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E99290CD-4213-4C65-8460-167D213E690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23" r:id="rId2"/>
    <sheet name="Zał.Nr3" sheetId="19" r:id="rId3"/>
    <sheet name="Zał.Nr4" sheetId="20" r:id="rId4"/>
  </sheets>
  <definedNames>
    <definedName name="_xlnm.Print_Titles" localSheetId="0">Zał.Nr1!$7:$9</definedName>
    <definedName name="_xlnm.Print_Titles" localSheetId="2">Zał.Nr3!$10:$11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20" l="1"/>
  <c r="F29" i="20"/>
  <c r="E29" i="20"/>
  <c r="D29" i="20"/>
  <c r="E156" i="19" l="1"/>
  <c r="E46" i="19"/>
  <c r="E157" i="19" s="1"/>
  <c r="E38" i="23"/>
  <c r="E26" i="23"/>
  <c r="H679" i="9"/>
  <c r="G678" i="9"/>
  <c r="G677" i="9" s="1"/>
  <c r="F678" i="9"/>
  <c r="H676" i="9"/>
  <c r="G675" i="9"/>
  <c r="G674" i="9" s="1"/>
  <c r="G673" i="9" s="1"/>
  <c r="F675" i="9"/>
  <c r="H675" i="9" s="1"/>
  <c r="H672" i="9"/>
  <c r="H671" i="9"/>
  <c r="H670" i="9"/>
  <c r="G669" i="9"/>
  <c r="F669" i="9"/>
  <c r="H669" i="9" s="1"/>
  <c r="H668" i="9"/>
  <c r="H667" i="9"/>
  <c r="H666" i="9"/>
  <c r="G665" i="9"/>
  <c r="G664" i="9" s="1"/>
  <c r="G663" i="9" s="1"/>
  <c r="F665" i="9"/>
  <c r="F664" i="9" s="1"/>
  <c r="H662" i="9"/>
  <c r="H661" i="9"/>
  <c r="H660" i="9"/>
  <c r="H659" i="9"/>
  <c r="G658" i="9"/>
  <c r="F658" i="9"/>
  <c r="F657" i="9" s="1"/>
  <c r="F655" i="9" s="1"/>
  <c r="H654" i="9"/>
  <c r="H652" i="9"/>
  <c r="H651" i="9"/>
  <c r="H650" i="9"/>
  <c r="G649" i="9"/>
  <c r="G648" i="9" s="1"/>
  <c r="G647" i="9" s="1"/>
  <c r="F649" i="9"/>
  <c r="F648" i="9" s="1"/>
  <c r="H648" i="9" s="1"/>
  <c r="H646" i="9"/>
  <c r="H645" i="9"/>
  <c r="H644" i="9"/>
  <c r="H642" i="9"/>
  <c r="H641" i="9"/>
  <c r="H640" i="9"/>
  <c r="H639" i="9"/>
  <c r="F638" i="9"/>
  <c r="H638" i="9" s="1"/>
  <c r="F637" i="9"/>
  <c r="H637" i="9" s="1"/>
  <c r="H635" i="9"/>
  <c r="H634" i="9"/>
  <c r="H633" i="9"/>
  <c r="H631" i="9"/>
  <c r="F631" i="9"/>
  <c r="F630" i="9"/>
  <c r="H630" i="9" s="1"/>
  <c r="H629" i="9"/>
  <c r="F628" i="9"/>
  <c r="H628" i="9" s="1"/>
  <c r="F626" i="9"/>
  <c r="G625" i="9"/>
  <c r="G623" i="9" s="1"/>
  <c r="G622" i="9" s="1"/>
  <c r="G621" i="9" s="1"/>
  <c r="H619" i="9"/>
  <c r="H618" i="9"/>
  <c r="G617" i="9"/>
  <c r="G616" i="9" s="1"/>
  <c r="G615" i="9" s="1"/>
  <c r="F617" i="9"/>
  <c r="H613" i="9"/>
  <c r="G612" i="9"/>
  <c r="G611" i="9" s="1"/>
  <c r="G610" i="9" s="1"/>
  <c r="F612" i="9"/>
  <c r="H612" i="9" s="1"/>
  <c r="H609" i="9"/>
  <c r="H608" i="9"/>
  <c r="G607" i="9"/>
  <c r="G606" i="9" s="1"/>
  <c r="F607" i="9"/>
  <c r="H605" i="9"/>
  <c r="H604" i="9"/>
  <c r="H603" i="9"/>
  <c r="G602" i="9"/>
  <c r="F602" i="9"/>
  <c r="H602" i="9" s="1"/>
  <c r="G601" i="9"/>
  <c r="G600" i="9" s="1"/>
  <c r="H599" i="9"/>
  <c r="H598" i="9"/>
  <c r="H597" i="9"/>
  <c r="G597" i="9"/>
  <c r="G596" i="9" s="1"/>
  <c r="G595" i="9" s="1"/>
  <c r="F597" i="9"/>
  <c r="F596" i="9" s="1"/>
  <c r="H593" i="9"/>
  <c r="G592" i="9"/>
  <c r="G591" i="9" s="1"/>
  <c r="F592" i="9"/>
  <c r="H590" i="9"/>
  <c r="G587" i="9"/>
  <c r="F587" i="9"/>
  <c r="F586" i="9" s="1"/>
  <c r="H585" i="9"/>
  <c r="H584" i="9"/>
  <c r="H583" i="9"/>
  <c r="H581" i="9"/>
  <c r="H580" i="9"/>
  <c r="H578" i="9"/>
  <c r="H577" i="9"/>
  <c r="H576" i="9"/>
  <c r="H575" i="9"/>
  <c r="G574" i="9"/>
  <c r="G573" i="9" s="1"/>
  <c r="F574" i="9"/>
  <c r="F573" i="9" s="1"/>
  <c r="H572" i="9"/>
  <c r="G571" i="9"/>
  <c r="G570" i="9" s="1"/>
  <c r="F571" i="9"/>
  <c r="H568" i="9"/>
  <c r="G567" i="9"/>
  <c r="G566" i="9" s="1"/>
  <c r="F567" i="9"/>
  <c r="H567" i="9" s="1"/>
  <c r="H565" i="9"/>
  <c r="G563" i="9"/>
  <c r="G562" i="9" s="1"/>
  <c r="F563" i="9"/>
  <c r="F562" i="9" s="1"/>
  <c r="H560" i="9"/>
  <c r="H559" i="9"/>
  <c r="H557" i="9"/>
  <c r="G555" i="9"/>
  <c r="G554" i="9" s="1"/>
  <c r="F555" i="9"/>
  <c r="F554" i="9" s="1"/>
  <c r="H553" i="9"/>
  <c r="G552" i="9"/>
  <c r="F552" i="9"/>
  <c r="H551" i="9"/>
  <c r="G550" i="9"/>
  <c r="F550" i="9"/>
  <c r="H546" i="9"/>
  <c r="H545" i="9"/>
  <c r="H544" i="9"/>
  <c r="H543" i="9"/>
  <c r="G542" i="9"/>
  <c r="G541" i="9" s="1"/>
  <c r="F542" i="9"/>
  <c r="H540" i="9"/>
  <c r="G539" i="9"/>
  <c r="G538" i="9" s="1"/>
  <c r="F539" i="9"/>
  <c r="F538" i="9" s="1"/>
  <c r="H536" i="9"/>
  <c r="H535" i="9"/>
  <c r="H534" i="9"/>
  <c r="H533" i="9"/>
  <c r="H532" i="9"/>
  <c r="G530" i="9"/>
  <c r="G529" i="9" s="1"/>
  <c r="F530" i="9"/>
  <c r="H528" i="9"/>
  <c r="G527" i="9"/>
  <c r="H527" i="9" s="1"/>
  <c r="F527" i="9"/>
  <c r="H526" i="9"/>
  <c r="G525" i="9"/>
  <c r="G524" i="9" s="1"/>
  <c r="F525" i="9"/>
  <c r="F524" i="9" s="1"/>
  <c r="H523" i="9"/>
  <c r="G522" i="9"/>
  <c r="F522" i="9"/>
  <c r="H521" i="9"/>
  <c r="G517" i="9"/>
  <c r="F517" i="9"/>
  <c r="H517" i="9" s="1"/>
  <c r="H515" i="9"/>
  <c r="G513" i="9"/>
  <c r="G512" i="9" s="1"/>
  <c r="F513" i="9"/>
  <c r="F512" i="9" s="1"/>
  <c r="H510" i="9"/>
  <c r="G508" i="9"/>
  <c r="G507" i="9" s="1"/>
  <c r="F508" i="9"/>
  <c r="H506" i="9"/>
  <c r="H505" i="9"/>
  <c r="H504" i="9"/>
  <c r="G503" i="9"/>
  <c r="G502" i="9" s="1"/>
  <c r="F503" i="9"/>
  <c r="F502" i="9" s="1"/>
  <c r="H500" i="9"/>
  <c r="H499" i="9"/>
  <c r="G498" i="9"/>
  <c r="F498" i="9"/>
  <c r="H493" i="9"/>
  <c r="H492" i="9"/>
  <c r="H491" i="9"/>
  <c r="H490" i="9"/>
  <c r="H489" i="9"/>
  <c r="H488" i="9"/>
  <c r="H487" i="9"/>
  <c r="H486" i="9"/>
  <c r="G485" i="9"/>
  <c r="F485" i="9"/>
  <c r="H480" i="9"/>
  <c r="H479" i="9"/>
  <c r="H478" i="9"/>
  <c r="H477" i="9"/>
  <c r="H476" i="9"/>
  <c r="H475" i="9"/>
  <c r="G474" i="9"/>
  <c r="F474" i="9"/>
  <c r="H469" i="9"/>
  <c r="H468" i="9"/>
  <c r="H467" i="9"/>
  <c r="H466" i="9"/>
  <c r="H465" i="9"/>
  <c r="H464" i="9"/>
  <c r="G463" i="9"/>
  <c r="F463" i="9"/>
  <c r="G458" i="9"/>
  <c r="H458" i="9" s="1"/>
  <c r="H457" i="9"/>
  <c r="H456" i="9"/>
  <c r="H455" i="9"/>
  <c r="H454" i="9"/>
  <c r="H453" i="9"/>
  <c r="H452" i="9"/>
  <c r="G451" i="9"/>
  <c r="H451" i="9" s="1"/>
  <c r="F451" i="9"/>
  <c r="H450" i="9"/>
  <c r="H449" i="9"/>
  <c r="H448" i="9"/>
  <c r="H447" i="9"/>
  <c r="G446" i="9"/>
  <c r="F446" i="9"/>
  <c r="H444" i="9"/>
  <c r="H443" i="9"/>
  <c r="H442" i="9"/>
  <c r="H441" i="9"/>
  <c r="G440" i="9"/>
  <c r="F440" i="9"/>
  <c r="H436" i="9"/>
  <c r="H435" i="9"/>
  <c r="G434" i="9"/>
  <c r="F434" i="9"/>
  <c r="H431" i="9"/>
  <c r="H430" i="9"/>
  <c r="G429" i="9"/>
  <c r="F429" i="9"/>
  <c r="H427" i="9"/>
  <c r="H426" i="9"/>
  <c r="G425" i="9"/>
  <c r="F425" i="9"/>
  <c r="H421" i="9"/>
  <c r="H419" i="9"/>
  <c r="H418" i="9"/>
  <c r="H417" i="9"/>
  <c r="H416" i="9"/>
  <c r="G415" i="9"/>
  <c r="G414" i="9" s="1"/>
  <c r="F415" i="9"/>
  <c r="F414" i="9" s="1"/>
  <c r="H412" i="9"/>
  <c r="H411" i="9"/>
  <c r="H410" i="9"/>
  <c r="G409" i="9"/>
  <c r="G408" i="9" s="1"/>
  <c r="F409" i="9"/>
  <c r="F408" i="9"/>
  <c r="H408" i="9" s="1"/>
  <c r="H407" i="9"/>
  <c r="G406" i="9"/>
  <c r="F406" i="9"/>
  <c r="F405" i="9" s="1"/>
  <c r="G405" i="9"/>
  <c r="H404" i="9"/>
  <c r="G403" i="9"/>
  <c r="F403" i="9"/>
  <c r="F402" i="9"/>
  <c r="H400" i="9"/>
  <c r="H399" i="9"/>
  <c r="H398" i="9"/>
  <c r="H397" i="9"/>
  <c r="G396" i="9"/>
  <c r="G394" i="9" s="1"/>
  <c r="F396" i="9"/>
  <c r="H393" i="9"/>
  <c r="H392" i="9"/>
  <c r="H391" i="9"/>
  <c r="H390" i="9"/>
  <c r="H389" i="9"/>
  <c r="H388" i="9"/>
  <c r="H387" i="9"/>
  <c r="H386" i="9"/>
  <c r="H384" i="9"/>
  <c r="H383" i="9"/>
  <c r="G383" i="9"/>
  <c r="G382" i="9" s="1"/>
  <c r="F382" i="9"/>
  <c r="H381" i="9"/>
  <c r="H380" i="9"/>
  <c r="G379" i="9"/>
  <c r="F379" i="9"/>
  <c r="H376" i="9"/>
  <c r="H375" i="9"/>
  <c r="H373" i="9"/>
  <c r="H372" i="9"/>
  <c r="H371" i="9"/>
  <c r="H370" i="9"/>
  <c r="H369" i="9"/>
  <c r="H368" i="9"/>
  <c r="G367" i="9"/>
  <c r="G366" i="9" s="1"/>
  <c r="G365" i="9" s="1"/>
  <c r="F367" i="9"/>
  <c r="F366" i="9" s="1"/>
  <c r="H364" i="9"/>
  <c r="H363" i="9"/>
  <c r="H362" i="9"/>
  <c r="H361" i="9"/>
  <c r="G360" i="9"/>
  <c r="F360" i="9"/>
  <c r="H360" i="9" s="1"/>
  <c r="H358" i="9"/>
  <c r="H356" i="9"/>
  <c r="G355" i="9"/>
  <c r="F355" i="9"/>
  <c r="H352" i="9"/>
  <c r="H351" i="9"/>
  <c r="G350" i="9"/>
  <c r="F350" i="9"/>
  <c r="H350" i="9" s="1"/>
  <c r="G349" i="9"/>
  <c r="H348" i="9"/>
  <c r="G347" i="9"/>
  <c r="G346" i="9" s="1"/>
  <c r="F347" i="9"/>
  <c r="H347" i="9" s="1"/>
  <c r="H345" i="9"/>
  <c r="H344" i="9"/>
  <c r="H343" i="9"/>
  <c r="G342" i="9"/>
  <c r="F342" i="9"/>
  <c r="H341" i="9"/>
  <c r="H337" i="9"/>
  <c r="G335" i="9"/>
  <c r="G334" i="9" s="1"/>
  <c r="F335" i="9"/>
  <c r="F334" i="9" s="1"/>
  <c r="H331" i="9"/>
  <c r="H330" i="9"/>
  <c r="G329" i="9"/>
  <c r="F329" i="9"/>
  <c r="H328" i="9"/>
  <c r="G326" i="9"/>
  <c r="F326" i="9"/>
  <c r="H326" i="9" s="1"/>
  <c r="H321" i="9"/>
  <c r="H320" i="9"/>
  <c r="H319" i="9"/>
  <c r="H318" i="9"/>
  <c r="G317" i="9"/>
  <c r="H317" i="9" s="1"/>
  <c r="F317" i="9"/>
  <c r="F316" i="9" s="1"/>
  <c r="H315" i="9"/>
  <c r="H314" i="9"/>
  <c r="G314" i="9"/>
  <c r="G313" i="9" s="1"/>
  <c r="F314" i="9"/>
  <c r="F313" i="9" s="1"/>
  <c r="H311" i="9"/>
  <c r="H310" i="9"/>
  <c r="H309" i="9"/>
  <c r="H308" i="9"/>
  <c r="G307" i="9"/>
  <c r="H307" i="9" s="1"/>
  <c r="F307" i="9"/>
  <c r="F306" i="9" s="1"/>
  <c r="H305" i="9"/>
  <c r="H304" i="9"/>
  <c r="H303" i="9"/>
  <c r="G302" i="9"/>
  <c r="G301" i="9" s="1"/>
  <c r="F302" i="9"/>
  <c r="F301" i="9"/>
  <c r="H300" i="9"/>
  <c r="H299" i="9"/>
  <c r="H298" i="9"/>
  <c r="H297" i="9"/>
  <c r="H296" i="9"/>
  <c r="H295" i="9"/>
  <c r="H294" i="9"/>
  <c r="H293" i="9"/>
  <c r="G292" i="9"/>
  <c r="F292" i="9"/>
  <c r="H291" i="9"/>
  <c r="H287" i="9"/>
  <c r="G285" i="9"/>
  <c r="G284" i="9" s="1"/>
  <c r="F285" i="9"/>
  <c r="F284" i="9" s="1"/>
  <c r="H283" i="9"/>
  <c r="H282" i="9"/>
  <c r="H280" i="9"/>
  <c r="H279" i="9"/>
  <c r="H278" i="9"/>
  <c r="H277" i="9"/>
  <c r="G276" i="9"/>
  <c r="F276" i="9"/>
  <c r="H276" i="9" s="1"/>
  <c r="H275" i="9"/>
  <c r="G273" i="9"/>
  <c r="F273" i="9"/>
  <c r="F272" i="9" s="1"/>
  <c r="G272" i="9"/>
  <c r="H271" i="9"/>
  <c r="G269" i="9"/>
  <c r="F269" i="9"/>
  <c r="F268" i="9"/>
  <c r="H267" i="9"/>
  <c r="H266" i="9"/>
  <c r="H265" i="9"/>
  <c r="H264" i="9"/>
  <c r="H263" i="9"/>
  <c r="H262" i="9"/>
  <c r="H261" i="9"/>
  <c r="H260" i="9"/>
  <c r="G259" i="9"/>
  <c r="F259" i="9"/>
  <c r="H258" i="9"/>
  <c r="G256" i="9"/>
  <c r="G255" i="9" s="1"/>
  <c r="F256" i="9"/>
  <c r="H254" i="9"/>
  <c r="H253" i="9"/>
  <c r="H252" i="9"/>
  <c r="G251" i="9"/>
  <c r="G250" i="9" s="1"/>
  <c r="F251" i="9"/>
  <c r="H249" i="9"/>
  <c r="G247" i="9"/>
  <c r="G246" i="9" s="1"/>
  <c r="F247" i="9"/>
  <c r="F246" i="9" s="1"/>
  <c r="H245" i="9"/>
  <c r="H244" i="9"/>
  <c r="G243" i="9"/>
  <c r="G242" i="9" s="1"/>
  <c r="F243" i="9"/>
  <c r="H241" i="9"/>
  <c r="H239" i="9"/>
  <c r="H238" i="9"/>
  <c r="H237" i="9"/>
  <c r="H235" i="9"/>
  <c r="H234" i="9"/>
  <c r="H233" i="9"/>
  <c r="F232" i="9"/>
  <c r="H232" i="9" s="1"/>
  <c r="H231" i="9"/>
  <c r="G230" i="9"/>
  <c r="H229" i="9"/>
  <c r="H225" i="9"/>
  <c r="G223" i="9"/>
  <c r="G222" i="9" s="1"/>
  <c r="F223" i="9"/>
  <c r="H221" i="9"/>
  <c r="G220" i="9"/>
  <c r="F220" i="9"/>
  <c r="H219" i="9"/>
  <c r="G217" i="9"/>
  <c r="F217" i="9"/>
  <c r="H215" i="9"/>
  <c r="H214" i="9"/>
  <c r="H212" i="9"/>
  <c r="H211" i="9"/>
  <c r="H210" i="9"/>
  <c r="G209" i="9"/>
  <c r="F209" i="9"/>
  <c r="F208" i="9" s="1"/>
  <c r="G208" i="9"/>
  <c r="G207" i="9"/>
  <c r="G194" i="9" s="1"/>
  <c r="G193" i="9" s="1"/>
  <c r="H206" i="9"/>
  <c r="H204" i="9"/>
  <c r="H203" i="9"/>
  <c r="H202" i="9"/>
  <c r="F201" i="9"/>
  <c r="H201" i="9" s="1"/>
  <c r="H200" i="9"/>
  <c r="H199" i="9"/>
  <c r="H198" i="9"/>
  <c r="H197" i="9"/>
  <c r="H196" i="9"/>
  <c r="H195" i="9"/>
  <c r="F194" i="9"/>
  <c r="H194" i="9" s="1"/>
  <c r="H191" i="9"/>
  <c r="H190" i="9"/>
  <c r="G189" i="9"/>
  <c r="H189" i="9" s="1"/>
  <c r="F189" i="9"/>
  <c r="F188" i="9"/>
  <c r="F187" i="9" s="1"/>
  <c r="H186" i="9"/>
  <c r="H185" i="9"/>
  <c r="G184" i="9"/>
  <c r="F184" i="9"/>
  <c r="H183" i="9"/>
  <c r="H182" i="9"/>
  <c r="G181" i="9"/>
  <c r="F181" i="9"/>
  <c r="H181" i="9" s="1"/>
  <c r="G180" i="9"/>
  <c r="H177" i="9"/>
  <c r="H176" i="9"/>
  <c r="G175" i="9"/>
  <c r="G174" i="9" s="1"/>
  <c r="F175" i="9"/>
  <c r="H175" i="9" s="1"/>
  <c r="H173" i="9"/>
  <c r="H172" i="9"/>
  <c r="H171" i="9"/>
  <c r="H170" i="9"/>
  <c r="H169" i="9"/>
  <c r="G168" i="9"/>
  <c r="F168" i="9"/>
  <c r="F167" i="9" s="1"/>
  <c r="H165" i="9"/>
  <c r="H164" i="9"/>
  <c r="G163" i="9"/>
  <c r="G162" i="9" s="1"/>
  <c r="G161" i="9" s="1"/>
  <c r="F163" i="9"/>
  <c r="H160" i="9"/>
  <c r="F159" i="9"/>
  <c r="H159" i="9" s="1"/>
  <c r="F158" i="9"/>
  <c r="H157" i="9"/>
  <c r="F157" i="9"/>
  <c r="H156" i="9"/>
  <c r="G155" i="9"/>
  <c r="G154" i="9" s="1"/>
  <c r="H153" i="9"/>
  <c r="G152" i="9"/>
  <c r="G151" i="9" s="1"/>
  <c r="F152" i="9"/>
  <c r="H150" i="9"/>
  <c r="G149" i="9"/>
  <c r="G148" i="9" s="1"/>
  <c r="F149" i="9"/>
  <c r="H147" i="9"/>
  <c r="H146" i="9"/>
  <c r="H144" i="9"/>
  <c r="H143" i="9"/>
  <c r="F142" i="9"/>
  <c r="H140" i="9"/>
  <c r="H139" i="9"/>
  <c r="H138" i="9"/>
  <c r="G137" i="9"/>
  <c r="G136" i="9" s="1"/>
  <c r="H135" i="9"/>
  <c r="H134" i="9"/>
  <c r="H133" i="9"/>
  <c r="H132" i="9"/>
  <c r="H131" i="9"/>
  <c r="H130" i="9"/>
  <c r="G129" i="9"/>
  <c r="G128" i="9" s="1"/>
  <c r="F129" i="9"/>
  <c r="H129" i="9" s="1"/>
  <c r="H126" i="9"/>
  <c r="H125" i="9"/>
  <c r="G124" i="9"/>
  <c r="F124" i="9"/>
  <c r="F123" i="9" s="1"/>
  <c r="H119" i="9"/>
  <c r="G114" i="9"/>
  <c r="F114" i="9"/>
  <c r="G113" i="9"/>
  <c r="H112" i="9"/>
  <c r="G107" i="9"/>
  <c r="F107" i="9"/>
  <c r="G106" i="9"/>
  <c r="H104" i="9"/>
  <c r="G100" i="9"/>
  <c r="G99" i="9" s="1"/>
  <c r="G98" i="9" s="1"/>
  <c r="F100" i="9"/>
  <c r="F97" i="9"/>
  <c r="G93" i="9"/>
  <c r="G92" i="9" s="1"/>
  <c r="G91" i="9" s="1"/>
  <c r="H88" i="9"/>
  <c r="G84" i="9"/>
  <c r="F84" i="9"/>
  <c r="F83" i="9"/>
  <c r="H81" i="9"/>
  <c r="G77" i="9"/>
  <c r="F77" i="9"/>
  <c r="G76" i="9"/>
  <c r="H75" i="9"/>
  <c r="G71" i="9"/>
  <c r="G70" i="9" s="1"/>
  <c r="F71" i="9"/>
  <c r="H71" i="9" s="1"/>
  <c r="H68" i="9"/>
  <c r="G63" i="9"/>
  <c r="G62" i="9" s="1"/>
  <c r="G61" i="9" s="1"/>
  <c r="F63" i="9"/>
  <c r="H59" i="9"/>
  <c r="G54" i="9"/>
  <c r="G53" i="9" s="1"/>
  <c r="F54" i="9"/>
  <c r="F53" i="9" s="1"/>
  <c r="F52" i="9" s="1"/>
  <c r="H51" i="9"/>
  <c r="G48" i="9"/>
  <c r="G47" i="9" s="1"/>
  <c r="F48" i="9"/>
  <c r="F47" i="9"/>
  <c r="H47" i="9" s="1"/>
  <c r="H46" i="9"/>
  <c r="G43" i="9"/>
  <c r="F43" i="9"/>
  <c r="G42" i="9"/>
  <c r="H41" i="9"/>
  <c r="G38" i="9"/>
  <c r="F38" i="9"/>
  <c r="G37" i="9"/>
  <c r="H35" i="9"/>
  <c r="G33" i="9"/>
  <c r="H33" i="9" s="1"/>
  <c r="F33" i="9"/>
  <c r="F32" i="9"/>
  <c r="H30" i="9"/>
  <c r="G28" i="9"/>
  <c r="G27" i="9" s="1"/>
  <c r="F28" i="9"/>
  <c r="F26" i="9"/>
  <c r="H26" i="9" s="1"/>
  <c r="G24" i="9"/>
  <c r="G23" i="9" s="1"/>
  <c r="H22" i="9"/>
  <c r="G19" i="9"/>
  <c r="G18" i="9" s="1"/>
  <c r="F19" i="9"/>
  <c r="H17" i="9"/>
  <c r="G14" i="9"/>
  <c r="G13" i="9" s="1"/>
  <c r="F14" i="9"/>
  <c r="F13" i="9" s="1"/>
  <c r="G216" i="9" l="1"/>
  <c r="H525" i="9"/>
  <c r="H625" i="9"/>
  <c r="H658" i="9"/>
  <c r="H208" i="9"/>
  <c r="H405" i="9"/>
  <c r="H587" i="9"/>
  <c r="F24" i="9"/>
  <c r="F23" i="9" s="1"/>
  <c r="H38" i="9"/>
  <c r="H107" i="9"/>
  <c r="H114" i="9"/>
  <c r="H149" i="9"/>
  <c r="F174" i="9"/>
  <c r="H174" i="9" s="1"/>
  <c r="F230" i="9"/>
  <c r="H230" i="9" s="1"/>
  <c r="H243" i="9"/>
  <c r="H251" i="9"/>
  <c r="H259" i="9"/>
  <c r="H269" i="9"/>
  <c r="G306" i="9"/>
  <c r="H306" i="9" s="1"/>
  <c r="H379" i="9"/>
  <c r="H396" i="9"/>
  <c r="H403" i="9"/>
  <c r="H429" i="9"/>
  <c r="F422" i="9"/>
  <c r="H440" i="9"/>
  <c r="H498" i="9"/>
  <c r="F180" i="9"/>
  <c r="F179" i="9" s="1"/>
  <c r="H272" i="9"/>
  <c r="G516" i="9"/>
  <c r="H555" i="9"/>
  <c r="H14" i="9"/>
  <c r="H220" i="9"/>
  <c r="H273" i="9"/>
  <c r="H474" i="9"/>
  <c r="H522" i="9"/>
  <c r="H524" i="9"/>
  <c r="H542" i="9"/>
  <c r="G586" i="9"/>
  <c r="H586" i="9" s="1"/>
  <c r="H607" i="9"/>
  <c r="H649" i="9"/>
  <c r="G657" i="9"/>
  <c r="G655" i="9" s="1"/>
  <c r="E39" i="23"/>
  <c r="H48" i="9"/>
  <c r="H54" i="9"/>
  <c r="H77" i="9"/>
  <c r="H207" i="9"/>
  <c r="H292" i="9"/>
  <c r="F325" i="9"/>
  <c r="H334" i="9"/>
  <c r="H342" i="9"/>
  <c r="H434" i="9"/>
  <c r="H463" i="9"/>
  <c r="G501" i="9"/>
  <c r="F516" i="9"/>
  <c r="H516" i="9" s="1"/>
  <c r="F566" i="9"/>
  <c r="F561" i="9" s="1"/>
  <c r="H574" i="9"/>
  <c r="F601" i="9"/>
  <c r="F674" i="9"/>
  <c r="H674" i="9" s="1"/>
  <c r="H678" i="9"/>
  <c r="H284" i="9"/>
  <c r="F37" i="9"/>
  <c r="H37" i="9" s="1"/>
  <c r="F70" i="9"/>
  <c r="H70" i="9" s="1"/>
  <c r="F128" i="9"/>
  <c r="H128" i="9" s="1"/>
  <c r="H246" i="9"/>
  <c r="H301" i="9"/>
  <c r="F346" i="9"/>
  <c r="H346" i="9" s="1"/>
  <c r="G378" i="9"/>
  <c r="F541" i="9"/>
  <c r="H541" i="9" s="1"/>
  <c r="F606" i="9"/>
  <c r="H606" i="9" s="1"/>
  <c r="F611" i="9"/>
  <c r="F610" i="9" s="1"/>
  <c r="H610" i="9" s="1"/>
  <c r="F647" i="9"/>
  <c r="H647" i="9" s="1"/>
  <c r="H23" i="9"/>
  <c r="H28" i="9"/>
  <c r="F106" i="9"/>
  <c r="F155" i="9"/>
  <c r="F154" i="9" s="1"/>
  <c r="H154" i="9" s="1"/>
  <c r="H184" i="9"/>
  <c r="F193" i="9"/>
  <c r="H193" i="9" s="1"/>
  <c r="H223" i="9"/>
  <c r="H247" i="9"/>
  <c r="F255" i="9"/>
  <c r="H255" i="9" s="1"/>
  <c r="H302" i="9"/>
  <c r="H355" i="9"/>
  <c r="F378" i="9"/>
  <c r="H414" i="9"/>
  <c r="H425" i="9"/>
  <c r="H446" i="9"/>
  <c r="H550" i="9"/>
  <c r="G561" i="9"/>
  <c r="H571" i="9"/>
  <c r="G594" i="9"/>
  <c r="F82" i="9"/>
  <c r="H168" i="9"/>
  <c r="G167" i="9"/>
  <c r="G166" i="9" s="1"/>
  <c r="F365" i="9"/>
  <c r="H365" i="9" s="1"/>
  <c r="H366" i="9"/>
  <c r="H43" i="9"/>
  <c r="F42" i="9"/>
  <c r="H63" i="9"/>
  <c r="F62" i="9"/>
  <c r="H97" i="9"/>
  <c r="F93" i="9"/>
  <c r="F151" i="9"/>
  <c r="H151" i="9" s="1"/>
  <c r="H152" i="9"/>
  <c r="H155" i="9"/>
  <c r="H13" i="9"/>
  <c r="G12" i="9"/>
  <c r="G32" i="9"/>
  <c r="H53" i="9"/>
  <c r="G52" i="9"/>
  <c r="H52" i="9" s="1"/>
  <c r="G69" i="9"/>
  <c r="H84" i="9"/>
  <c r="G83" i="9"/>
  <c r="G82" i="9" s="1"/>
  <c r="G60" i="9" s="1"/>
  <c r="H124" i="9"/>
  <c r="G123" i="9"/>
  <c r="G122" i="9" s="1"/>
  <c r="H163" i="9"/>
  <c r="F162" i="9"/>
  <c r="H167" i="9"/>
  <c r="F166" i="9"/>
  <c r="H166" i="9" s="1"/>
  <c r="G179" i="9"/>
  <c r="H179" i="9" s="1"/>
  <c r="H106" i="9"/>
  <c r="G105" i="9"/>
  <c r="G89" i="9" s="1"/>
  <c r="F122" i="9"/>
  <c r="H19" i="9"/>
  <c r="F18" i="9"/>
  <c r="H18" i="9" s="1"/>
  <c r="H24" i="9"/>
  <c r="F27" i="9"/>
  <c r="H27" i="9" s="1"/>
  <c r="H100" i="9"/>
  <c r="F99" i="9"/>
  <c r="G127" i="9"/>
  <c r="F137" i="9"/>
  <c r="H142" i="9"/>
  <c r="H554" i="9"/>
  <c r="H596" i="9"/>
  <c r="H664" i="9"/>
  <c r="F663" i="9"/>
  <c r="H663" i="9" s="1"/>
  <c r="F76" i="9"/>
  <c r="F113" i="9"/>
  <c r="F148" i="9"/>
  <c r="H148" i="9" s="1"/>
  <c r="H158" i="9"/>
  <c r="H209" i="9"/>
  <c r="H217" i="9"/>
  <c r="F250" i="9"/>
  <c r="H250" i="9" s="1"/>
  <c r="G268" i="9"/>
  <c r="H268" i="9" s="1"/>
  <c r="H329" i="9"/>
  <c r="F377" i="9"/>
  <c r="H378" i="9"/>
  <c r="H406" i="9"/>
  <c r="H409" i="9"/>
  <c r="F438" i="9"/>
  <c r="H502" i="9"/>
  <c r="H503" i="9"/>
  <c r="H530" i="9"/>
  <c r="F529" i="9"/>
  <c r="H529" i="9" s="1"/>
  <c r="H538" i="9"/>
  <c r="H539" i="9"/>
  <c r="F548" i="9"/>
  <c r="H552" i="9"/>
  <c r="H562" i="9"/>
  <c r="H563" i="9"/>
  <c r="H617" i="9"/>
  <c r="F616" i="9"/>
  <c r="F623" i="9"/>
  <c r="H626" i="9"/>
  <c r="H665" i="9"/>
  <c r="H313" i="9"/>
  <c r="F242" i="9"/>
  <c r="H242" i="9" s="1"/>
  <c r="H285" i="9"/>
  <c r="F349" i="9"/>
  <c r="H349" i="9" s="1"/>
  <c r="H382" i="9"/>
  <c r="F394" i="9"/>
  <c r="H394" i="9" s="1"/>
  <c r="H415" i="9"/>
  <c r="H512" i="9"/>
  <c r="H592" i="9"/>
  <c r="F591" i="9"/>
  <c r="H591" i="9" s="1"/>
  <c r="G614" i="9"/>
  <c r="H655" i="9"/>
  <c r="G188" i="9"/>
  <c r="F216" i="9"/>
  <c r="F222" i="9"/>
  <c r="H222" i="9" s="1"/>
  <c r="H256" i="9"/>
  <c r="G316" i="9"/>
  <c r="H316" i="9" s="1"/>
  <c r="G325" i="9"/>
  <c r="H335" i="9"/>
  <c r="H367" i="9"/>
  <c r="G402" i="9"/>
  <c r="H402" i="9" s="1"/>
  <c r="G422" i="9"/>
  <c r="H422" i="9" s="1"/>
  <c r="G438" i="9"/>
  <c r="G437" i="9" s="1"/>
  <c r="H485" i="9"/>
  <c r="H508" i="9"/>
  <c r="F507" i="9"/>
  <c r="H513" i="9"/>
  <c r="G548" i="9"/>
  <c r="G537" i="9" s="1"/>
  <c r="F570" i="9"/>
  <c r="H573" i="9"/>
  <c r="F595" i="9"/>
  <c r="H657" i="9"/>
  <c r="F677" i="9"/>
  <c r="H611" i="9" l="1"/>
  <c r="G569" i="9"/>
  <c r="H180" i="9"/>
  <c r="H325" i="9"/>
  <c r="H561" i="9"/>
  <c r="H82" i="9"/>
  <c r="H601" i="9"/>
  <c r="F600" i="9"/>
  <c r="H600" i="9" s="1"/>
  <c r="H566" i="9"/>
  <c r="H188" i="9"/>
  <c r="G187" i="9"/>
  <c r="H187" i="9" s="1"/>
  <c r="H616" i="9"/>
  <c r="F615" i="9"/>
  <c r="H122" i="9"/>
  <c r="H677" i="9"/>
  <c r="F673" i="9"/>
  <c r="H673" i="9" s="1"/>
  <c r="H595" i="9"/>
  <c r="H438" i="9"/>
  <c r="F437" i="9"/>
  <c r="H437" i="9" s="1"/>
  <c r="H113" i="9"/>
  <c r="F105" i="9"/>
  <c r="H105" i="9" s="1"/>
  <c r="F136" i="9"/>
  <c r="H137" i="9"/>
  <c r="H162" i="9"/>
  <c r="F161" i="9"/>
  <c r="H161" i="9" s="1"/>
  <c r="H93" i="9"/>
  <c r="F92" i="9"/>
  <c r="F31" i="9"/>
  <c r="H42" i="9"/>
  <c r="H507" i="9"/>
  <c r="F501" i="9"/>
  <c r="F192" i="9"/>
  <c r="H216" i="9"/>
  <c r="H623" i="9"/>
  <c r="F622" i="9"/>
  <c r="H548" i="9"/>
  <c r="F537" i="9"/>
  <c r="H537" i="9" s="1"/>
  <c r="H76" i="9"/>
  <c r="F69" i="9"/>
  <c r="H69" i="9" s="1"/>
  <c r="G192" i="9"/>
  <c r="F12" i="9"/>
  <c r="H83" i="9"/>
  <c r="H570" i="9"/>
  <c r="F569" i="9"/>
  <c r="H569" i="9" s="1"/>
  <c r="H62" i="9"/>
  <c r="F61" i="9"/>
  <c r="H99" i="9"/>
  <c r="F98" i="9"/>
  <c r="H98" i="9" s="1"/>
  <c r="H123" i="9"/>
  <c r="G377" i="9"/>
  <c r="H377" i="9" s="1"/>
  <c r="H32" i="9"/>
  <c r="G31" i="9"/>
  <c r="G11" i="9" s="1"/>
  <c r="G10" i="9" s="1"/>
  <c r="F594" i="9" l="1"/>
  <c r="G121" i="9"/>
  <c r="G120" i="9" s="1"/>
  <c r="F11" i="9"/>
  <c r="H12" i="9"/>
  <c r="H136" i="9"/>
  <c r="F127" i="9"/>
  <c r="H615" i="9"/>
  <c r="H192" i="9"/>
  <c r="H31" i="9"/>
  <c r="F60" i="9"/>
  <c r="H61" i="9"/>
  <c r="H622" i="9"/>
  <c r="F621" i="9"/>
  <c r="H621" i="9" s="1"/>
  <c r="H501" i="9"/>
  <c r="F91" i="9"/>
  <c r="H92" i="9"/>
  <c r="H594" i="9"/>
  <c r="H60" i="9" l="1"/>
  <c r="F614" i="9"/>
  <c r="F10" i="9"/>
  <c r="H11" i="9"/>
  <c r="F89" i="9"/>
  <c r="H91" i="9"/>
  <c r="H127" i="9"/>
  <c r="F121" i="9"/>
  <c r="H10" i="9" l="1"/>
  <c r="H89" i="9"/>
  <c r="H614" i="9"/>
  <c r="H121" i="9"/>
  <c r="F120" i="9"/>
  <c r="H120" i="9" l="1"/>
</calcChain>
</file>

<file path=xl/sharedStrings.xml><?xml version="1.0" encoding="utf-8"?>
<sst xmlns="http://schemas.openxmlformats.org/spreadsheetml/2006/main" count="976" uniqueCount="428">
  <si>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</si>
  <si>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</si>
  <si>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</si>
  <si>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</si>
  <si>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</si>
  <si>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</si>
  <si>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</si>
  <si>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</si>
  <si>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</si>
  <si>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</si>
  <si>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</si>
  <si>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</si>
  <si>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</si>
  <si>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</si>
  <si>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</si>
  <si>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</si>
  <si>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</si>
  <si>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</si>
  <si>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</si>
  <si>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</si>
  <si>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</si>
  <si>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</si>
  <si>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</si>
  <si>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</si>
  <si>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</si>
  <si>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</si>
  <si>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Załącznik Nr 3</t>
  </si>
  <si>
    <t>Lp.</t>
  </si>
  <si>
    <t>Załącznik Nr 2</t>
  </si>
  <si>
    <t>Dział</t>
  </si>
  <si>
    <t xml:space="preserve">Prezydenta Miasta Włocławek </t>
  </si>
  <si>
    <t>dotacje celowe otrzymane z budżetu państwa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</si>
  <si>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</si>
  <si>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</si>
  <si>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</si>
  <si>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</si>
  <si>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</si>
  <si>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</si>
  <si>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</si>
  <si>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</si>
  <si>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</si>
  <si>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</si>
  <si>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</si>
  <si>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</si>
  <si>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</si>
  <si>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</si>
  <si>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na zadania zlecone:</t>
  </si>
  <si>
    <t>Oddziały przedszkolne w szkołach podstawowych</t>
  </si>
  <si>
    <t>Zmiany w budżecie miasta Włocławek na 2021 rok</t>
  </si>
  <si>
    <t>przed zmianą</t>
  </si>
  <si>
    <t>Dochody na zadania własne:</t>
  </si>
  <si>
    <t>Organ</t>
  </si>
  <si>
    <t xml:space="preserve">składki na Fundusz Pracy oraz Fundusz Solidarnościowy </t>
  </si>
  <si>
    <t>Gospodarka komunalna i ochrona środowiska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</si>
  <si>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</si>
  <si>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Administracja publiczna</t>
  </si>
  <si>
    <t>rządowej oraz innych zadań zleconych gminie (związkom</t>
  </si>
  <si>
    <t>Licea ogólnokształcące</t>
  </si>
  <si>
    <t>zakup usług zdrowotnych</t>
  </si>
  <si>
    <t>wpłaty na PPK finansowane przez podmiot zatrudniający</t>
  </si>
  <si>
    <t>4210</t>
  </si>
  <si>
    <t>koszty postępowania sądowego i prokuratorskiego</t>
  </si>
  <si>
    <t>Rozdział</t>
  </si>
  <si>
    <t>Ogółem:</t>
  </si>
  <si>
    <t>Załącznik Nr 4</t>
  </si>
  <si>
    <t>Nazwa zadania</t>
  </si>
  <si>
    <t>Razem</t>
  </si>
  <si>
    <t>Szkoły podstawowe specjalne</t>
  </si>
  <si>
    <t xml:space="preserve">Realizacja zadań wymagających stosowania specjalnej </t>
  </si>
  <si>
    <t>świadczenia społeczne</t>
  </si>
  <si>
    <t>Rodzina</t>
  </si>
  <si>
    <t xml:space="preserve">Placówki kształcenia ustawicznego i centra </t>
  </si>
  <si>
    <t xml:space="preserve"> kształcenia zawodowego</t>
  </si>
  <si>
    <t>Działalność placówek opiekuńczo - wychowawczych</t>
  </si>
  <si>
    <t>Gospodarka mieszkaniowa</t>
  </si>
  <si>
    <t>Wydział Gospodarowania Mieniem Komunalnym</t>
  </si>
  <si>
    <t>75023</t>
  </si>
  <si>
    <t>Urzędy gmin (miast i miast na prawach powiatu)</t>
  </si>
  <si>
    <t>Wydział Organizacyjno-Prawny i Kadr</t>
  </si>
  <si>
    <t>podróże służbowe krajowe</t>
  </si>
  <si>
    <t>wydatki osobowe niezaliczone do wynagrodzeń</t>
  </si>
  <si>
    <t>Kwalifikacyjne kursy zawodowe</t>
  </si>
  <si>
    <t>organizacji nauki i metod pracy dla dzieci i młodzieży</t>
  </si>
  <si>
    <t>Wydział Edukacji</t>
  </si>
  <si>
    <t>dotacja podmiotowa z budżetu dla niepublicznej</t>
  </si>
  <si>
    <t>jednostki systemu oświaty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</si>
  <si>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</si>
  <si>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</si>
  <si>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</si>
  <si>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</si>
  <si>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odpisy na zakładowy fundusz świadczeń socjalnych</t>
  </si>
  <si>
    <t>składki na Fundusz Pracy oraz Fundusz Solidarnościowy</t>
  </si>
  <si>
    <t>Pozostałe zadania w zakresie polityki społecznej</t>
  </si>
  <si>
    <t>Miejski Zakład Zieleni i Usług Komunalnych</t>
  </si>
  <si>
    <t xml:space="preserve">różne opłaty i składki </t>
  </si>
  <si>
    <t>Kultura fizyczna</t>
  </si>
  <si>
    <t>Zadania w zakresie przeciwdziałania przemocy</t>
  </si>
  <si>
    <t>w rodzinie</t>
  </si>
  <si>
    <t>Miejski Ośrodek Pomocy Rodzinie - Specjalistyczny Ośrodek Wsparcia</t>
  </si>
  <si>
    <t xml:space="preserve">Dotacje udzielane z budżetu jednostki samorządu terytorialnego </t>
  </si>
  <si>
    <t>dla jednostek spoza sektora finansów publicznych na 2021 rok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</si>
  <si>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</si>
  <si>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</si>
  <si>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</si>
  <si>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</si>
  <si>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</si>
  <si>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</si>
  <si>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</si>
  <si>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</si>
  <si>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</si>
  <si>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</si>
  <si>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</si>
  <si>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</si>
  <si>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</si>
  <si>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</si>
  <si>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</si>
  <si>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</si>
  <si>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</si>
  <si>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</si>
  <si>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</si>
  <si>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</si>
  <si>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</si>
  <si>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</si>
  <si>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</si>
  <si>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</si>
  <si>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</si>
  <si>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</si>
  <si>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</si>
  <si>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</si>
  <si>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</si>
  <si>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</si>
  <si>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</si>
  <si>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</si>
  <si>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</si>
  <si>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</si>
  <si>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</si>
  <si>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</si>
  <si>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</si>
  <si>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</si>
  <si>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</si>
  <si>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</si>
  <si>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</si>
  <si>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</si>
  <si>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</si>
  <si>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</si>
  <si>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</si>
  <si>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</si>
  <si>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</si>
  <si>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</si>
  <si>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</si>
  <si>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</si>
  <si>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</si>
  <si>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</si>
  <si>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</si>
  <si>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</si>
  <si>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</si>
  <si>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</si>
  <si>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</si>
  <si>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</si>
  <si>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</si>
  <si>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</si>
  <si>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</si>
  <si>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</si>
  <si>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</si>
  <si>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</si>
  <si>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</si>
  <si>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</si>
  <si>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</si>
  <si>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</si>
  <si>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</si>
  <si>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</si>
  <si>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</si>
  <si>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</si>
  <si>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</si>
  <si>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</si>
  <si>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</si>
  <si>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</si>
  <si>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</si>
  <si>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</si>
  <si>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</si>
  <si>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</si>
  <si>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</si>
  <si>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</si>
  <si>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</si>
  <si>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</si>
  <si>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</si>
  <si>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</si>
  <si>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</si>
  <si>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</si>
  <si>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</si>
  <si>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</si>
  <si>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</si>
  <si>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</si>
  <si>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</si>
  <si>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</si>
  <si>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</si>
  <si>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</si>
  <si>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</si>
  <si>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</si>
  <si>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</si>
  <si>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</si>
  <si>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</si>
  <si>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</si>
  <si>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</si>
  <si>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</si>
  <si>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</si>
  <si>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</si>
  <si>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</si>
  <si>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</si>
  <si>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</si>
  <si>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3.</t>
  </si>
  <si>
    <t>4.</t>
  </si>
  <si>
    <t>5.</t>
  </si>
  <si>
    <t>6.</t>
  </si>
  <si>
    <t>Szkoły artystyczne</t>
  </si>
  <si>
    <t>7.</t>
  </si>
  <si>
    <t>Szkoły zawodowe specjalne</t>
  </si>
  <si>
    <t>8.</t>
  </si>
  <si>
    <t>9.</t>
  </si>
  <si>
    <t>Stołówki szkolne i przedszkolne</t>
  </si>
  <si>
    <t>Szkolne schroniska młodzieżowe</t>
  </si>
  <si>
    <t>Młodzieżowe ośrodki wychowawcze</t>
  </si>
  <si>
    <t xml:space="preserve">Ogółem </t>
  </si>
  <si>
    <t>Administracja Zasobów Komunalnych</t>
  </si>
  <si>
    <t>4230</t>
  </si>
  <si>
    <t>851</t>
  </si>
  <si>
    <t>Wydział Organizacyjno - Prawny i Kadr</t>
  </si>
  <si>
    <t>Wydział Polityki Społecznej i Zdrowia Publicznego</t>
  </si>
  <si>
    <t>Placówki kształcenia ustawicznego i centra kształcenia zawodowego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</si>
  <si>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</si>
  <si>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</si>
  <si>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</si>
  <si>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 xml:space="preserve">Zespół Szkół WSO "Cogito" </t>
  </si>
  <si>
    <t>dla jednostek sektora finansów publicznych na 2021 rok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</si>
  <si>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</si>
  <si>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</si>
  <si>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</si>
  <si>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</si>
  <si>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</si>
  <si>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</si>
  <si>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Galerie i biura wystaw artystycznych (dotacja na inwestycje)</t>
  </si>
  <si>
    <t xml:space="preserve"> - Galeria Sztuki Współczesnej</t>
  </si>
  <si>
    <t>Biblioteki (dotacja na inwestycje)</t>
  </si>
  <si>
    <t xml:space="preserve"> - Miejska Biblioteka Publiczna</t>
  </si>
  <si>
    <t xml:space="preserve"> - Zakład Aktywności Zawodowej</t>
  </si>
  <si>
    <t>Galerie i biura wystaw artystycznych</t>
  </si>
  <si>
    <t>Centra kultury i sztuki</t>
  </si>
  <si>
    <t xml:space="preserve"> - Centrum Kultury Browar B</t>
  </si>
  <si>
    <t>Pozostałe instytucje kultury</t>
  </si>
  <si>
    <t xml:space="preserve"> - Teatr Impresaryjny</t>
  </si>
  <si>
    <t>Biblioteki</t>
  </si>
  <si>
    <t>Edukacyjna opieka wychowawcza</t>
  </si>
  <si>
    <t>Pomoc materialna dla uczniów o charakterze socjalnym</t>
  </si>
  <si>
    <t>2040</t>
  </si>
  <si>
    <t>na realizację zadań bieżących gmin z zakresu</t>
  </si>
  <si>
    <t>edukacyjnej opieki wychowawczej finansowanych</t>
  </si>
  <si>
    <t>w całości przez budżet państwa w ramach programów</t>
  </si>
  <si>
    <t>rządowych</t>
  </si>
  <si>
    <t>Karta Dużej Rodziny</t>
  </si>
  <si>
    <t>podróże służbowe zagraniczne</t>
  </si>
  <si>
    <t>Straż gminna (miejska)</t>
  </si>
  <si>
    <t>Straż Miejska</t>
  </si>
  <si>
    <t>Obsługa Monitoringu</t>
  </si>
  <si>
    <t>opłaty z tytułu zakupu usług telekomunikacyjnych</t>
  </si>
  <si>
    <t>Różne rozliczenia</t>
  </si>
  <si>
    <t>Rezerwy ogólne i celowe</t>
  </si>
  <si>
    <t>4810</t>
  </si>
  <si>
    <t xml:space="preserve">rezerwy </t>
  </si>
  <si>
    <t xml:space="preserve"> - rezerwa ogólna</t>
  </si>
  <si>
    <t xml:space="preserve"> - rezerwa celowa</t>
  </si>
  <si>
    <t>wpłaty na Państwowy Fundusz Rehabilitacji Osób</t>
  </si>
  <si>
    <t>Niepełnosprawnych</t>
  </si>
  <si>
    <t>szkolenia pracowników  niebędących członkami</t>
  </si>
  <si>
    <t xml:space="preserve">korpusu służby cywilnej </t>
  </si>
  <si>
    <t>Przedszkola specjalne</t>
  </si>
  <si>
    <t>80113</t>
  </si>
  <si>
    <t>Dowożenie uczniów do szkół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</si>
  <si>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</si>
  <si>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</si>
  <si>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</si>
  <si>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 szkołach podstawowych</t>
  </si>
  <si>
    <t>śladami wielkich odkrywców"</t>
  </si>
  <si>
    <t>Ochrona zdrowia</t>
  </si>
  <si>
    <t>Jednostki specjalistycznego poradnictwa, mieszkania</t>
  </si>
  <si>
    <t>chronione i ośrodki interwencji kryzysowej</t>
  </si>
  <si>
    <t>Miejski Ośrodek Pomocy Rodzinie - projekt pn.</t>
  </si>
  <si>
    <t>"Kujawsko - pomorska teleopieka"</t>
  </si>
  <si>
    <t>Świetlice szkolne</t>
  </si>
  <si>
    <t xml:space="preserve">Wydział Edukacji </t>
  </si>
  <si>
    <t>Poradnie psychologiczno - pedagogiczne, w tym</t>
  </si>
  <si>
    <t>poradnie specjalistyczne</t>
  </si>
  <si>
    <t>Inne formy pomocy dla uczniów</t>
  </si>
  <si>
    <t>Obiekty sportowe</t>
  </si>
  <si>
    <t>Instytucje kultury fizycznej</t>
  </si>
  <si>
    <t>Ośrodek Sportu i Rekreacji</t>
  </si>
  <si>
    <t>Gospodarka gruntami i nieruchomościami</t>
  </si>
  <si>
    <t>uposażenia żołnierzy zawodowych oraz funkcjonariuszy</t>
  </si>
  <si>
    <t>inne należności żołnierzy zawodowych oraz</t>
  </si>
  <si>
    <t>2030</t>
  </si>
  <si>
    <t>na realizację własnych zadań bieżących gmin</t>
  </si>
  <si>
    <t>(związków gmin, związków powiatowo-gminnych)</t>
  </si>
  <si>
    <t>na realizację bieżących zadań własnych powiatu</t>
  </si>
  <si>
    <t>Domy pomocy społecznej</t>
  </si>
  <si>
    <t>2130</t>
  </si>
  <si>
    <t xml:space="preserve">Zasiłki okresowe, celowe i pomoc w naturze oraz składki </t>
  </si>
  <si>
    <t>na ubezpieczenia emerytalne i rentowe</t>
  </si>
  <si>
    <t>Zasiłki stałe</t>
  </si>
  <si>
    <t>010</t>
  </si>
  <si>
    <t>Rolnictwo i łowiectwo</t>
  </si>
  <si>
    <t>01095</t>
  </si>
  <si>
    <t xml:space="preserve">Pozostała działalność </t>
  </si>
  <si>
    <t xml:space="preserve">rządowej oraz innych zadań zleconych gminie </t>
  </si>
  <si>
    <t>(związkom gmin, związkom powiatowo-gminnym)</t>
  </si>
  <si>
    <t>Ośrodki wsparcia</t>
  </si>
  <si>
    <t>Dochody na zadania rządowe:</t>
  </si>
  <si>
    <t xml:space="preserve">Bezpieczeństwo publiczne i ochrona </t>
  </si>
  <si>
    <t>Komendy powiatowe Państwowej Straży Pożarnej</t>
  </si>
  <si>
    <t>na zadania bieżące z zakresu administracji</t>
  </si>
  <si>
    <t>rządowej oraz inne zadania zlecone ustawami</t>
  </si>
  <si>
    <t>realizowane przez powiat</t>
  </si>
  <si>
    <t>Zespoły do spraw orzekania o niepełnosprawności</t>
  </si>
  <si>
    <t>Rodziny zastępcze</t>
  </si>
  <si>
    <t xml:space="preserve">dotacje celowe otrzymane z budżetu państwa na zadania </t>
  </si>
  <si>
    <t>bieżące z zakresu administracji rządowej zlecone powiatom,</t>
  </si>
  <si>
    <t xml:space="preserve">związane z realizacją dodatku wychowawczego oraz </t>
  </si>
  <si>
    <t xml:space="preserve">dodatku do zryczałtowanej kwoty stanowiących pomoc </t>
  </si>
  <si>
    <t>państwa w wychowywaniu dzieci</t>
  </si>
  <si>
    <t>020</t>
  </si>
  <si>
    <t>Leśnictwo</t>
  </si>
  <si>
    <t>02001</t>
  </si>
  <si>
    <t>Gospodarka leśna</t>
  </si>
  <si>
    <t>Transport i łączność</t>
  </si>
  <si>
    <t xml:space="preserve">Lokalny transport zbiorowy </t>
  </si>
  <si>
    <t>Miejski Zarząd Infrastruktury Drogowej i Transportu</t>
  </si>
  <si>
    <t xml:space="preserve">koszty postępowania sądowego i prokuratorskiego </t>
  </si>
  <si>
    <t>Drogi publiczne w miastach na prawach powiatu</t>
  </si>
  <si>
    <t xml:space="preserve">zakup usług obejmujących wykonanie ekspertyz, </t>
  </si>
  <si>
    <t xml:space="preserve">analiz i opinii </t>
  </si>
  <si>
    <t>pozostałe odsetki</t>
  </si>
  <si>
    <t xml:space="preserve">kary i odszkodowania wypłacane na rzecz osób </t>
  </si>
  <si>
    <t>fizycznych</t>
  </si>
  <si>
    <t>Drogi publiczne gminne</t>
  </si>
  <si>
    <t>Drogi wewnętrzne</t>
  </si>
  <si>
    <t>Centrum Obsługi Inwestora</t>
  </si>
  <si>
    <t>4190</t>
  </si>
  <si>
    <t>nagrody konkursowe</t>
  </si>
  <si>
    <t>Inne formy wychowania przedszkolnego</t>
  </si>
  <si>
    <t xml:space="preserve">Zespół Szkolno - Przedszkolny Nr 1 - program: Erasmus+ </t>
  </si>
  <si>
    <t>Akcja KA1 pn. "W drodze do sukcesu - wspólnie</t>
  </si>
  <si>
    <t>pokonujemy bariery"</t>
  </si>
  <si>
    <t>szkolenia pracowników niebędących członkami korpusu</t>
  </si>
  <si>
    <t xml:space="preserve">służby cywilnej </t>
  </si>
  <si>
    <t>Przeciwdziałanie alkoholizmowi</t>
  </si>
  <si>
    <t>zakup środków żywności</t>
  </si>
  <si>
    <t>Dom Pomocy Społecznej ul. Nowomiejska 19</t>
  </si>
  <si>
    <t>Dom Pomocy Społecznej ul. Dobrzyńska 102</t>
  </si>
  <si>
    <t>zakup leków, wyrobów medycznych i produktów</t>
  </si>
  <si>
    <t>biobójczych</t>
  </si>
  <si>
    <t xml:space="preserve">Dom Pomocy Społecznej przy ul.Nowomiejskiej 19 - </t>
  </si>
  <si>
    <t>Ośrodek Dziennego Pobytu przy ul.Brzeskiej 15</t>
  </si>
  <si>
    <t xml:space="preserve">Miejski Ośrodek Pomocy Rodzinie </t>
  </si>
  <si>
    <t>MOPR - mieszkania chronione (ul. Ptasia 2)</t>
  </si>
  <si>
    <t xml:space="preserve">opłaty za administrowanie i czynsze za budynki, </t>
  </si>
  <si>
    <t>lokale i pomieszczenia garażowe</t>
  </si>
  <si>
    <t>Miejski Ośrodek Pomocy Rodzinie - Projekt pn.  "Mocni</t>
  </si>
  <si>
    <t xml:space="preserve">razem - podniesienie wiedzy liderów, wolontariuszy </t>
  </si>
  <si>
    <t>i organizatorów społeczności lokalnej - 2 edycja"</t>
  </si>
  <si>
    <t xml:space="preserve">Miejski Ośrodek Pomocy Rodzinie - Projekt pn.  </t>
  </si>
  <si>
    <t>"Aktywnością przeciw wykluczeniu"</t>
  </si>
  <si>
    <t xml:space="preserve">Miejski Ośrodek Pomocy Rodzinie - Projekt pn. </t>
  </si>
  <si>
    <t xml:space="preserve">"Reintegracja społeczna mieszkańców Włocławka,  </t>
  </si>
  <si>
    <t>w tym w obszarze rewitalizacji"</t>
  </si>
  <si>
    <t>Włocławskie Centrum Organizacji Pozarządowych</t>
  </si>
  <si>
    <t xml:space="preserve">i Wolontariatu </t>
  </si>
  <si>
    <t>Miejska Jadłodajnia "U Świętego Antoniego"</t>
  </si>
  <si>
    <t>podatek od towarów i usług (VAT)</t>
  </si>
  <si>
    <t>Placówka Opiekuńczo - Wychowawcza Nr 1 "MALUCH" -</t>
  </si>
  <si>
    <t xml:space="preserve">projekt pn. "Wsparcie osób starszych i kadry świadczącej </t>
  </si>
  <si>
    <t xml:space="preserve">usługi społeczne w zakresie przeciwdziałania </t>
  </si>
  <si>
    <t xml:space="preserve">rozprzestrzeniania  się COVID-19,łagodzenia jego </t>
  </si>
  <si>
    <t>skutków na terenie województwa kujawsko-pomorskiego"</t>
  </si>
  <si>
    <t>składki na ubezpieczenia społeczne</t>
  </si>
  <si>
    <t>Placówka Opiekuńczo - Wychowawcza Nr 2 "CALINECZKA"</t>
  </si>
  <si>
    <t>Centrum Opieki nad Dzieckiem - projekt pn.</t>
  </si>
  <si>
    <t xml:space="preserve">"Wsparcie osób starszych i kadry świadczącej </t>
  </si>
  <si>
    <t xml:space="preserve">Miejski Ośrodek Pomocy Rodzinie - projekt pn. </t>
  </si>
  <si>
    <t>Utrzymanie zieleni w miastach i gminach</t>
  </si>
  <si>
    <t>Schroniska dla zwierząt</t>
  </si>
  <si>
    <t>Schronisko dla Zwierząt</t>
  </si>
  <si>
    <t>opłaty na rzecz budżetu państwa</t>
  </si>
  <si>
    <t>Wpływy i wydatki związane z gromadzeniem środków</t>
  </si>
  <si>
    <t>z opłat produktowych</t>
  </si>
  <si>
    <t xml:space="preserve">Wydział Nadzoru Właścicielskiego, Gospodarki </t>
  </si>
  <si>
    <t>Komunalnej i Informatyzacji</t>
  </si>
  <si>
    <t>Kultura i ochrona dziedzictwa narodowego</t>
  </si>
  <si>
    <t>Wydział Kultury, Promocji i Komunikacji Społecznej</t>
  </si>
  <si>
    <t>2480</t>
  </si>
  <si>
    <t>dotacja podmiotowa z budżetu dla samorządowej</t>
  </si>
  <si>
    <t>instytucji kultury</t>
  </si>
  <si>
    <t>podatek od nieruchomości</t>
  </si>
  <si>
    <t>opłaty na rzecz budżetów jednostek samorządu</t>
  </si>
  <si>
    <t>terytorialnego</t>
  </si>
  <si>
    <t>Wydział Sportu i Turystyki</t>
  </si>
  <si>
    <t>dotacja celowa z budżetu na finansowanie lub</t>
  </si>
  <si>
    <t>dofinansowanie zadań zleconych do realizacji</t>
  </si>
  <si>
    <t>stowarzyszeniom</t>
  </si>
  <si>
    <t>Wydział Finansów</t>
  </si>
  <si>
    <t>różne opłaty i składki</t>
  </si>
  <si>
    <t>Środowiskowy Dom Samopomocy</t>
  </si>
  <si>
    <t xml:space="preserve">wydatki osobowe niezaliczone do uposażeń </t>
  </si>
  <si>
    <t>wypłacane żołnierzom i funkcjonariuszom</t>
  </si>
  <si>
    <t xml:space="preserve">wynagrodzenia osobowe członków korpusu </t>
  </si>
  <si>
    <t>służby cywilnej</t>
  </si>
  <si>
    <t>dodatkowe uposażenie roczne dla żołnierzy zawodowych</t>
  </si>
  <si>
    <t>oraz nagrody roczne dla funkcjonariuszy</t>
  </si>
  <si>
    <t xml:space="preserve">równoważniki pieniężne i ekwiwalenty dla żołnierzy </t>
  </si>
  <si>
    <t xml:space="preserve"> i funkcjonariuszy oraz pozostałe należności</t>
  </si>
  <si>
    <t>Wymiar sprawiedliwości</t>
  </si>
  <si>
    <t>Nieodpłatna pomoc prawna</t>
  </si>
  <si>
    <t>Miejski Zespół do Spraw Orzekania o Niepełnosprawności</t>
  </si>
  <si>
    <t>Działalnośc placówek opiekuńczo - wychowawczych</t>
  </si>
  <si>
    <t>do Zarządzenia NR 406/2021</t>
  </si>
  <si>
    <t>z dnia 29 października 2021 r.</t>
  </si>
  <si>
    <t>Liceum Ogólnokształcące Szkoła Mistrzostwa Sportowego</t>
  </si>
  <si>
    <t>Realizacja projektu unijnego  "Zawodowcy z Włocławka"- podniesienie jakości nauczania i zwiększenie szans na zatrudnienie uczniów ZSS we Włocławku"</t>
  </si>
  <si>
    <r>
      <t>ustawami</t>
    </r>
    <r>
      <rPr>
        <sz val="8"/>
        <rFont val="Arial CE"/>
        <charset val="238"/>
      </rPr>
      <t xml:space="preserve"> </t>
    </r>
  </si>
  <si>
    <r>
      <t>gmin, związkom powiatowo-gminnym) ustawami</t>
    </r>
    <r>
      <rPr>
        <sz val="8"/>
        <rFont val="Arial CE"/>
        <charset val="238"/>
      </rPr>
      <t xml:space="preserve"> </t>
    </r>
  </si>
  <si>
    <r>
      <t>Zespół Szkół Nr 3 -</t>
    </r>
    <r>
      <rPr>
        <sz val="8"/>
        <rFont val="Arial CE"/>
        <charset val="238"/>
      </rPr>
      <t xml:space="preserve"> projekt pn. "Podróże w nieznane 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</si>
</sst>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scheme val="minor"/>
    </font>
    <font>
      <sz val="8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12" fillId="0" borderId="0"/>
  </cellStyleXfs>
  <cellXfs count="30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6" fillId="0" borderId="9" xfId="0" applyFont="1" applyBorder="1"/>
    <xf numFmtId="4" fontId="6" fillId="0" borderId="10" xfId="0" applyNumberFormat="1" applyFont="1" applyBorder="1"/>
    <xf numFmtId="0" fontId="6" fillId="0" borderId="11" xfId="0" applyFont="1" applyBorder="1"/>
    <xf numFmtId="4" fontId="6" fillId="0" borderId="12" xfId="0" applyNumberFormat="1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4" fontId="6" fillId="0" borderId="1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7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3" fontId="2" fillId="0" borderId="7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0" fontId="2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" fontId="1" fillId="0" borderId="3" xfId="0" applyNumberFormat="1" applyFont="1" applyBorder="1"/>
    <xf numFmtId="0" fontId="6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" fontId="1" fillId="0" borderId="6" xfId="0" applyNumberFormat="1" applyFont="1" applyBorder="1"/>
    <xf numFmtId="3" fontId="1" fillId="0" borderId="7" xfId="0" applyNumberFormat="1" applyFont="1" applyBorder="1"/>
    <xf numFmtId="4" fontId="6" fillId="0" borderId="3" xfId="0" applyNumberFormat="1" applyFont="1" applyBorder="1"/>
    <xf numFmtId="0" fontId="2" fillId="0" borderId="6" xfId="0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49" fontId="8" fillId="0" borderId="6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0" xfId="0" applyFont="1" applyAlignment="1">
      <alignment horizontal="right"/>
    </xf>
    <xf numFmtId="0" fontId="3" fillId="0" borderId="3" xfId="0" applyFont="1" applyBorder="1"/>
    <xf numFmtId="4" fontId="6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Continuous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0" xfId="0" applyFont="1"/>
    <xf numFmtId="0" fontId="3" fillId="0" borderId="0" xfId="0" applyFont="1"/>
    <xf numFmtId="0" fontId="11" fillId="0" borderId="0" xfId="0" applyFont="1"/>
    <xf numFmtId="0" fontId="1" fillId="0" borderId="7" xfId="0" applyFont="1" applyBorder="1"/>
    <xf numFmtId="3" fontId="1" fillId="0" borderId="4" xfId="0" applyNumberFormat="1" applyFont="1" applyBorder="1"/>
    <xf numFmtId="0" fontId="2" fillId="0" borderId="4" xfId="0" applyFont="1" applyBorder="1" applyAlignment="1">
      <alignment horizontal="right"/>
    </xf>
    <xf numFmtId="4" fontId="1" fillId="0" borderId="14" xfId="0" applyNumberFormat="1" applyFont="1" applyBorder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3" fontId="3" fillId="0" borderId="0" xfId="0" applyNumberFormat="1" applyFont="1"/>
    <xf numFmtId="3" fontId="5" fillId="0" borderId="0" xfId="0" applyNumberFormat="1" applyFont="1" applyAlignment="1">
      <alignment horizontal="centerContinuous" vertical="center" wrapText="1"/>
    </xf>
    <xf numFmtId="3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Continuous" vertical="center"/>
    </xf>
    <xf numFmtId="4" fontId="5" fillId="3" borderId="18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Continuous" vertical="center"/>
    </xf>
    <xf numFmtId="3" fontId="11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4" fontId="15" fillId="0" borderId="18" xfId="0" applyNumberFormat="1" applyFont="1" applyBorder="1"/>
    <xf numFmtId="0" fontId="17" fillId="0" borderId="0" xfId="0" applyFont="1"/>
    <xf numFmtId="0" fontId="15" fillId="0" borderId="18" xfId="0" applyFont="1" applyBorder="1" applyAlignment="1">
      <alignment vertical="top"/>
    </xf>
    <xf numFmtId="0" fontId="15" fillId="0" borderId="16" xfId="0" applyFont="1" applyBorder="1" applyAlignment="1">
      <alignment vertical="top" wrapText="1"/>
    </xf>
    <xf numFmtId="0" fontId="15" fillId="0" borderId="18" xfId="0" applyFont="1" applyBorder="1"/>
    <xf numFmtId="0" fontId="15" fillId="0" borderId="7" xfId="0" applyFont="1" applyBorder="1"/>
    <xf numFmtId="4" fontId="15" fillId="0" borderId="6" xfId="0" applyNumberFormat="1" applyFont="1" applyBorder="1"/>
    <xf numFmtId="0" fontId="15" fillId="0" borderId="1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5" fillId="0" borderId="16" xfId="0" applyFont="1" applyBorder="1" applyAlignment="1">
      <alignment wrapText="1"/>
    </xf>
    <xf numFmtId="0" fontId="15" fillId="0" borderId="6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7" xfId="0" applyFont="1" applyBorder="1" applyAlignment="1">
      <alignment wrapText="1"/>
    </xf>
    <xf numFmtId="4" fontId="15" fillId="0" borderId="18" xfId="0" applyNumberFormat="1" applyFont="1" applyBorder="1" applyAlignment="1">
      <alignment vertical="center"/>
    </xf>
    <xf numFmtId="0" fontId="15" fillId="0" borderId="16" xfId="0" applyFont="1" applyBorder="1"/>
    <xf numFmtId="0" fontId="15" fillId="0" borderId="2" xfId="0" applyFont="1" applyBorder="1"/>
    <xf numFmtId="0" fontId="15" fillId="0" borderId="24" xfId="0" applyFont="1" applyBorder="1"/>
    <xf numFmtId="0" fontId="15" fillId="0" borderId="25" xfId="0" applyFont="1" applyBorder="1"/>
    <xf numFmtId="0" fontId="10" fillId="0" borderId="23" xfId="0" applyFont="1" applyBorder="1" applyAlignment="1">
      <alignment vertical="center" wrapText="1"/>
    </xf>
    <xf numFmtId="4" fontId="15" fillId="0" borderId="15" xfId="0" applyNumberFormat="1" applyFont="1" applyBorder="1"/>
    <xf numFmtId="0" fontId="15" fillId="0" borderId="4" xfId="0" applyFont="1" applyBorder="1"/>
    <xf numFmtId="0" fontId="15" fillId="0" borderId="0" xfId="0" applyFont="1"/>
    <xf numFmtId="0" fontId="15" fillId="0" borderId="5" xfId="0" applyFont="1" applyBorder="1"/>
    <xf numFmtId="0" fontId="10" fillId="0" borderId="26" xfId="0" applyFont="1" applyBorder="1" applyAlignment="1">
      <alignment horizontal="left" wrapText="1"/>
    </xf>
    <xf numFmtId="4" fontId="15" fillId="0" borderId="27" xfId="0" applyNumberFormat="1" applyFont="1" applyBorder="1"/>
    <xf numFmtId="0" fontId="18" fillId="0" borderId="0" xfId="0" applyFont="1"/>
    <xf numFmtId="0" fontId="10" fillId="0" borderId="26" xfId="0" applyFont="1" applyBorder="1" applyAlignment="1">
      <alignment horizontal="left" vertical="center" wrapText="1"/>
    </xf>
    <xf numFmtId="0" fontId="15" fillId="0" borderId="21" xfId="0" applyFont="1" applyBorder="1"/>
    <xf numFmtId="0" fontId="15" fillId="0" borderId="8" xfId="0" applyFont="1" applyBorder="1"/>
    <xf numFmtId="4" fontId="15" fillId="0" borderId="29" xfId="0" applyNumberFormat="1" applyFont="1" applyBorder="1"/>
    <xf numFmtId="0" fontId="10" fillId="0" borderId="13" xfId="0" applyFont="1" applyBorder="1" applyAlignment="1">
      <alignment horizontal="left" wrapText="1"/>
    </xf>
    <xf numFmtId="4" fontId="15" fillId="0" borderId="14" xfId="0" applyNumberFormat="1" applyFont="1" applyBorder="1"/>
    <xf numFmtId="0" fontId="10" fillId="0" borderId="13" xfId="0" applyFont="1" applyBorder="1" applyAlignment="1">
      <alignment horizontal="left" vertical="center" wrapText="1"/>
    </xf>
    <xf numFmtId="0" fontId="10" fillId="0" borderId="26" xfId="0" applyFont="1" applyBorder="1"/>
    <xf numFmtId="0" fontId="10" fillId="0" borderId="7" xfId="0" applyFont="1" applyBorder="1" applyAlignment="1">
      <alignment horizontal="left" wrapText="1"/>
    </xf>
    <xf numFmtId="0" fontId="10" fillId="0" borderId="23" xfId="0" applyFont="1" applyBorder="1" applyAlignment="1">
      <alignment horizontal="left" vertical="center" wrapText="1"/>
    </xf>
    <xf numFmtId="0" fontId="10" fillId="0" borderId="21" xfId="0" applyFont="1" applyBorder="1"/>
    <xf numFmtId="0" fontId="10" fillId="0" borderId="2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4" fontId="15" fillId="0" borderId="20" xfId="0" applyNumberFormat="1" applyFont="1" applyBorder="1"/>
    <xf numFmtId="0" fontId="15" fillId="0" borderId="19" xfId="0" applyFont="1" applyBorder="1"/>
    <xf numFmtId="0" fontId="15" fillId="0" borderId="17" xfId="0" applyFont="1" applyBorder="1"/>
    <xf numFmtId="0" fontId="10" fillId="0" borderId="16" xfId="0" applyFont="1" applyBorder="1" applyAlignment="1">
      <alignment horizontal="left" vertical="center" wrapText="1"/>
    </xf>
    <xf numFmtId="0" fontId="19" fillId="0" borderId="23" xfId="0" applyFont="1" applyBorder="1"/>
    <xf numFmtId="0" fontId="19" fillId="0" borderId="13" xfId="0" applyFont="1" applyBorder="1"/>
    <xf numFmtId="0" fontId="19" fillId="0" borderId="26" xfId="0" applyFont="1" applyBorder="1"/>
    <xf numFmtId="0" fontId="10" fillId="0" borderId="15" xfId="0" applyFont="1" applyBorder="1" applyAlignment="1">
      <alignment horizontal="left" wrapText="1"/>
    </xf>
    <xf numFmtId="0" fontId="10" fillId="0" borderId="13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top" wrapText="1"/>
    </xf>
    <xf numFmtId="0" fontId="10" fillId="0" borderId="23" xfId="0" applyFont="1" applyBorder="1" applyAlignment="1">
      <alignment horizontal="left" wrapText="1"/>
    </xf>
    <xf numFmtId="0" fontId="15" fillId="0" borderId="6" xfId="0" applyFont="1" applyBorder="1"/>
    <xf numFmtId="0" fontId="10" fillId="0" borderId="16" xfId="0" applyFont="1" applyBorder="1" applyAlignment="1">
      <alignment vertical="top" wrapText="1"/>
    </xf>
    <xf numFmtId="0" fontId="15" fillId="0" borderId="16" xfId="0" applyFont="1" applyBorder="1" applyAlignment="1">
      <alignment horizontal="left" vertical="top" wrapText="1"/>
    </xf>
    <xf numFmtId="0" fontId="10" fillId="0" borderId="22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 indent="2"/>
    </xf>
    <xf numFmtId="0" fontId="12" fillId="0" borderId="3" xfId="0" applyFont="1" applyBorder="1" applyAlignment="1">
      <alignment vertical="top"/>
    </xf>
    <xf numFmtId="0" fontId="12" fillId="0" borderId="3" xfId="0" applyFont="1" applyBorder="1" applyAlignment="1">
      <alignment horizontal="left" vertical="top" wrapText="1" indent="2"/>
    </xf>
    <xf numFmtId="0" fontId="12" fillId="0" borderId="6" xfId="0" applyFont="1" applyBorder="1" applyAlignment="1">
      <alignment vertical="top"/>
    </xf>
    <xf numFmtId="0" fontId="9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 wrapText="1" indent="2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 indent="2"/>
    </xf>
    <xf numFmtId="0" fontId="16" fillId="0" borderId="18" xfId="0" applyFont="1" applyBorder="1" applyAlignment="1">
      <alignment vertical="center"/>
    </xf>
    <xf numFmtId="0" fontId="10" fillId="0" borderId="1" xfId="0" applyFont="1" applyBorder="1" applyAlignment="1">
      <alignment vertical="top"/>
    </xf>
    <xf numFmtId="3" fontId="10" fillId="0" borderId="15" xfId="0" applyNumberFormat="1" applyFont="1" applyBorder="1"/>
    <xf numFmtId="0" fontId="10" fillId="0" borderId="3" xfId="0" applyFont="1" applyBorder="1" applyAlignment="1">
      <alignment vertical="top"/>
    </xf>
    <xf numFmtId="3" fontId="10" fillId="0" borderId="27" xfId="0" applyNumberFormat="1" applyFont="1" applyBorder="1"/>
    <xf numFmtId="0" fontId="10" fillId="0" borderId="6" xfId="0" applyFont="1" applyBorder="1" applyAlignment="1">
      <alignment vertical="top"/>
    </xf>
    <xf numFmtId="3" fontId="10" fillId="0" borderId="6" xfId="0" applyNumberFormat="1" applyFont="1" applyBorder="1"/>
    <xf numFmtId="0" fontId="10" fillId="0" borderId="13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wrapText="1"/>
    </xf>
    <xf numFmtId="4" fontId="15" fillId="0" borderId="3" xfId="0" applyNumberFormat="1" applyFont="1" applyBorder="1"/>
    <xf numFmtId="0" fontId="10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15" fillId="0" borderId="18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/>
    <xf numFmtId="4" fontId="15" fillId="0" borderId="8" xfId="0" applyNumberFormat="1" applyFont="1" applyBorder="1"/>
    <xf numFmtId="0" fontId="10" fillId="0" borderId="18" xfId="0" applyFont="1" applyBorder="1"/>
    <xf numFmtId="0" fontId="10" fillId="0" borderId="16" xfId="0" applyFont="1" applyBorder="1"/>
    <xf numFmtId="0" fontId="10" fillId="0" borderId="19" xfId="0" applyFont="1" applyBorder="1"/>
    <xf numFmtId="4" fontId="10" fillId="0" borderId="18" xfId="0" applyNumberFormat="1" applyFont="1" applyBorder="1"/>
    <xf numFmtId="0" fontId="5" fillId="0" borderId="16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19" fillId="0" borderId="3" xfId="0" applyFont="1" applyBorder="1"/>
    <xf numFmtId="49" fontId="19" fillId="0" borderId="3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0" fontId="20" fillId="0" borderId="3" xfId="0" applyFont="1" applyBorder="1"/>
    <xf numFmtId="0" fontId="20" fillId="0" borderId="3" xfId="0" applyFont="1" applyBorder="1" applyAlignment="1">
      <alignment horizontal="right"/>
    </xf>
    <xf numFmtId="0" fontId="20" fillId="0" borderId="4" xfId="0" applyFont="1" applyBorder="1"/>
    <xf numFmtId="4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8" fillId="0" borderId="3" xfId="0" applyFont="1" applyBorder="1"/>
    <xf numFmtId="49" fontId="1" fillId="0" borderId="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14" xfId="0" applyNumberFormat="1" applyFont="1" applyBorder="1"/>
    <xf numFmtId="0" fontId="1" fillId="0" borderId="6" xfId="0" applyFont="1" applyBorder="1" applyAlignment="1">
      <alignment horizontal="right"/>
    </xf>
    <xf numFmtId="0" fontId="6" fillId="0" borderId="12" xfId="0" applyFont="1" applyBorder="1"/>
    <xf numFmtId="0" fontId="1" fillId="0" borderId="7" xfId="0" applyFont="1" applyBorder="1" applyAlignment="1">
      <alignment horizontal="left"/>
    </xf>
    <xf numFmtId="3" fontId="20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20" fillId="0" borderId="4" xfId="0" applyNumberFormat="1" applyFont="1" applyBorder="1" applyAlignment="1">
      <alignment horizontal="center"/>
    </xf>
    <xf numFmtId="44" fontId="20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3" fontId="2" fillId="0" borderId="6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1" xfId="0" applyFont="1" applyBorder="1"/>
    <xf numFmtId="3" fontId="1" fillId="0" borderId="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1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/>
    <xf numFmtId="0" fontId="2" fillId="0" borderId="13" xfId="0" applyFont="1" applyBorder="1"/>
    <xf numFmtId="0" fontId="1" fillId="0" borderId="23" xfId="0" applyFont="1" applyBorder="1"/>
    <xf numFmtId="0" fontId="1" fillId="0" borderId="14" xfId="1" applyFont="1" applyBorder="1"/>
    <xf numFmtId="4" fontId="1" fillId="0" borderId="15" xfId="0" applyNumberFormat="1" applyFont="1" applyBorder="1"/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3" xfId="0" applyFont="1" applyBorder="1"/>
    <xf numFmtId="0" fontId="1" fillId="0" borderId="15" xfId="0" applyFont="1" applyBorder="1"/>
    <xf numFmtId="0" fontId="1" fillId="0" borderId="14" xfId="0" applyFont="1" applyBorder="1" applyAlignment="1">
      <alignment vertical="center"/>
    </xf>
    <xf numFmtId="0" fontId="2" fillId="0" borderId="13" xfId="0" applyFont="1" applyBorder="1" applyAlignment="1">
      <alignment wrapText="1"/>
    </xf>
    <xf numFmtId="0" fontId="0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9" fillId="0" borderId="16" xfId="0" applyFont="1" applyBorder="1" applyAlignment="1">
      <alignment horizontal="centerContinuous"/>
    </xf>
    <xf numFmtId="0" fontId="19" fillId="0" borderId="19" xfId="0" applyFont="1" applyBorder="1" applyAlignment="1">
      <alignment horizontal="centerContinuous"/>
    </xf>
    <xf numFmtId="0" fontId="0" fillId="0" borderId="17" xfId="0" applyFont="1" applyBorder="1" applyAlignment="1">
      <alignment horizontal="centerContinuous"/>
    </xf>
    <xf numFmtId="4" fontId="19" fillId="0" borderId="18" xfId="0" applyNumberFormat="1" applyFont="1" applyBorder="1"/>
    <xf numFmtId="0" fontId="16" fillId="0" borderId="0" xfId="0" applyFont="1" applyAlignment="1">
      <alignment vertical="center"/>
    </xf>
    <xf numFmtId="4" fontId="4" fillId="0" borderId="17" xfId="0" applyNumberFormat="1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4" fontId="0" fillId="0" borderId="0" xfId="0" applyNumberFormat="1" applyFont="1"/>
    <xf numFmtId="0" fontId="9" fillId="0" borderId="20" xfId="0" applyFont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4" fontId="0" fillId="0" borderId="3" xfId="0" applyNumberFormat="1" applyFont="1" applyBorder="1" applyAlignment="1">
      <alignment vertical="top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4" fontId="0" fillId="0" borderId="6" xfId="0" applyNumberFormat="1" applyFont="1" applyBorder="1" applyAlignment="1">
      <alignment vertical="top"/>
    </xf>
    <xf numFmtId="3" fontId="0" fillId="0" borderId="6" xfId="0" applyNumberFormat="1" applyFont="1" applyBorder="1" applyAlignment="1">
      <alignment vertical="top"/>
    </xf>
    <xf numFmtId="0" fontId="0" fillId="0" borderId="18" xfId="0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2" borderId="6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indent="2"/>
    </xf>
    <xf numFmtId="4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" fillId="0" borderId="0" xfId="0" applyFont="1"/>
  </cellXfs>
  <cellStyles count="3">
    <cellStyle name="Normalny" xfId="0" builtinId="0"/>
    <cellStyle name="Normalny 2" xfId="2" xr:uid="{5153ABFE-B4BE-4833-BF68-8350A580D6DB}"/>
    <cellStyle name="Normalny 3" xfId="1" xr:uid="{9B442C7A-C8F1-4CA5-AF68-8C90B8B7D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6"/>
  <sheetViews>
    <sheetView tabSelected="1" zoomScale="140" zoomScaleNormal="140" workbookViewId="0"/>
  </sheetViews>
  <sheetFormatPr defaultRowHeight="15" x14ac:dyDescent="0.25"/>
  <cols>
    <col min="1" max="1" width="4.140625" style="251" customWidth="1"/>
    <col min="2" max="2" width="6" style="251" customWidth="1"/>
    <col min="3" max="3" width="5" style="251" customWidth="1"/>
    <col min="4" max="4" width="39.140625" style="251" customWidth="1"/>
    <col min="5" max="5" width="12.85546875" style="251" customWidth="1"/>
    <col min="6" max="7" width="10.5703125" style="251" customWidth="1"/>
    <col min="8" max="8" width="12.5703125" style="251" customWidth="1"/>
    <col min="9" max="9" width="10.28515625" style="251" customWidth="1"/>
    <col min="10" max="16384" width="9.140625" style="251"/>
  </cols>
  <sheetData>
    <row r="1" spans="1:8" ht="12.75" customHeight="1" x14ac:dyDescent="0.25">
      <c r="A1" s="1"/>
      <c r="B1" s="1"/>
      <c r="C1" s="2"/>
      <c r="D1" s="3"/>
      <c r="E1" s="3"/>
      <c r="F1" s="3"/>
      <c r="G1" s="3" t="s">
        <v>0</v>
      </c>
      <c r="H1" s="1"/>
    </row>
    <row r="2" spans="1:8" ht="12.75" customHeight="1" x14ac:dyDescent="0.25">
      <c r="A2" s="1"/>
      <c r="B2" s="1"/>
      <c r="C2" s="2"/>
      <c r="D2" s="3"/>
      <c r="E2" s="3"/>
      <c r="F2" s="3"/>
      <c r="G2" s="3" t="s">
        <v>421</v>
      </c>
      <c r="H2" s="1"/>
    </row>
    <row r="3" spans="1:8" ht="12.75" customHeight="1" x14ac:dyDescent="0.25">
      <c r="A3" s="1"/>
      <c r="B3" s="1"/>
      <c r="C3" s="2"/>
      <c r="D3" s="3"/>
      <c r="E3" s="3"/>
      <c r="F3" s="3"/>
      <c r="G3" s="3" t="s">
        <v>30</v>
      </c>
      <c r="H3" s="1"/>
    </row>
    <row r="4" spans="1:8" ht="12.75" customHeight="1" x14ac:dyDescent="0.25">
      <c r="A4" s="1"/>
      <c r="B4" s="1"/>
      <c r="C4" s="2"/>
      <c r="D4" s="3"/>
      <c r="E4" s="3"/>
      <c r="F4" s="3"/>
      <c r="G4" s="3" t="s">
        <v>422</v>
      </c>
      <c r="H4" s="1"/>
    </row>
    <row r="5" spans="1:8" ht="26.25" customHeight="1" x14ac:dyDescent="0.25">
      <c r="A5" s="4" t="s">
        <v>48</v>
      </c>
      <c r="B5" s="252"/>
      <c r="C5" s="5"/>
      <c r="D5" s="5"/>
      <c r="E5" s="252"/>
      <c r="F5" s="252"/>
      <c r="G5" s="6"/>
      <c r="H5" s="252"/>
    </row>
    <row r="6" spans="1:8" ht="27" customHeight="1" x14ac:dyDescent="0.25">
      <c r="A6" s="1"/>
      <c r="B6" s="1"/>
      <c r="C6" s="2"/>
      <c r="D6" s="2"/>
      <c r="E6" s="7"/>
      <c r="F6" s="1"/>
      <c r="G6" s="8"/>
      <c r="H6" s="8"/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49</v>
      </c>
      <c r="F8" s="22" t="s">
        <v>7</v>
      </c>
      <c r="G8" s="19" t="s">
        <v>8</v>
      </c>
      <c r="H8" s="19" t="s">
        <v>9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0.25" customHeight="1" thickBot="1" x14ac:dyDescent="0.25">
      <c r="A10" s="27"/>
      <c r="B10" s="28"/>
      <c r="C10" s="29"/>
      <c r="D10" s="30" t="s">
        <v>10</v>
      </c>
      <c r="E10" s="31">
        <v>821533592.76999998</v>
      </c>
      <c r="F10" s="31">
        <f>SUM(F11,F60,F89)</f>
        <v>740140.19</v>
      </c>
      <c r="G10" s="31">
        <f>SUM(G11,G60,G89)</f>
        <v>98432</v>
      </c>
      <c r="H10" s="31">
        <f>SUM(E10+F10-G10)</f>
        <v>822175300.96000004</v>
      </c>
    </row>
    <row r="11" spans="1:8" s="18" customFormat="1" ht="18.75" customHeight="1" thickBot="1" x14ac:dyDescent="0.25">
      <c r="A11" s="27"/>
      <c r="B11" s="28"/>
      <c r="C11" s="29"/>
      <c r="D11" s="32" t="s">
        <v>50</v>
      </c>
      <c r="E11" s="33">
        <v>675731934.24000001</v>
      </c>
      <c r="F11" s="33">
        <f>SUM(F12,F31,F52)</f>
        <v>508805</v>
      </c>
      <c r="G11" s="33">
        <f>SUM(G12,G31,G52)</f>
        <v>98432</v>
      </c>
      <c r="H11" s="31">
        <f>SUM(E11+F11-G11)</f>
        <v>676142307.24000001</v>
      </c>
    </row>
    <row r="12" spans="1:8" s="18" customFormat="1" ht="19.5" customHeight="1" thickTop="1" thickBot="1" x14ac:dyDescent="0.25">
      <c r="A12" s="22">
        <v>801</v>
      </c>
      <c r="B12" s="35"/>
      <c r="C12" s="36"/>
      <c r="D12" s="37" t="s">
        <v>11</v>
      </c>
      <c r="E12" s="33">
        <v>25078299.619999997</v>
      </c>
      <c r="F12" s="33">
        <f>SUM(F13,F18,F23,F27)</f>
        <v>40000</v>
      </c>
      <c r="G12" s="33">
        <f>SUM(G13,G18,G23,G27)</f>
        <v>0</v>
      </c>
      <c r="H12" s="33">
        <f>SUM(E12+F12-G12)</f>
        <v>25118299.619999997</v>
      </c>
    </row>
    <row r="13" spans="1:8" s="18" customFormat="1" ht="12" customHeight="1" thickTop="1" x14ac:dyDescent="0.2">
      <c r="A13" s="22"/>
      <c r="B13" s="39">
        <v>80101</v>
      </c>
      <c r="C13" s="29"/>
      <c r="D13" s="40" t="s">
        <v>12</v>
      </c>
      <c r="E13" s="41">
        <v>181434.27</v>
      </c>
      <c r="F13" s="42">
        <f t="shared" ref="F13:G13" si="0">SUM(F14)</f>
        <v>12000</v>
      </c>
      <c r="G13" s="42">
        <f t="shared" si="0"/>
        <v>0</v>
      </c>
      <c r="H13" s="41">
        <f>SUM(E13+F13-G13)</f>
        <v>193434.27</v>
      </c>
    </row>
    <row r="14" spans="1:8" s="18" customFormat="1" ht="12" customHeight="1" x14ac:dyDescent="0.2">
      <c r="A14" s="22"/>
      <c r="B14" s="39"/>
      <c r="C14" s="29"/>
      <c r="D14" s="253" t="s">
        <v>51</v>
      </c>
      <c r="E14" s="81">
        <v>0</v>
      </c>
      <c r="F14" s="238">
        <f>SUM(F17)</f>
        <v>12000</v>
      </c>
      <c r="G14" s="238">
        <f>SUM(G17)</f>
        <v>0</v>
      </c>
      <c r="H14" s="81">
        <f>SUM(E14+F14-G14)</f>
        <v>12000</v>
      </c>
    </row>
    <row r="15" spans="1:8" s="18" customFormat="1" ht="12" customHeight="1" x14ac:dyDescent="0.2">
      <c r="A15" s="22"/>
      <c r="B15" s="35"/>
      <c r="C15" s="29" t="s">
        <v>298</v>
      </c>
      <c r="D15" s="43" t="s">
        <v>31</v>
      </c>
      <c r="E15" s="49"/>
      <c r="F15" s="44"/>
      <c r="G15" s="46"/>
      <c r="H15" s="49"/>
    </row>
    <row r="16" spans="1:8" s="18" customFormat="1" ht="12" customHeight="1" x14ac:dyDescent="0.2">
      <c r="A16" s="22"/>
      <c r="B16" s="35"/>
      <c r="C16" s="50"/>
      <c r="D16" s="43" t="s">
        <v>299</v>
      </c>
      <c r="E16" s="49"/>
      <c r="F16" s="44"/>
      <c r="G16" s="46"/>
      <c r="H16" s="49"/>
    </row>
    <row r="17" spans="1:8" s="18" customFormat="1" ht="12" customHeight="1" x14ac:dyDescent="0.2">
      <c r="A17" s="22"/>
      <c r="B17" s="35"/>
      <c r="C17" s="50"/>
      <c r="D17" s="43" t="s">
        <v>300</v>
      </c>
      <c r="E17" s="49">
        <v>0</v>
      </c>
      <c r="F17" s="44">
        <v>12000</v>
      </c>
      <c r="G17" s="44"/>
      <c r="H17" s="49">
        <f>SUM(E17+F17-G17)</f>
        <v>12000</v>
      </c>
    </row>
    <row r="18" spans="1:8" s="18" customFormat="1" ht="12" customHeight="1" x14ac:dyDescent="0.2">
      <c r="A18" s="22"/>
      <c r="B18" s="39">
        <v>80104</v>
      </c>
      <c r="C18" s="29"/>
      <c r="D18" s="40" t="s">
        <v>14</v>
      </c>
      <c r="E18" s="41">
        <v>5373482.4799999995</v>
      </c>
      <c r="F18" s="42">
        <f t="shared" ref="F18:G18" si="1">SUM(F19)</f>
        <v>12000</v>
      </c>
      <c r="G18" s="42">
        <f t="shared" si="1"/>
        <v>0</v>
      </c>
      <c r="H18" s="41">
        <f>SUM(E18+F18-G18)</f>
        <v>5385482.4799999995</v>
      </c>
    </row>
    <row r="19" spans="1:8" s="18" customFormat="1" ht="12" customHeight="1" x14ac:dyDescent="0.2">
      <c r="A19" s="22"/>
      <c r="B19" s="39"/>
      <c r="C19" s="29"/>
      <c r="D19" s="253" t="s">
        <v>51</v>
      </c>
      <c r="E19" s="81">
        <v>3368590</v>
      </c>
      <c r="F19" s="238">
        <f>SUM(F22)</f>
        <v>12000</v>
      </c>
      <c r="G19" s="238">
        <f>SUM(G22)</f>
        <v>0</v>
      </c>
      <c r="H19" s="81">
        <f>SUM(E19+F19-G19)</f>
        <v>3380590</v>
      </c>
    </row>
    <row r="20" spans="1:8" s="18" customFormat="1" ht="12" customHeight="1" x14ac:dyDescent="0.2">
      <c r="A20" s="22"/>
      <c r="B20" s="35"/>
      <c r="C20" s="29" t="s">
        <v>298</v>
      </c>
      <c r="D20" s="43" t="s">
        <v>31</v>
      </c>
      <c r="E20" s="49"/>
      <c r="F20" s="44"/>
      <c r="G20" s="46"/>
      <c r="H20" s="49"/>
    </row>
    <row r="21" spans="1:8" s="18" customFormat="1" ht="12" customHeight="1" x14ac:dyDescent="0.2">
      <c r="A21" s="22"/>
      <c r="B21" s="35"/>
      <c r="C21" s="50"/>
      <c r="D21" s="43" t="s">
        <v>299</v>
      </c>
      <c r="E21" s="49"/>
      <c r="F21" s="44"/>
      <c r="G21" s="46"/>
      <c r="H21" s="49"/>
    </row>
    <row r="22" spans="1:8" s="18" customFormat="1" ht="12" customHeight="1" x14ac:dyDescent="0.2">
      <c r="A22" s="22"/>
      <c r="B22" s="35"/>
      <c r="C22" s="50"/>
      <c r="D22" s="43" t="s">
        <v>300</v>
      </c>
      <c r="E22" s="49">
        <v>3368590</v>
      </c>
      <c r="F22" s="44">
        <v>12000</v>
      </c>
      <c r="G22" s="44"/>
      <c r="H22" s="49">
        <f>SUM(E22+F22-G22)</f>
        <v>3380590</v>
      </c>
    </row>
    <row r="23" spans="1:8" s="18" customFormat="1" ht="12" customHeight="1" x14ac:dyDescent="0.2">
      <c r="A23" s="22"/>
      <c r="B23" s="39">
        <v>80120</v>
      </c>
      <c r="C23" s="29"/>
      <c r="D23" s="40" t="s">
        <v>57</v>
      </c>
      <c r="E23" s="41">
        <v>29104.2</v>
      </c>
      <c r="F23" s="42">
        <f>SUM(F24)</f>
        <v>12000</v>
      </c>
      <c r="G23" s="42">
        <f>SUM(G24)</f>
        <v>0</v>
      </c>
      <c r="H23" s="41">
        <f>SUM(E23+F23-G23)</f>
        <v>41104.199999999997</v>
      </c>
    </row>
    <row r="24" spans="1:8" s="18" customFormat="1" ht="12" customHeight="1" x14ac:dyDescent="0.2">
      <c r="A24" s="22"/>
      <c r="B24" s="39"/>
      <c r="C24" s="29"/>
      <c r="D24" s="253" t="s">
        <v>51</v>
      </c>
      <c r="E24" s="81">
        <v>0</v>
      </c>
      <c r="F24" s="238">
        <f>SUM(F26)</f>
        <v>12000</v>
      </c>
      <c r="G24" s="238">
        <f>SUM(G26)</f>
        <v>0</v>
      </c>
      <c r="H24" s="81">
        <f>SUM(E24+F24-G24)</f>
        <v>12000</v>
      </c>
    </row>
    <row r="25" spans="1:8" s="18" customFormat="1" ht="12" customHeight="1" x14ac:dyDescent="0.2">
      <c r="A25" s="22"/>
      <c r="B25" s="39"/>
      <c r="C25" s="56">
        <v>2130</v>
      </c>
      <c r="D25" s="39" t="s">
        <v>31</v>
      </c>
      <c r="E25" s="49"/>
      <c r="F25" s="44"/>
      <c r="G25" s="46"/>
      <c r="H25" s="49"/>
    </row>
    <row r="26" spans="1:8" s="18" customFormat="1" ht="12" customHeight="1" x14ac:dyDescent="0.2">
      <c r="A26" s="22"/>
      <c r="B26" s="39"/>
      <c r="C26" s="56"/>
      <c r="D26" s="47" t="s">
        <v>301</v>
      </c>
      <c r="E26" s="49">
        <v>0</v>
      </c>
      <c r="F26" s="44">
        <f>12000</f>
        <v>12000</v>
      </c>
      <c r="G26" s="44"/>
      <c r="H26" s="49">
        <f>SUM(E26+F26-G26)</f>
        <v>12000</v>
      </c>
    </row>
    <row r="27" spans="1:8" s="18" customFormat="1" ht="12" customHeight="1" x14ac:dyDescent="0.2">
      <c r="A27" s="22"/>
      <c r="B27" s="39">
        <v>80132</v>
      </c>
      <c r="C27" s="29"/>
      <c r="D27" s="40" t="s">
        <v>214</v>
      </c>
      <c r="E27" s="41">
        <v>2183</v>
      </c>
      <c r="F27" s="42">
        <f t="shared" ref="F27:G27" si="2">SUM(F28)</f>
        <v>4000</v>
      </c>
      <c r="G27" s="42">
        <f t="shared" si="2"/>
        <v>0</v>
      </c>
      <c r="H27" s="41">
        <f>SUM(E27+F27-G27)</f>
        <v>6183</v>
      </c>
    </row>
    <row r="28" spans="1:8" s="18" customFormat="1" ht="12" customHeight="1" x14ac:dyDescent="0.2">
      <c r="A28" s="22"/>
      <c r="B28" s="204"/>
      <c r="C28" s="205"/>
      <c r="D28" s="254" t="s">
        <v>51</v>
      </c>
      <c r="E28" s="81">
        <v>0</v>
      </c>
      <c r="F28" s="238">
        <f>SUM(F30:F30)</f>
        <v>4000</v>
      </c>
      <c r="G28" s="238">
        <f>SUM(G30:G30)</f>
        <v>0</v>
      </c>
      <c r="H28" s="81">
        <f>SUM(E28+F28-G28)</f>
        <v>4000</v>
      </c>
    </row>
    <row r="29" spans="1:8" s="18" customFormat="1" ht="12" customHeight="1" x14ac:dyDescent="0.2">
      <c r="A29" s="22"/>
      <c r="B29" s="35"/>
      <c r="C29" s="56">
        <v>2130</v>
      </c>
      <c r="D29" s="39" t="s">
        <v>31</v>
      </c>
      <c r="E29" s="59"/>
      <c r="F29" s="59"/>
      <c r="G29" s="59"/>
      <c r="H29" s="59"/>
    </row>
    <row r="30" spans="1:8" s="18" customFormat="1" ht="12" customHeight="1" x14ac:dyDescent="0.2">
      <c r="A30" s="22"/>
      <c r="B30" s="35"/>
      <c r="C30" s="56"/>
      <c r="D30" s="47" t="s">
        <v>301</v>
      </c>
      <c r="E30" s="59">
        <v>0</v>
      </c>
      <c r="F30" s="59">
        <v>4000</v>
      </c>
      <c r="G30" s="59"/>
      <c r="H30" s="45">
        <f>SUM(E30+F30-G30)</f>
        <v>4000</v>
      </c>
    </row>
    <row r="31" spans="1:8" s="18" customFormat="1" ht="12" customHeight="1" thickBot="1" x14ac:dyDescent="0.25">
      <c r="A31" s="34">
        <v>852</v>
      </c>
      <c r="B31" s="35"/>
      <c r="C31" s="36"/>
      <c r="D31" s="37" t="s">
        <v>16</v>
      </c>
      <c r="E31" s="38">
        <v>23983317.469999999</v>
      </c>
      <c r="F31" s="38">
        <f>SUM(F32,F37,F42,F47)</f>
        <v>452019</v>
      </c>
      <c r="G31" s="38">
        <f>SUM(G32,G37,G42,G47)</f>
        <v>98432</v>
      </c>
      <c r="H31" s="38">
        <f>SUM(E31+F31-G31)</f>
        <v>24336904.469999999</v>
      </c>
    </row>
    <row r="32" spans="1:8" s="18" customFormat="1" ht="12" customHeight="1" thickTop="1" x14ac:dyDescent="0.2">
      <c r="A32" s="34"/>
      <c r="B32" s="50">
        <v>85202</v>
      </c>
      <c r="C32" s="29"/>
      <c r="D32" s="40" t="s">
        <v>302</v>
      </c>
      <c r="E32" s="41">
        <v>1872049</v>
      </c>
      <c r="F32" s="42">
        <f t="shared" ref="F32:G32" si="3">SUM(F33)</f>
        <v>46459</v>
      </c>
      <c r="G32" s="42">
        <f t="shared" si="3"/>
        <v>98432</v>
      </c>
      <c r="H32" s="41">
        <f>SUM(E32+F32-G32)</f>
        <v>1820076</v>
      </c>
    </row>
    <row r="33" spans="1:8" s="18" customFormat="1" ht="12" customHeight="1" x14ac:dyDescent="0.2">
      <c r="A33" s="34"/>
      <c r="B33" s="39"/>
      <c r="C33" s="29"/>
      <c r="D33" s="253" t="s">
        <v>51</v>
      </c>
      <c r="E33" s="81">
        <v>394400</v>
      </c>
      <c r="F33" s="238">
        <f>SUM(F35)</f>
        <v>46459</v>
      </c>
      <c r="G33" s="238">
        <f>SUM(G35)</f>
        <v>98432</v>
      </c>
      <c r="H33" s="81">
        <f>SUM(E33+F33-G33)</f>
        <v>342427</v>
      </c>
    </row>
    <row r="34" spans="1:8" s="18" customFormat="1" ht="12" customHeight="1" x14ac:dyDescent="0.2">
      <c r="A34" s="34"/>
      <c r="B34" s="35"/>
      <c r="C34" s="29" t="s">
        <v>303</v>
      </c>
      <c r="D34" s="39" t="s">
        <v>31</v>
      </c>
      <c r="E34" s="49"/>
      <c r="F34" s="44"/>
      <c r="G34" s="46"/>
      <c r="H34" s="49"/>
    </row>
    <row r="35" spans="1:8" s="18" customFormat="1" ht="12" customHeight="1" x14ac:dyDescent="0.2">
      <c r="A35" s="34"/>
      <c r="B35" s="35"/>
      <c r="C35" s="29"/>
      <c r="D35" s="47" t="s">
        <v>301</v>
      </c>
      <c r="E35" s="49">
        <v>394400</v>
      </c>
      <c r="F35" s="44">
        <v>46459</v>
      </c>
      <c r="G35" s="44">
        <v>98432</v>
      </c>
      <c r="H35" s="49">
        <f>SUM(E35+F35-G35)</f>
        <v>342427</v>
      </c>
    </row>
    <row r="36" spans="1:8" s="18" customFormat="1" ht="12" customHeight="1" x14ac:dyDescent="0.2">
      <c r="A36" s="34"/>
      <c r="B36" s="39">
        <v>85214</v>
      </c>
      <c r="C36" s="29"/>
      <c r="D36" s="47" t="s">
        <v>304</v>
      </c>
      <c r="E36" s="72"/>
      <c r="F36" s="72"/>
      <c r="G36" s="72"/>
      <c r="H36" s="72"/>
    </row>
    <row r="37" spans="1:8" s="18" customFormat="1" ht="12" customHeight="1" x14ac:dyDescent="0.2">
      <c r="A37" s="34"/>
      <c r="B37" s="39"/>
      <c r="C37" s="29"/>
      <c r="D37" s="63" t="s">
        <v>305</v>
      </c>
      <c r="E37" s="41">
        <v>7599597</v>
      </c>
      <c r="F37" s="42">
        <f t="shared" ref="F37:G37" si="4">SUM(F38)</f>
        <v>227822</v>
      </c>
      <c r="G37" s="42">
        <f t="shared" si="4"/>
        <v>0</v>
      </c>
      <c r="H37" s="41">
        <f>SUM(E37+F37-G37)</f>
        <v>7827419</v>
      </c>
    </row>
    <row r="38" spans="1:8" s="18" customFormat="1" ht="12" customHeight="1" x14ac:dyDescent="0.2">
      <c r="A38" s="34"/>
      <c r="B38" s="39"/>
      <c r="C38" s="29"/>
      <c r="D38" s="253" t="s">
        <v>51</v>
      </c>
      <c r="E38" s="81">
        <v>7549294</v>
      </c>
      <c r="F38" s="238">
        <f>SUM(F41)</f>
        <v>227822</v>
      </c>
      <c r="G38" s="238">
        <f>SUM(G41)</f>
        <v>0</v>
      </c>
      <c r="H38" s="81">
        <f>SUM(E38+F38-G38)</f>
        <v>7777116</v>
      </c>
    </row>
    <row r="39" spans="1:8" s="18" customFormat="1" ht="12" customHeight="1" x14ac:dyDescent="0.2">
      <c r="A39" s="34"/>
      <c r="B39" s="35"/>
      <c r="C39" s="29" t="s">
        <v>298</v>
      </c>
      <c r="D39" s="43" t="s">
        <v>31</v>
      </c>
      <c r="E39" s="49"/>
      <c r="F39" s="44"/>
      <c r="G39" s="46"/>
      <c r="H39" s="49"/>
    </row>
    <row r="40" spans="1:8" s="18" customFormat="1" ht="12" customHeight="1" x14ac:dyDescent="0.2">
      <c r="A40" s="34"/>
      <c r="B40" s="35"/>
      <c r="C40" s="50"/>
      <c r="D40" s="43" t="s">
        <v>299</v>
      </c>
      <c r="E40" s="49"/>
      <c r="F40" s="44"/>
      <c r="G40" s="46"/>
      <c r="H40" s="49"/>
    </row>
    <row r="41" spans="1:8" s="18" customFormat="1" ht="12" customHeight="1" x14ac:dyDescent="0.2">
      <c r="A41" s="34"/>
      <c r="B41" s="35"/>
      <c r="C41" s="50"/>
      <c r="D41" s="43" t="s">
        <v>300</v>
      </c>
      <c r="E41" s="49">
        <v>7549294</v>
      </c>
      <c r="F41" s="44">
        <v>227822</v>
      </c>
      <c r="G41" s="44"/>
      <c r="H41" s="49">
        <f>SUM(E41+F41-G41)</f>
        <v>7777116</v>
      </c>
    </row>
    <row r="42" spans="1:8" s="18" customFormat="1" ht="12" customHeight="1" x14ac:dyDescent="0.2">
      <c r="A42" s="34"/>
      <c r="B42" s="39">
        <v>85216</v>
      </c>
      <c r="C42" s="29"/>
      <c r="D42" s="40" t="s">
        <v>306</v>
      </c>
      <c r="E42" s="41">
        <v>4410670</v>
      </c>
      <c r="F42" s="42">
        <f t="shared" ref="F42:G42" si="5">SUM(F43)</f>
        <v>13391</v>
      </c>
      <c r="G42" s="42">
        <f t="shared" si="5"/>
        <v>0</v>
      </c>
      <c r="H42" s="41">
        <f>SUM(E42+F42-G42)</f>
        <v>4424061</v>
      </c>
    </row>
    <row r="43" spans="1:8" s="18" customFormat="1" ht="12" customHeight="1" x14ac:dyDescent="0.2">
      <c r="A43" s="34"/>
      <c r="B43" s="39"/>
      <c r="C43" s="29"/>
      <c r="D43" s="253" t="s">
        <v>51</v>
      </c>
      <c r="E43" s="81">
        <v>4311600</v>
      </c>
      <c r="F43" s="238">
        <f>SUM(F46)</f>
        <v>13391</v>
      </c>
      <c r="G43" s="238">
        <f>SUM(G46)</f>
        <v>0</v>
      </c>
      <c r="H43" s="81">
        <f>SUM(E43+F43-G43)</f>
        <v>4324991</v>
      </c>
    </row>
    <row r="44" spans="1:8" s="18" customFormat="1" ht="12" customHeight="1" x14ac:dyDescent="0.2">
      <c r="A44" s="34"/>
      <c r="B44" s="35"/>
      <c r="C44" s="29" t="s">
        <v>298</v>
      </c>
      <c r="D44" s="43" t="s">
        <v>31</v>
      </c>
      <c r="E44" s="49"/>
      <c r="F44" s="44"/>
      <c r="G44" s="46"/>
      <c r="H44" s="49"/>
    </row>
    <row r="45" spans="1:8" s="18" customFormat="1" ht="12" customHeight="1" x14ac:dyDescent="0.2">
      <c r="A45" s="34"/>
      <c r="B45" s="35"/>
      <c r="C45" s="50"/>
      <c r="D45" s="43" t="s">
        <v>299</v>
      </c>
      <c r="E45" s="49"/>
      <c r="F45" s="44"/>
      <c r="G45" s="46"/>
      <c r="H45" s="49"/>
    </row>
    <row r="46" spans="1:8" s="18" customFormat="1" ht="12" customHeight="1" x14ac:dyDescent="0.2">
      <c r="A46" s="34"/>
      <c r="B46" s="35"/>
      <c r="C46" s="50"/>
      <c r="D46" s="43" t="s">
        <v>300</v>
      </c>
      <c r="E46" s="49">
        <v>4311600</v>
      </c>
      <c r="F46" s="44">
        <v>13391</v>
      </c>
      <c r="G46" s="44"/>
      <c r="H46" s="49">
        <f>SUM(E46+F46-G46)</f>
        <v>4324991</v>
      </c>
    </row>
    <row r="47" spans="1:8" s="18" customFormat="1" ht="12" customHeight="1" x14ac:dyDescent="0.2">
      <c r="A47" s="27"/>
      <c r="B47" s="39">
        <v>85219</v>
      </c>
      <c r="C47" s="29"/>
      <c r="D47" s="40" t="s">
        <v>34</v>
      </c>
      <c r="E47" s="41">
        <v>1528142</v>
      </c>
      <c r="F47" s="42">
        <f t="shared" ref="F47:G47" si="6">SUM(F48)</f>
        <v>164347</v>
      </c>
      <c r="G47" s="42">
        <f t="shared" si="6"/>
        <v>0</v>
      </c>
      <c r="H47" s="41">
        <f>SUM(E47+F47-G47)</f>
        <v>1692489</v>
      </c>
    </row>
    <row r="48" spans="1:8" s="18" customFormat="1" ht="12" customHeight="1" x14ac:dyDescent="0.2">
      <c r="A48" s="27"/>
      <c r="B48" s="39"/>
      <c r="C48" s="29"/>
      <c r="D48" s="253" t="s">
        <v>51</v>
      </c>
      <c r="E48" s="81">
        <v>1471250</v>
      </c>
      <c r="F48" s="238">
        <f>SUM(F51)</f>
        <v>164347</v>
      </c>
      <c r="G48" s="238">
        <f>SUM(G51)</f>
        <v>0</v>
      </c>
      <c r="H48" s="81">
        <f>SUM(E48+F48-G48)</f>
        <v>1635597</v>
      </c>
    </row>
    <row r="49" spans="1:8" s="18" customFormat="1" ht="12" customHeight="1" x14ac:dyDescent="0.2">
      <c r="A49" s="27"/>
      <c r="B49" s="35"/>
      <c r="C49" s="29" t="s">
        <v>298</v>
      </c>
      <c r="D49" s="43" t="s">
        <v>31</v>
      </c>
      <c r="E49" s="49"/>
      <c r="F49" s="44"/>
      <c r="G49" s="46"/>
      <c r="H49" s="49"/>
    </row>
    <row r="50" spans="1:8" s="18" customFormat="1" ht="12" customHeight="1" x14ac:dyDescent="0.2">
      <c r="A50" s="27"/>
      <c r="B50" s="35"/>
      <c r="C50" s="50"/>
      <c r="D50" s="43" t="s">
        <v>299</v>
      </c>
      <c r="E50" s="49"/>
      <c r="F50" s="44"/>
      <c r="G50" s="46"/>
      <c r="H50" s="49"/>
    </row>
    <row r="51" spans="1:8" s="18" customFormat="1" ht="12" customHeight="1" x14ac:dyDescent="0.2">
      <c r="A51" s="27"/>
      <c r="B51" s="35"/>
      <c r="C51" s="50"/>
      <c r="D51" s="43" t="s">
        <v>300</v>
      </c>
      <c r="E51" s="49">
        <v>1471250</v>
      </c>
      <c r="F51" s="44">
        <v>164347</v>
      </c>
      <c r="G51" s="44"/>
      <c r="H51" s="49">
        <f>SUM(E51+F51-G51)</f>
        <v>1635597</v>
      </c>
    </row>
    <row r="52" spans="1:8" s="18" customFormat="1" ht="12" customHeight="1" thickBot="1" x14ac:dyDescent="0.25">
      <c r="A52" s="34">
        <v>854</v>
      </c>
      <c r="B52" s="35"/>
      <c r="C52" s="36"/>
      <c r="D52" s="37" t="s">
        <v>251</v>
      </c>
      <c r="E52" s="38">
        <v>1283070</v>
      </c>
      <c r="F52" s="38">
        <f>SUM(F53)</f>
        <v>16786</v>
      </c>
      <c r="G52" s="38">
        <f>SUM(G53)</f>
        <v>0</v>
      </c>
      <c r="H52" s="38">
        <f>SUM(E52+F52-G52)</f>
        <v>1299856</v>
      </c>
    </row>
    <row r="53" spans="1:8" s="18" customFormat="1" ht="12" customHeight="1" thickTop="1" x14ac:dyDescent="0.2">
      <c r="A53" s="34"/>
      <c r="B53" s="39">
        <v>85415</v>
      </c>
      <c r="C53" s="29"/>
      <c r="D53" s="40" t="s">
        <v>252</v>
      </c>
      <c r="E53" s="41">
        <v>781944</v>
      </c>
      <c r="F53" s="42">
        <f t="shared" ref="F53:G53" si="7">SUM(F54)</f>
        <v>16786</v>
      </c>
      <c r="G53" s="42">
        <f t="shared" si="7"/>
        <v>0</v>
      </c>
      <c r="H53" s="41">
        <f>SUM(E53+F53-G53)</f>
        <v>798730</v>
      </c>
    </row>
    <row r="54" spans="1:8" s="18" customFormat="1" ht="12" customHeight="1" x14ac:dyDescent="0.2">
      <c r="A54" s="34"/>
      <c r="B54" s="39"/>
      <c r="C54" s="29"/>
      <c r="D54" s="253" t="s">
        <v>51</v>
      </c>
      <c r="E54" s="81">
        <v>781944</v>
      </c>
      <c r="F54" s="238">
        <f>SUM(F59)</f>
        <v>16786</v>
      </c>
      <c r="G54" s="238">
        <f>SUM(G59)</f>
        <v>0</v>
      </c>
      <c r="H54" s="81">
        <f>SUM(E54+F54-G54)</f>
        <v>798730</v>
      </c>
    </row>
    <row r="55" spans="1:8" s="18" customFormat="1" ht="12" customHeight="1" x14ac:dyDescent="0.2">
      <c r="A55" s="34"/>
      <c r="B55" s="35"/>
      <c r="C55" s="29" t="s">
        <v>253</v>
      </c>
      <c r="D55" s="43" t="s">
        <v>31</v>
      </c>
      <c r="E55" s="49"/>
      <c r="F55" s="44"/>
      <c r="G55" s="46"/>
      <c r="H55" s="49"/>
    </row>
    <row r="56" spans="1:8" s="18" customFormat="1" ht="12" customHeight="1" x14ac:dyDescent="0.2">
      <c r="A56" s="34"/>
      <c r="B56" s="35"/>
      <c r="C56" s="50"/>
      <c r="D56" s="43" t="s">
        <v>254</v>
      </c>
      <c r="E56" s="49"/>
      <c r="F56" s="44"/>
      <c r="G56" s="46"/>
      <c r="H56" s="49"/>
    </row>
    <row r="57" spans="1:8" s="18" customFormat="1" ht="12" customHeight="1" x14ac:dyDescent="0.2">
      <c r="A57" s="34"/>
      <c r="B57" s="35"/>
      <c r="C57" s="50"/>
      <c r="D57" s="43" t="s">
        <v>255</v>
      </c>
      <c r="E57" s="49"/>
      <c r="F57" s="44"/>
      <c r="G57" s="46"/>
      <c r="H57" s="49"/>
    </row>
    <row r="58" spans="1:8" s="18" customFormat="1" ht="12" customHeight="1" x14ac:dyDescent="0.2">
      <c r="A58" s="34"/>
      <c r="B58" s="35"/>
      <c r="C58" s="50"/>
      <c r="D58" s="43" t="s">
        <v>256</v>
      </c>
      <c r="E58" s="49"/>
      <c r="F58" s="44"/>
      <c r="G58" s="46"/>
      <c r="H58" s="49"/>
    </row>
    <row r="59" spans="1:8" s="18" customFormat="1" ht="12" customHeight="1" x14ac:dyDescent="0.2">
      <c r="A59" s="51"/>
      <c r="B59" s="52"/>
      <c r="C59" s="53"/>
      <c r="D59" s="40" t="s">
        <v>257</v>
      </c>
      <c r="E59" s="54">
        <v>74744</v>
      </c>
      <c r="F59" s="42">
        <v>16786</v>
      </c>
      <c r="G59" s="42"/>
      <c r="H59" s="54">
        <f>SUM(E59+F59-G59)</f>
        <v>91530</v>
      </c>
    </row>
    <row r="60" spans="1:8" s="18" customFormat="1" ht="21" customHeight="1" thickBot="1" x14ac:dyDescent="0.25">
      <c r="A60" s="27"/>
      <c r="B60" s="28"/>
      <c r="C60" s="29"/>
      <c r="D60" s="32" t="s">
        <v>40</v>
      </c>
      <c r="E60" s="33">
        <v>126394523.73</v>
      </c>
      <c r="F60" s="38">
        <f>SUM(F61,F69,F82)</f>
        <v>36371.19</v>
      </c>
      <c r="G60" s="38">
        <f>SUM(G61,G69,G82)</f>
        <v>0</v>
      </c>
      <c r="H60" s="33">
        <f>SUM(E60+F60-G60)</f>
        <v>126430894.92</v>
      </c>
    </row>
    <row r="61" spans="1:8" s="18" customFormat="1" ht="18" customHeight="1" thickTop="1" thickBot="1" x14ac:dyDescent="0.25">
      <c r="A61" s="223" t="s">
        <v>307</v>
      </c>
      <c r="B61" s="61"/>
      <c r="C61" s="61"/>
      <c r="D61" s="224" t="s">
        <v>308</v>
      </c>
      <c r="E61" s="38">
        <v>5322.07</v>
      </c>
      <c r="F61" s="38">
        <f>SUM(F62)</f>
        <v>2411.19</v>
      </c>
      <c r="G61" s="38">
        <f>SUM(G62)</f>
        <v>0</v>
      </c>
      <c r="H61" s="38">
        <f>SUM(E61+F61-G61)</f>
        <v>7733.26</v>
      </c>
    </row>
    <row r="62" spans="1:8" s="18" customFormat="1" ht="12" customHeight="1" thickTop="1" x14ac:dyDescent="0.2">
      <c r="A62" s="225"/>
      <c r="B62" s="226" t="s">
        <v>309</v>
      </c>
      <c r="C62" s="227"/>
      <c r="D62" s="228" t="s">
        <v>310</v>
      </c>
      <c r="E62" s="41">
        <v>5322.07</v>
      </c>
      <c r="F62" s="42">
        <f t="shared" ref="F62:G62" si="8">SUM(F63)</f>
        <v>2411.19</v>
      </c>
      <c r="G62" s="42">
        <f t="shared" si="8"/>
        <v>0</v>
      </c>
      <c r="H62" s="41">
        <f>SUM(E62+F62-G62)</f>
        <v>7733.26</v>
      </c>
    </row>
    <row r="63" spans="1:8" s="18" customFormat="1" ht="12" customHeight="1" x14ac:dyDescent="0.2">
      <c r="A63" s="36"/>
      <c r="B63" s="39"/>
      <c r="C63" s="29"/>
      <c r="D63" s="253" t="s">
        <v>51</v>
      </c>
      <c r="E63" s="81">
        <v>5322.07</v>
      </c>
      <c r="F63" s="238">
        <f>SUM(F68)</f>
        <v>2411.19</v>
      </c>
      <c r="G63" s="238">
        <f>SUM(G68)</f>
        <v>0</v>
      </c>
      <c r="H63" s="81">
        <f>SUM(E63+F63-G63)</f>
        <v>7733.26</v>
      </c>
    </row>
    <row r="64" spans="1:8" s="18" customFormat="1" ht="12" customHeight="1" x14ac:dyDescent="0.2">
      <c r="A64" s="36"/>
      <c r="B64" s="35"/>
      <c r="C64" s="29" t="s">
        <v>41</v>
      </c>
      <c r="D64" s="39" t="s">
        <v>42</v>
      </c>
      <c r="E64" s="49"/>
      <c r="F64" s="44"/>
      <c r="G64" s="46"/>
      <c r="H64" s="49"/>
    </row>
    <row r="65" spans="1:8" s="18" customFormat="1" ht="12" customHeight="1" x14ac:dyDescent="0.2">
      <c r="A65" s="36"/>
      <c r="B65" s="35"/>
      <c r="C65" s="50"/>
      <c r="D65" s="39" t="s">
        <v>43</v>
      </c>
      <c r="E65" s="49"/>
      <c r="F65" s="44"/>
      <c r="G65" s="46"/>
      <c r="H65" s="49"/>
    </row>
    <row r="66" spans="1:8" s="18" customFormat="1" ht="12" customHeight="1" x14ac:dyDescent="0.2">
      <c r="A66" s="36"/>
      <c r="B66" s="35"/>
      <c r="C66" s="50"/>
      <c r="D66" s="39" t="s">
        <v>311</v>
      </c>
      <c r="E66" s="49"/>
      <c r="F66" s="44"/>
      <c r="G66" s="46"/>
      <c r="H66" s="49"/>
    </row>
    <row r="67" spans="1:8" s="18" customFormat="1" ht="12" customHeight="1" x14ac:dyDescent="0.2">
      <c r="A67" s="36"/>
      <c r="B67" s="35"/>
      <c r="C67" s="50"/>
      <c r="D67" s="43" t="s">
        <v>312</v>
      </c>
      <c r="E67" s="49"/>
      <c r="F67" s="44"/>
      <c r="G67" s="46"/>
      <c r="H67" s="49"/>
    </row>
    <row r="68" spans="1:8" s="18" customFormat="1" ht="12" customHeight="1" x14ac:dyDescent="0.2">
      <c r="A68" s="36"/>
      <c r="B68" s="35"/>
      <c r="C68" s="50"/>
      <c r="D68" s="43" t="s">
        <v>425</v>
      </c>
      <c r="E68" s="49">
        <v>5322.07</v>
      </c>
      <c r="F68" s="44">
        <v>2411.19</v>
      </c>
      <c r="G68" s="46"/>
      <c r="H68" s="49">
        <f>SUM(E68+F68-G68)</f>
        <v>7733.26</v>
      </c>
    </row>
    <row r="69" spans="1:8" s="18" customFormat="1" ht="12" customHeight="1" thickBot="1" x14ac:dyDescent="0.25">
      <c r="A69" s="36" t="s">
        <v>23</v>
      </c>
      <c r="B69" s="35"/>
      <c r="C69" s="36"/>
      <c r="D69" s="37" t="s">
        <v>16</v>
      </c>
      <c r="E69" s="38">
        <v>3528059.41</v>
      </c>
      <c r="F69" s="38">
        <f>SUM(F70,F76)</f>
        <v>33769</v>
      </c>
      <c r="G69" s="38">
        <f>SUM(G70,G76)</f>
        <v>0</v>
      </c>
      <c r="H69" s="38">
        <f>SUM(E69+F69-G69)</f>
        <v>3561828.41</v>
      </c>
    </row>
    <row r="70" spans="1:8" s="18" customFormat="1" ht="12" customHeight="1" thickTop="1" x14ac:dyDescent="0.2">
      <c r="A70" s="34"/>
      <c r="B70" s="39">
        <v>85203</v>
      </c>
      <c r="C70" s="29"/>
      <c r="D70" s="48" t="s">
        <v>313</v>
      </c>
      <c r="E70" s="41">
        <v>970493</v>
      </c>
      <c r="F70" s="42">
        <f t="shared" ref="F70:G70" si="9">SUM(F71)</f>
        <v>31404</v>
      </c>
      <c r="G70" s="42">
        <f t="shared" si="9"/>
        <v>0</v>
      </c>
      <c r="H70" s="41">
        <f>SUM(E70+F70-G70)</f>
        <v>1001897</v>
      </c>
    </row>
    <row r="71" spans="1:8" s="18" customFormat="1" ht="12" customHeight="1" x14ac:dyDescent="0.2">
      <c r="A71" s="34"/>
      <c r="B71" s="39"/>
      <c r="C71" s="29"/>
      <c r="D71" s="253" t="s">
        <v>51</v>
      </c>
      <c r="E71" s="81">
        <v>970493</v>
      </c>
      <c r="F71" s="238">
        <f>SUM(F75)</f>
        <v>31404</v>
      </c>
      <c r="G71" s="238">
        <f>SUM(G75)</f>
        <v>0</v>
      </c>
      <c r="H71" s="81">
        <f>SUM(E71+F71-G71)</f>
        <v>1001897</v>
      </c>
    </row>
    <row r="72" spans="1:8" s="18" customFormat="1" ht="12" customHeight="1" x14ac:dyDescent="0.2">
      <c r="A72" s="34"/>
      <c r="B72" s="35"/>
      <c r="C72" s="29" t="s">
        <v>41</v>
      </c>
      <c r="D72" s="39" t="s">
        <v>42</v>
      </c>
      <c r="E72" s="49"/>
      <c r="F72" s="44"/>
      <c r="G72" s="46"/>
      <c r="H72" s="49"/>
    </row>
    <row r="73" spans="1:8" s="18" customFormat="1" ht="12" customHeight="1" x14ac:dyDescent="0.2">
      <c r="A73" s="34"/>
      <c r="B73" s="35"/>
      <c r="C73" s="50"/>
      <c r="D73" s="39" t="s">
        <v>43</v>
      </c>
      <c r="E73" s="49"/>
      <c r="F73" s="44"/>
      <c r="G73" s="46"/>
      <c r="H73" s="49"/>
    </row>
    <row r="74" spans="1:8" s="18" customFormat="1" ht="12" customHeight="1" x14ac:dyDescent="0.2">
      <c r="A74" s="34"/>
      <c r="B74" s="35"/>
      <c r="C74" s="50"/>
      <c r="D74" s="39" t="s">
        <v>56</v>
      </c>
      <c r="E74" s="49"/>
      <c r="F74" s="44"/>
      <c r="G74" s="46"/>
      <c r="H74" s="49"/>
    </row>
    <row r="75" spans="1:8" s="18" customFormat="1" ht="12" customHeight="1" x14ac:dyDescent="0.2">
      <c r="A75" s="34"/>
      <c r="B75" s="35"/>
      <c r="C75" s="50"/>
      <c r="D75" s="43" t="s">
        <v>426</v>
      </c>
      <c r="E75" s="49">
        <v>970493</v>
      </c>
      <c r="F75" s="44">
        <v>31404</v>
      </c>
      <c r="G75" s="44"/>
      <c r="H75" s="49">
        <f>SUM(E75+F75-G75)</f>
        <v>1001897</v>
      </c>
    </row>
    <row r="76" spans="1:8" s="18" customFormat="1" ht="12" customHeight="1" x14ac:dyDescent="0.2">
      <c r="A76" s="34"/>
      <c r="B76" s="50">
        <v>85219</v>
      </c>
      <c r="C76" s="56"/>
      <c r="D76" s="78" t="s">
        <v>34</v>
      </c>
      <c r="E76" s="41">
        <v>24665</v>
      </c>
      <c r="F76" s="42">
        <f t="shared" ref="F76:G76" si="10">SUM(F77)</f>
        <v>2365</v>
      </c>
      <c r="G76" s="42">
        <f t="shared" si="10"/>
        <v>0</v>
      </c>
      <c r="H76" s="41">
        <f>SUM(E76+F76-G76)</f>
        <v>27030</v>
      </c>
    </row>
    <row r="77" spans="1:8" s="18" customFormat="1" ht="12" customHeight="1" x14ac:dyDescent="0.2">
      <c r="A77" s="34"/>
      <c r="B77" s="39"/>
      <c r="C77" s="29"/>
      <c r="D77" s="253" t="s">
        <v>51</v>
      </c>
      <c r="E77" s="81">
        <v>24665</v>
      </c>
      <c r="F77" s="238">
        <f>SUM(F81)</f>
        <v>2365</v>
      </c>
      <c r="G77" s="238">
        <f>SUM(G81)</f>
        <v>0</v>
      </c>
      <c r="H77" s="81">
        <f>SUM(E77+F77-G77)</f>
        <v>27030</v>
      </c>
    </row>
    <row r="78" spans="1:8" s="18" customFormat="1" ht="12" customHeight="1" x14ac:dyDescent="0.2">
      <c r="A78" s="34"/>
      <c r="B78" s="35"/>
      <c r="C78" s="29" t="s">
        <v>41</v>
      </c>
      <c r="D78" s="39" t="s">
        <v>42</v>
      </c>
      <c r="E78" s="49"/>
      <c r="F78" s="44"/>
      <c r="G78" s="46"/>
      <c r="H78" s="49"/>
    </row>
    <row r="79" spans="1:8" s="18" customFormat="1" ht="12" customHeight="1" x14ac:dyDescent="0.2">
      <c r="A79" s="34"/>
      <c r="B79" s="35"/>
      <c r="C79" s="50"/>
      <c r="D79" s="39" t="s">
        <v>43</v>
      </c>
      <c r="E79" s="49"/>
      <c r="F79" s="44"/>
      <c r="G79" s="46"/>
      <c r="H79" s="49"/>
    </row>
    <row r="80" spans="1:8" s="18" customFormat="1" ht="12" customHeight="1" x14ac:dyDescent="0.2">
      <c r="A80" s="34"/>
      <c r="B80" s="35"/>
      <c r="C80" s="50"/>
      <c r="D80" s="39" t="s">
        <v>56</v>
      </c>
      <c r="E80" s="49"/>
      <c r="F80" s="44"/>
      <c r="G80" s="46"/>
      <c r="H80" s="49"/>
    </row>
    <row r="81" spans="1:8" s="18" customFormat="1" ht="12" customHeight="1" x14ac:dyDescent="0.2">
      <c r="A81" s="34"/>
      <c r="B81" s="35"/>
      <c r="C81" s="50"/>
      <c r="D81" s="43" t="s">
        <v>426</v>
      </c>
      <c r="E81" s="49">
        <v>24665</v>
      </c>
      <c r="F81" s="44">
        <v>2365</v>
      </c>
      <c r="G81" s="44"/>
      <c r="H81" s="49">
        <f>SUM(E81+F81-G81)</f>
        <v>27030</v>
      </c>
    </row>
    <row r="82" spans="1:8" s="18" customFormat="1" ht="12" customHeight="1" thickBot="1" x14ac:dyDescent="0.25">
      <c r="A82" s="35">
        <v>855</v>
      </c>
      <c r="B82" s="35"/>
      <c r="C82" s="36"/>
      <c r="D82" s="37" t="s">
        <v>70</v>
      </c>
      <c r="E82" s="38">
        <v>119975486.81999999</v>
      </c>
      <c r="F82" s="38">
        <f>SUM(F83)</f>
        <v>191</v>
      </c>
      <c r="G82" s="38">
        <f>SUM(G83)</f>
        <v>0</v>
      </c>
      <c r="H82" s="38">
        <f>SUM(E82+F82-G82)</f>
        <v>119975677.81999999</v>
      </c>
    </row>
    <row r="83" spans="1:8" s="18" customFormat="1" ht="12" customHeight="1" thickTop="1" x14ac:dyDescent="0.2">
      <c r="A83" s="35"/>
      <c r="B83" s="50">
        <v>85503</v>
      </c>
      <c r="C83" s="39"/>
      <c r="D83" s="40" t="s">
        <v>258</v>
      </c>
      <c r="E83" s="41">
        <v>1949.82</v>
      </c>
      <c r="F83" s="42">
        <f t="shared" ref="F83:G83" si="11">SUM(F84)</f>
        <v>191</v>
      </c>
      <c r="G83" s="42">
        <f t="shared" si="11"/>
        <v>0</v>
      </c>
      <c r="H83" s="41">
        <f>SUM(E83+F83-G83)</f>
        <v>2140.8199999999997</v>
      </c>
    </row>
    <row r="84" spans="1:8" s="18" customFormat="1" ht="12" customHeight="1" x14ac:dyDescent="0.2">
      <c r="A84" s="34"/>
      <c r="B84" s="39"/>
      <c r="C84" s="29"/>
      <c r="D84" s="253" t="s">
        <v>51</v>
      </c>
      <c r="E84" s="81">
        <v>1949.82</v>
      </c>
      <c r="F84" s="238">
        <f>SUM(F88)</f>
        <v>191</v>
      </c>
      <c r="G84" s="238">
        <f>SUM(G88)</f>
        <v>0</v>
      </c>
      <c r="H84" s="81">
        <f>SUM(E84+F84-G84)</f>
        <v>2140.8199999999997</v>
      </c>
    </row>
    <row r="85" spans="1:8" s="18" customFormat="1" ht="11.45" customHeight="1" x14ac:dyDescent="0.2">
      <c r="A85" s="34"/>
      <c r="B85" s="35"/>
      <c r="C85" s="29" t="s">
        <v>41</v>
      </c>
      <c r="D85" s="39" t="s">
        <v>42</v>
      </c>
      <c r="E85" s="49"/>
      <c r="F85" s="44"/>
      <c r="G85" s="46"/>
      <c r="H85" s="49"/>
    </row>
    <row r="86" spans="1:8" s="18" customFormat="1" ht="11.45" customHeight="1" x14ac:dyDescent="0.2">
      <c r="A86" s="34"/>
      <c r="B86" s="35"/>
      <c r="C86" s="50"/>
      <c r="D86" s="39" t="s">
        <v>43</v>
      </c>
      <c r="E86" s="49"/>
      <c r="F86" s="44"/>
      <c r="G86" s="46"/>
      <c r="H86" s="49"/>
    </row>
    <row r="87" spans="1:8" s="18" customFormat="1" ht="11.45" customHeight="1" x14ac:dyDescent="0.2">
      <c r="A87" s="34"/>
      <c r="B87" s="35"/>
      <c r="C87" s="50"/>
      <c r="D87" s="39" t="s">
        <v>56</v>
      </c>
      <c r="E87" s="49"/>
      <c r="F87" s="44"/>
      <c r="G87" s="46"/>
      <c r="H87" s="49"/>
    </row>
    <row r="88" spans="1:8" s="18" customFormat="1" ht="12" customHeight="1" x14ac:dyDescent="0.2">
      <c r="A88" s="34"/>
      <c r="B88" s="35"/>
      <c r="C88" s="50"/>
      <c r="D88" s="43" t="s">
        <v>426</v>
      </c>
      <c r="E88" s="49">
        <v>1949.82</v>
      </c>
      <c r="F88" s="44">
        <v>191</v>
      </c>
      <c r="G88" s="44"/>
      <c r="H88" s="49">
        <f>SUM(E88+F88-G88)</f>
        <v>2140.8199999999997</v>
      </c>
    </row>
    <row r="89" spans="1:8" s="18" customFormat="1" ht="17.25" customHeight="1" thickBot="1" x14ac:dyDescent="0.25">
      <c r="A89" s="34"/>
      <c r="B89" s="35"/>
      <c r="C89" s="50"/>
      <c r="D89" s="32" t="s">
        <v>314</v>
      </c>
      <c r="E89" s="33">
        <v>19407134.799999997</v>
      </c>
      <c r="F89" s="33">
        <f>SUM(F91,F98,F105)</f>
        <v>194964</v>
      </c>
      <c r="G89" s="33">
        <f>SUM(G91,G98,G105)</f>
        <v>0</v>
      </c>
      <c r="H89" s="33">
        <f>SUM(E89+F89-G89)</f>
        <v>19602098.799999997</v>
      </c>
    </row>
    <row r="90" spans="1:8" s="18" customFormat="1" ht="15" customHeight="1" thickTop="1" x14ac:dyDescent="0.2">
      <c r="A90" s="34">
        <v>754</v>
      </c>
      <c r="B90" s="35"/>
      <c r="C90" s="36"/>
      <c r="D90" s="37" t="s">
        <v>315</v>
      </c>
      <c r="E90" s="64"/>
      <c r="F90" s="64"/>
      <c r="G90" s="64"/>
      <c r="H90" s="64"/>
    </row>
    <row r="91" spans="1:8" s="18" customFormat="1" ht="12" customHeight="1" thickBot="1" x14ac:dyDescent="0.25">
      <c r="A91" s="34"/>
      <c r="B91" s="35"/>
      <c r="C91" s="36"/>
      <c r="D91" s="37" t="s">
        <v>37</v>
      </c>
      <c r="E91" s="33">
        <v>15617283</v>
      </c>
      <c r="F91" s="33">
        <f>SUM(F92)</f>
        <v>78234</v>
      </c>
      <c r="G91" s="33">
        <f>SUM(G92)</f>
        <v>0</v>
      </c>
      <c r="H91" s="33">
        <f>SUM(E91+F91-G91)</f>
        <v>15695517</v>
      </c>
    </row>
    <row r="92" spans="1:8" s="18" customFormat="1" ht="12" customHeight="1" thickTop="1" x14ac:dyDescent="0.2">
      <c r="A92" s="27"/>
      <c r="B92" s="39">
        <v>75411</v>
      </c>
      <c r="C92" s="29"/>
      <c r="D92" s="48" t="s">
        <v>316</v>
      </c>
      <c r="E92" s="41">
        <v>15617283</v>
      </c>
      <c r="F92" s="41">
        <f t="shared" ref="F92:G92" si="12">SUM(F93)</f>
        <v>78234</v>
      </c>
      <c r="G92" s="41">
        <f t="shared" si="12"/>
        <v>0</v>
      </c>
      <c r="H92" s="41">
        <f>SUM(E92+F92-G92)</f>
        <v>15695517</v>
      </c>
    </row>
    <row r="93" spans="1:8" s="18" customFormat="1" ht="12" customHeight="1" x14ac:dyDescent="0.2">
      <c r="A93" s="27"/>
      <c r="B93" s="39"/>
      <c r="C93" s="29"/>
      <c r="D93" s="253" t="s">
        <v>51</v>
      </c>
      <c r="E93" s="81">
        <v>15617283</v>
      </c>
      <c r="F93" s="238">
        <f>SUM(F97:F97)</f>
        <v>78234</v>
      </c>
      <c r="G93" s="238">
        <f>SUM(G97:G97)</f>
        <v>0</v>
      </c>
      <c r="H93" s="81">
        <f>SUM(E93+F93-G93)</f>
        <v>15695517</v>
      </c>
    </row>
    <row r="94" spans="1:8" s="18" customFormat="1" ht="11.45" customHeight="1" x14ac:dyDescent="0.2">
      <c r="A94" s="34"/>
      <c r="B94" s="28"/>
      <c r="C94" s="50">
        <v>2110</v>
      </c>
      <c r="D94" s="43" t="s">
        <v>31</v>
      </c>
      <c r="E94" s="45"/>
      <c r="F94" s="46"/>
      <c r="G94" s="44"/>
      <c r="H94" s="45"/>
    </row>
    <row r="95" spans="1:8" s="18" customFormat="1" ht="11.45" customHeight="1" x14ac:dyDescent="0.2">
      <c r="A95" s="34"/>
      <c r="B95" s="28"/>
      <c r="C95" s="50"/>
      <c r="D95" s="43" t="s">
        <v>317</v>
      </c>
      <c r="E95" s="45"/>
      <c r="F95" s="46"/>
      <c r="G95" s="44"/>
      <c r="H95" s="45"/>
    </row>
    <row r="96" spans="1:8" s="18" customFormat="1" ht="11.45" customHeight="1" x14ac:dyDescent="0.2">
      <c r="A96" s="34"/>
      <c r="B96" s="28"/>
      <c r="C96" s="50"/>
      <c r="D96" s="43" t="s">
        <v>318</v>
      </c>
      <c r="E96" s="45"/>
      <c r="F96" s="46"/>
      <c r="G96" s="44"/>
      <c r="H96" s="45"/>
    </row>
    <row r="97" spans="1:8" s="18" customFormat="1" ht="12" customHeight="1" x14ac:dyDescent="0.2">
      <c r="A97" s="34"/>
      <c r="B97" s="28"/>
      <c r="C97" s="50"/>
      <c r="D97" s="43" t="s">
        <v>319</v>
      </c>
      <c r="E97" s="45">
        <v>15437283</v>
      </c>
      <c r="F97" s="44">
        <f>73500+4734</f>
        <v>78234</v>
      </c>
      <c r="G97" s="46"/>
      <c r="H97" s="45">
        <f>SUM(E97+F97-G97)</f>
        <v>15515517</v>
      </c>
    </row>
    <row r="98" spans="1:8" s="18" customFormat="1" ht="12" customHeight="1" thickBot="1" x14ac:dyDescent="0.25">
      <c r="A98" s="34">
        <v>853</v>
      </c>
      <c r="B98" s="35"/>
      <c r="C98" s="36"/>
      <c r="D98" s="37" t="s">
        <v>92</v>
      </c>
      <c r="E98" s="33">
        <v>438600</v>
      </c>
      <c r="F98" s="33">
        <f>SUM(F99)</f>
        <v>61000</v>
      </c>
      <c r="G98" s="33">
        <f>SUM(G99)</f>
        <v>0</v>
      </c>
      <c r="H98" s="33">
        <f>SUM(E98+F98-G98)</f>
        <v>499600</v>
      </c>
    </row>
    <row r="99" spans="1:8" s="18" customFormat="1" ht="12" customHeight="1" thickTop="1" x14ac:dyDescent="0.2">
      <c r="A99" s="34"/>
      <c r="B99" s="39">
        <v>85321</v>
      </c>
      <c r="C99" s="29"/>
      <c r="D99" s="40" t="s">
        <v>320</v>
      </c>
      <c r="E99" s="41">
        <v>438600</v>
      </c>
      <c r="F99" s="41">
        <f t="shared" ref="F99:G99" si="13">SUM(F100)</f>
        <v>61000</v>
      </c>
      <c r="G99" s="41">
        <f t="shared" si="13"/>
        <v>0</v>
      </c>
      <c r="H99" s="41">
        <f>SUM(E99+F99-G99)</f>
        <v>499600</v>
      </c>
    </row>
    <row r="100" spans="1:8" s="18" customFormat="1" ht="12" customHeight="1" x14ac:dyDescent="0.2">
      <c r="A100" s="27"/>
      <c r="B100" s="39"/>
      <c r="C100" s="29"/>
      <c r="D100" s="253" t="s">
        <v>51</v>
      </c>
      <c r="E100" s="81">
        <v>438600</v>
      </c>
      <c r="F100" s="238">
        <f>SUM(F104:F104)</f>
        <v>61000</v>
      </c>
      <c r="G100" s="238">
        <f>SUM(G104:G104)</f>
        <v>0</v>
      </c>
      <c r="H100" s="81">
        <f>SUM(E100+F100-G100)</f>
        <v>499600</v>
      </c>
    </row>
    <row r="101" spans="1:8" s="18" customFormat="1" ht="11.45" customHeight="1" x14ac:dyDescent="0.2">
      <c r="A101" s="34"/>
      <c r="B101" s="28"/>
      <c r="C101" s="50">
        <v>2110</v>
      </c>
      <c r="D101" s="43" t="s">
        <v>31</v>
      </c>
      <c r="E101" s="45"/>
      <c r="F101" s="46"/>
      <c r="G101" s="44"/>
      <c r="H101" s="45"/>
    </row>
    <row r="102" spans="1:8" s="18" customFormat="1" ht="11.45" customHeight="1" x14ac:dyDescent="0.2">
      <c r="A102" s="34"/>
      <c r="B102" s="28"/>
      <c r="C102" s="50"/>
      <c r="D102" s="43" t="s">
        <v>317</v>
      </c>
      <c r="E102" s="45"/>
      <c r="F102" s="46"/>
      <c r="G102" s="44"/>
      <c r="H102" s="45"/>
    </row>
    <row r="103" spans="1:8" s="18" customFormat="1" ht="11.45" customHeight="1" x14ac:dyDescent="0.2">
      <c r="A103" s="34"/>
      <c r="B103" s="28"/>
      <c r="C103" s="50"/>
      <c r="D103" s="43" t="s">
        <v>318</v>
      </c>
      <c r="E103" s="45"/>
      <c r="F103" s="46"/>
      <c r="G103" s="44"/>
      <c r="H103" s="45"/>
    </row>
    <row r="104" spans="1:8" s="18" customFormat="1" ht="12" customHeight="1" x14ac:dyDescent="0.2">
      <c r="A104" s="34"/>
      <c r="B104" s="28"/>
      <c r="C104" s="50"/>
      <c r="D104" s="43" t="s">
        <v>319</v>
      </c>
      <c r="E104" s="45">
        <v>438600</v>
      </c>
      <c r="F104" s="44">
        <v>61000</v>
      </c>
      <c r="G104" s="46"/>
      <c r="H104" s="45">
        <f>SUM(E104+F104-G104)</f>
        <v>499600</v>
      </c>
    </row>
    <row r="105" spans="1:8" s="18" customFormat="1" ht="12" customHeight="1" thickBot="1" x14ac:dyDescent="0.25">
      <c r="A105" s="35">
        <v>855</v>
      </c>
      <c r="B105" s="35"/>
      <c r="C105" s="36"/>
      <c r="D105" s="37" t="s">
        <v>70</v>
      </c>
      <c r="E105" s="33">
        <v>966300</v>
      </c>
      <c r="F105" s="33">
        <f>SUM(F106,F113)</f>
        <v>55730</v>
      </c>
      <c r="G105" s="33">
        <f>SUM(G106)</f>
        <v>0</v>
      </c>
      <c r="H105" s="33">
        <f>SUM(E105+F105-G105)</f>
        <v>1022030</v>
      </c>
    </row>
    <row r="106" spans="1:8" s="18" customFormat="1" ht="12" customHeight="1" thickTop="1" x14ac:dyDescent="0.2">
      <c r="A106" s="35"/>
      <c r="B106" s="50">
        <v>85508</v>
      </c>
      <c r="C106" s="61"/>
      <c r="D106" s="40" t="s">
        <v>321</v>
      </c>
      <c r="E106" s="41">
        <v>489900</v>
      </c>
      <c r="F106" s="41">
        <f t="shared" ref="F106:G106" si="14">SUM(F107)</f>
        <v>24599</v>
      </c>
      <c r="G106" s="41">
        <f t="shared" si="14"/>
        <v>0</v>
      </c>
      <c r="H106" s="41">
        <f>SUM(E106+F106-G106)</f>
        <v>514499</v>
      </c>
    </row>
    <row r="107" spans="1:8" s="18" customFormat="1" ht="12" customHeight="1" x14ac:dyDescent="0.2">
      <c r="A107" s="27"/>
      <c r="B107" s="39"/>
      <c r="C107" s="29"/>
      <c r="D107" s="253" t="s">
        <v>51</v>
      </c>
      <c r="E107" s="81">
        <v>489900</v>
      </c>
      <c r="F107" s="238">
        <f>SUM(F112:F112)</f>
        <v>24599</v>
      </c>
      <c r="G107" s="238">
        <f>SUM(G112:G112)</f>
        <v>0</v>
      </c>
      <c r="H107" s="81">
        <f>SUM(E107+F107-G107)</f>
        <v>514499</v>
      </c>
    </row>
    <row r="108" spans="1:8" s="18" customFormat="1" ht="11.45" customHeight="1" x14ac:dyDescent="0.2">
      <c r="A108" s="34"/>
      <c r="B108" s="28"/>
      <c r="C108" s="50">
        <v>2160</v>
      </c>
      <c r="D108" s="222" t="s">
        <v>322</v>
      </c>
      <c r="E108" s="45"/>
      <c r="F108" s="46"/>
      <c r="G108" s="44"/>
      <c r="H108" s="45"/>
    </row>
    <row r="109" spans="1:8" s="18" customFormat="1" ht="11.45" customHeight="1" x14ac:dyDescent="0.2">
      <c r="A109" s="34"/>
      <c r="B109" s="28"/>
      <c r="C109" s="50"/>
      <c r="D109" s="222" t="s">
        <v>323</v>
      </c>
      <c r="E109" s="45"/>
      <c r="F109" s="46"/>
      <c r="G109" s="44"/>
      <c r="H109" s="45"/>
    </row>
    <row r="110" spans="1:8" s="18" customFormat="1" ht="11.45" customHeight="1" x14ac:dyDescent="0.2">
      <c r="A110" s="34"/>
      <c r="B110" s="28"/>
      <c r="C110" s="50"/>
      <c r="D110" s="222" t="s">
        <v>324</v>
      </c>
      <c r="E110" s="45"/>
      <c r="F110" s="46"/>
      <c r="G110" s="44"/>
      <c r="H110" s="45"/>
    </row>
    <row r="111" spans="1:8" s="18" customFormat="1" ht="11.45" customHeight="1" x14ac:dyDescent="0.2">
      <c r="A111" s="34"/>
      <c r="B111" s="28"/>
      <c r="C111" s="50"/>
      <c r="D111" s="222" t="s">
        <v>325</v>
      </c>
      <c r="E111" s="45"/>
      <c r="F111" s="46"/>
      <c r="G111" s="44"/>
      <c r="H111" s="45"/>
    </row>
    <row r="112" spans="1:8" s="18" customFormat="1" ht="12" customHeight="1" x14ac:dyDescent="0.2">
      <c r="A112" s="34"/>
      <c r="B112" s="28"/>
      <c r="C112" s="50"/>
      <c r="D112" s="222" t="s">
        <v>326</v>
      </c>
      <c r="E112" s="45">
        <v>489900</v>
      </c>
      <c r="F112" s="44">
        <v>24599</v>
      </c>
      <c r="G112" s="44"/>
      <c r="H112" s="45">
        <f>SUM(E112+F112-G112)</f>
        <v>514499</v>
      </c>
    </row>
    <row r="113" spans="1:8" s="18" customFormat="1" ht="12" customHeight="1" x14ac:dyDescent="0.2">
      <c r="A113" s="34"/>
      <c r="B113" s="39">
        <v>85510</v>
      </c>
      <c r="C113" s="50"/>
      <c r="D113" s="40" t="s">
        <v>73</v>
      </c>
      <c r="E113" s="41">
        <v>476400</v>
      </c>
      <c r="F113" s="41">
        <f t="shared" ref="F113:G113" si="15">SUM(F114)</f>
        <v>31131</v>
      </c>
      <c r="G113" s="41">
        <f t="shared" si="15"/>
        <v>0</v>
      </c>
      <c r="H113" s="41">
        <f>SUM(E113+F113-G113)</f>
        <v>507531</v>
      </c>
    </row>
    <row r="114" spans="1:8" s="18" customFormat="1" ht="12" customHeight="1" x14ac:dyDescent="0.2">
      <c r="A114" s="34"/>
      <c r="B114" s="39"/>
      <c r="C114" s="29"/>
      <c r="D114" s="253" t="s">
        <v>51</v>
      </c>
      <c r="E114" s="81">
        <v>476400</v>
      </c>
      <c r="F114" s="238">
        <f>SUM(F119:F119)</f>
        <v>31131</v>
      </c>
      <c r="G114" s="238">
        <f>SUM(G119:G119)</f>
        <v>0</v>
      </c>
      <c r="H114" s="81">
        <f>SUM(E114+F114-G114)</f>
        <v>507531</v>
      </c>
    </row>
    <row r="115" spans="1:8" s="18" customFormat="1" ht="11.45" customHeight="1" x14ac:dyDescent="0.2">
      <c r="A115" s="34"/>
      <c r="B115" s="28"/>
      <c r="C115" s="50">
        <v>2160</v>
      </c>
      <c r="D115" s="222" t="s">
        <v>322</v>
      </c>
      <c r="E115" s="45"/>
      <c r="F115" s="46"/>
      <c r="G115" s="44"/>
      <c r="H115" s="45"/>
    </row>
    <row r="116" spans="1:8" s="18" customFormat="1" ht="11.45" customHeight="1" x14ac:dyDescent="0.2">
      <c r="A116" s="34"/>
      <c r="B116" s="28"/>
      <c r="C116" s="61"/>
      <c r="D116" s="222" t="s">
        <v>323</v>
      </c>
      <c r="E116" s="45"/>
      <c r="F116" s="46"/>
      <c r="G116" s="44"/>
      <c r="H116" s="45"/>
    </row>
    <row r="117" spans="1:8" s="18" customFormat="1" ht="11.45" customHeight="1" x14ac:dyDescent="0.2">
      <c r="A117" s="34"/>
      <c r="B117" s="28"/>
      <c r="C117" s="61"/>
      <c r="D117" s="222" t="s">
        <v>324</v>
      </c>
      <c r="E117" s="45"/>
      <c r="F117" s="46"/>
      <c r="G117" s="44"/>
      <c r="H117" s="45"/>
    </row>
    <row r="118" spans="1:8" s="18" customFormat="1" ht="11.45" customHeight="1" x14ac:dyDescent="0.2">
      <c r="A118" s="34"/>
      <c r="B118" s="28"/>
      <c r="C118" s="61"/>
      <c r="D118" s="222" t="s">
        <v>325</v>
      </c>
      <c r="E118" s="45"/>
      <c r="F118" s="46"/>
      <c r="G118" s="44"/>
      <c r="H118" s="45"/>
    </row>
    <row r="119" spans="1:8" s="18" customFormat="1" ht="12" customHeight="1" x14ac:dyDescent="0.2">
      <c r="A119" s="51"/>
      <c r="B119" s="229"/>
      <c r="C119" s="230"/>
      <c r="D119" s="231" t="s">
        <v>326</v>
      </c>
      <c r="E119" s="41">
        <v>476400</v>
      </c>
      <c r="F119" s="42">
        <v>31131</v>
      </c>
      <c r="G119" s="42"/>
      <c r="H119" s="41">
        <f>SUM(E119+F119-G119)</f>
        <v>507531</v>
      </c>
    </row>
    <row r="120" spans="1:8" s="18" customFormat="1" ht="18.75" customHeight="1" thickBot="1" x14ac:dyDescent="0.25">
      <c r="A120" s="50"/>
      <c r="B120" s="39"/>
      <c r="C120" s="29"/>
      <c r="D120" s="30" t="s">
        <v>17</v>
      </c>
      <c r="E120" s="31">
        <v>926570042.76999998</v>
      </c>
      <c r="F120" s="31">
        <f>SUM(F121,F594,F614)</f>
        <v>4416694.05</v>
      </c>
      <c r="G120" s="31">
        <f>SUM(G121,G594,G614)</f>
        <v>3774985.86</v>
      </c>
      <c r="H120" s="31">
        <f t="shared" ref="H120:H174" si="16">SUM(E120+F120-G120)</f>
        <v>927211750.95999992</v>
      </c>
    </row>
    <row r="121" spans="1:8" s="18" customFormat="1" ht="18" customHeight="1" thickBot="1" x14ac:dyDescent="0.25">
      <c r="A121" s="50"/>
      <c r="B121" s="39"/>
      <c r="C121" s="29"/>
      <c r="D121" s="32" t="s">
        <v>18</v>
      </c>
      <c r="E121" s="33">
        <v>780773425.23000002</v>
      </c>
      <c r="F121" s="33">
        <f>SUM(F122,F127,F161,F166,F179,F187,F192,F365,F377,F437,F501,F537,F561,F569)</f>
        <v>3981535.86</v>
      </c>
      <c r="G121" s="33">
        <f>SUM(G122,G127,G161,G166,G179,G187,G192,G365,G377,G437,G501,G537,G561,G569)</f>
        <v>3571162.86</v>
      </c>
      <c r="H121" s="33">
        <f t="shared" si="16"/>
        <v>781183798.23000002</v>
      </c>
    </row>
    <row r="122" spans="1:8" s="18" customFormat="1" ht="18" customHeight="1" thickTop="1" thickBot="1" x14ac:dyDescent="0.25">
      <c r="A122" s="232" t="s">
        <v>327</v>
      </c>
      <c r="B122" s="233"/>
      <c r="C122" s="233"/>
      <c r="D122" s="234" t="s">
        <v>328</v>
      </c>
      <c r="E122" s="33">
        <v>390078</v>
      </c>
      <c r="F122" s="38">
        <f>SUM(F123)</f>
        <v>2700</v>
      </c>
      <c r="G122" s="38">
        <f>SUM(G123)</f>
        <v>2700</v>
      </c>
      <c r="H122" s="33">
        <f t="shared" ref="H122:H123" si="17">SUM(E122+F122-G122)</f>
        <v>390078</v>
      </c>
    </row>
    <row r="123" spans="1:8" s="18" customFormat="1" ht="12" customHeight="1" thickTop="1" x14ac:dyDescent="0.2">
      <c r="A123" s="232"/>
      <c r="B123" s="9" t="s">
        <v>329</v>
      </c>
      <c r="C123" s="233"/>
      <c r="D123" s="235" t="s">
        <v>330</v>
      </c>
      <c r="E123" s="41">
        <v>387078</v>
      </c>
      <c r="F123" s="41">
        <f>SUM(F124)</f>
        <v>2700</v>
      </c>
      <c r="G123" s="41">
        <f>SUM(G124)</f>
        <v>2700</v>
      </c>
      <c r="H123" s="41">
        <f t="shared" si="17"/>
        <v>387078</v>
      </c>
    </row>
    <row r="124" spans="1:8" s="18" customFormat="1" ht="12" customHeight="1" x14ac:dyDescent="0.2">
      <c r="A124" s="34"/>
      <c r="B124" s="39"/>
      <c r="C124" s="29"/>
      <c r="D124" s="255" t="s">
        <v>93</v>
      </c>
      <c r="E124" s="81">
        <v>387078</v>
      </c>
      <c r="F124" s="238">
        <f>SUM(F125:F126)</f>
        <v>2700</v>
      </c>
      <c r="G124" s="238">
        <f>SUM(G125:G126)</f>
        <v>2700</v>
      </c>
      <c r="H124" s="81">
        <f>SUM(E124+F124-G124)</f>
        <v>387078</v>
      </c>
    </row>
    <row r="125" spans="1:8" s="18" customFormat="1" ht="12" customHeight="1" x14ac:dyDescent="0.2">
      <c r="A125" s="35"/>
      <c r="B125" s="35"/>
      <c r="C125" s="9" t="s">
        <v>60</v>
      </c>
      <c r="D125" s="11" t="s">
        <v>19</v>
      </c>
      <c r="E125" s="59">
        <v>36784</v>
      </c>
      <c r="F125" s="49">
        <v>2700</v>
      </c>
      <c r="G125" s="49"/>
      <c r="H125" s="59">
        <f t="shared" ref="H125:H126" si="18">SUM(E125+F125-G125)</f>
        <v>39484</v>
      </c>
    </row>
    <row r="126" spans="1:8" s="18" customFormat="1" ht="12" customHeight="1" x14ac:dyDescent="0.2">
      <c r="A126" s="35"/>
      <c r="B126" s="35"/>
      <c r="C126" s="50">
        <v>4430</v>
      </c>
      <c r="D126" s="43" t="s">
        <v>94</v>
      </c>
      <c r="E126" s="59">
        <v>7000</v>
      </c>
      <c r="F126" s="49"/>
      <c r="G126" s="49">
        <v>2700</v>
      </c>
      <c r="H126" s="59">
        <f t="shared" si="18"/>
        <v>4300</v>
      </c>
    </row>
    <row r="127" spans="1:8" s="18" customFormat="1" ht="12" customHeight="1" thickBot="1" x14ac:dyDescent="0.25">
      <c r="A127" s="34">
        <v>600</v>
      </c>
      <c r="B127" s="35"/>
      <c r="C127" s="36"/>
      <c r="D127" s="37" t="s">
        <v>331</v>
      </c>
      <c r="E127" s="33">
        <v>126482479.23</v>
      </c>
      <c r="F127" s="33">
        <f>SUM(F128,F136,F148,F151,F154)</f>
        <v>740630</v>
      </c>
      <c r="G127" s="33">
        <f>SUM(G128,G136,G148,G151,G154)</f>
        <v>740630</v>
      </c>
      <c r="H127" s="33">
        <f>SUM(E127+F127-G127)</f>
        <v>126482479.23</v>
      </c>
    </row>
    <row r="128" spans="1:8" s="18" customFormat="1" ht="12" customHeight="1" thickTop="1" x14ac:dyDescent="0.2">
      <c r="A128" s="34"/>
      <c r="B128" s="56">
        <v>60004</v>
      </c>
      <c r="C128" s="83"/>
      <c r="D128" s="236" t="s">
        <v>332</v>
      </c>
      <c r="E128" s="62">
        <v>46150371</v>
      </c>
      <c r="F128" s="62">
        <f>SUM(F129)</f>
        <v>13500</v>
      </c>
      <c r="G128" s="62">
        <f>SUM(G129)</f>
        <v>13500</v>
      </c>
      <c r="H128" s="41">
        <f>SUM(E128+F128-G128)</f>
        <v>46150371</v>
      </c>
    </row>
    <row r="129" spans="1:8" s="18" customFormat="1" ht="12" customHeight="1" x14ac:dyDescent="0.2">
      <c r="A129" s="34"/>
      <c r="B129" s="39"/>
      <c r="C129" s="83"/>
      <c r="D129" s="256" t="s">
        <v>333</v>
      </c>
      <c r="E129" s="81">
        <v>100000</v>
      </c>
      <c r="F129" s="81">
        <f>SUM(F130:F135)</f>
        <v>13500</v>
      </c>
      <c r="G129" s="81">
        <f>SUM(G130:G135)</f>
        <v>13500</v>
      </c>
      <c r="H129" s="81">
        <f>SUM(E129+F129-G129)</f>
        <v>100000</v>
      </c>
    </row>
    <row r="130" spans="1:8" s="18" customFormat="1" ht="12" customHeight="1" x14ac:dyDescent="0.2">
      <c r="A130" s="34"/>
      <c r="B130" s="39"/>
      <c r="C130" s="56">
        <v>4210</v>
      </c>
      <c r="D130" s="10" t="s">
        <v>19</v>
      </c>
      <c r="E130" s="59">
        <v>8000</v>
      </c>
      <c r="F130" s="59">
        <v>4500</v>
      </c>
      <c r="G130" s="59"/>
      <c r="H130" s="45">
        <f t="shared" ref="H130:H135" si="19">SUM(E130+F130-G130)</f>
        <v>12500</v>
      </c>
    </row>
    <row r="131" spans="1:8" s="18" customFormat="1" ht="12" customHeight="1" x14ac:dyDescent="0.2">
      <c r="A131" s="34"/>
      <c r="B131" s="39"/>
      <c r="C131" s="56">
        <v>4260</v>
      </c>
      <c r="D131" s="10" t="s">
        <v>20</v>
      </c>
      <c r="E131" s="59">
        <v>24000</v>
      </c>
      <c r="F131" s="59">
        <v>9000</v>
      </c>
      <c r="G131" s="59"/>
      <c r="H131" s="45">
        <f t="shared" si="19"/>
        <v>33000</v>
      </c>
    </row>
    <row r="132" spans="1:8" s="18" customFormat="1" ht="12" customHeight="1" x14ac:dyDescent="0.2">
      <c r="A132" s="34"/>
      <c r="B132" s="39"/>
      <c r="C132" s="56">
        <v>4270</v>
      </c>
      <c r="D132" s="10" t="s">
        <v>45</v>
      </c>
      <c r="E132" s="59">
        <v>14000</v>
      </c>
      <c r="F132" s="59"/>
      <c r="G132" s="59">
        <v>8000</v>
      </c>
      <c r="H132" s="45">
        <f t="shared" si="19"/>
        <v>6000</v>
      </c>
    </row>
    <row r="133" spans="1:8" s="18" customFormat="1" ht="12" customHeight="1" x14ac:dyDescent="0.2">
      <c r="A133" s="34"/>
      <c r="B133" s="39"/>
      <c r="C133" s="56">
        <v>4300</v>
      </c>
      <c r="D133" s="10" t="s">
        <v>21</v>
      </c>
      <c r="E133" s="59">
        <v>23000</v>
      </c>
      <c r="F133" s="59"/>
      <c r="G133" s="59">
        <v>3000</v>
      </c>
      <c r="H133" s="45">
        <f t="shared" si="19"/>
        <v>20000</v>
      </c>
    </row>
    <row r="134" spans="1:8" s="18" customFormat="1" ht="12" customHeight="1" x14ac:dyDescent="0.2">
      <c r="A134" s="34"/>
      <c r="B134" s="39"/>
      <c r="C134" s="56">
        <v>4360</v>
      </c>
      <c r="D134" s="10" t="s">
        <v>263</v>
      </c>
      <c r="E134" s="59">
        <v>26000</v>
      </c>
      <c r="F134" s="59"/>
      <c r="G134" s="59">
        <v>1000</v>
      </c>
      <c r="H134" s="45">
        <f t="shared" si="19"/>
        <v>25000</v>
      </c>
    </row>
    <row r="135" spans="1:8" s="18" customFormat="1" ht="12" customHeight="1" x14ac:dyDescent="0.2">
      <c r="A135" s="34"/>
      <c r="B135" s="35"/>
      <c r="C135" s="56">
        <v>4610</v>
      </c>
      <c r="D135" s="10" t="s">
        <v>334</v>
      </c>
      <c r="E135" s="59">
        <v>5000</v>
      </c>
      <c r="F135" s="59"/>
      <c r="G135" s="59">
        <v>1500</v>
      </c>
      <c r="H135" s="45">
        <f t="shared" si="19"/>
        <v>3500</v>
      </c>
    </row>
    <row r="136" spans="1:8" s="18" customFormat="1" ht="12" customHeight="1" x14ac:dyDescent="0.2">
      <c r="A136" s="34"/>
      <c r="B136" s="39">
        <v>60015</v>
      </c>
      <c r="C136" s="29"/>
      <c r="D136" s="40" t="s">
        <v>335</v>
      </c>
      <c r="E136" s="62">
        <v>49025166</v>
      </c>
      <c r="F136" s="62">
        <f>SUM(F137)</f>
        <v>700000</v>
      </c>
      <c r="G136" s="62">
        <f>SUM(G137)</f>
        <v>33000</v>
      </c>
      <c r="H136" s="41">
        <f>SUM(E136+F136-G136)</f>
        <v>49692166</v>
      </c>
    </row>
    <row r="137" spans="1:8" s="18" customFormat="1" ht="12" customHeight="1" x14ac:dyDescent="0.2">
      <c r="A137" s="34"/>
      <c r="B137" s="39"/>
      <c r="C137" s="56"/>
      <c r="D137" s="256" t="s">
        <v>333</v>
      </c>
      <c r="E137" s="81">
        <v>11856760</v>
      </c>
      <c r="F137" s="81">
        <f>SUM(F138:F147)</f>
        <v>700000</v>
      </c>
      <c r="G137" s="81">
        <f>SUM(G138:G147)</f>
        <v>33000</v>
      </c>
      <c r="H137" s="81">
        <f>SUM(E137+F137-G137)</f>
        <v>12523760</v>
      </c>
    </row>
    <row r="138" spans="1:8" s="18" customFormat="1" ht="12" customHeight="1" x14ac:dyDescent="0.2">
      <c r="A138" s="34"/>
      <c r="B138" s="39"/>
      <c r="C138" s="56">
        <v>4210</v>
      </c>
      <c r="D138" s="10" t="s">
        <v>19</v>
      </c>
      <c r="E138" s="59">
        <v>160000</v>
      </c>
      <c r="F138" s="59">
        <v>20000</v>
      </c>
      <c r="G138" s="59"/>
      <c r="H138" s="45">
        <f t="shared" ref="H138:H148" si="20">SUM(E138+F138-G138)</f>
        <v>180000</v>
      </c>
    </row>
    <row r="139" spans="1:8" s="18" customFormat="1" ht="12" customHeight="1" x14ac:dyDescent="0.2">
      <c r="A139" s="34"/>
      <c r="B139" s="39"/>
      <c r="C139" s="56">
        <v>4270</v>
      </c>
      <c r="D139" s="10" t="s">
        <v>45</v>
      </c>
      <c r="E139" s="59">
        <v>2981463</v>
      </c>
      <c r="F139" s="59">
        <v>670000</v>
      </c>
      <c r="G139" s="59"/>
      <c r="H139" s="45">
        <f t="shared" si="20"/>
        <v>3651463</v>
      </c>
    </row>
    <row r="140" spans="1:8" s="18" customFormat="1" ht="12" customHeight="1" x14ac:dyDescent="0.2">
      <c r="A140" s="34"/>
      <c r="B140" s="39"/>
      <c r="C140" s="56">
        <v>4360</v>
      </c>
      <c r="D140" s="10" t="s">
        <v>263</v>
      </c>
      <c r="E140" s="59">
        <v>16000</v>
      </c>
      <c r="F140" s="59"/>
      <c r="G140" s="59">
        <v>2000</v>
      </c>
      <c r="H140" s="45">
        <f t="shared" si="20"/>
        <v>14000</v>
      </c>
    </row>
    <row r="141" spans="1:8" s="18" customFormat="1" ht="12" customHeight="1" x14ac:dyDescent="0.2">
      <c r="A141" s="34"/>
      <c r="B141" s="39"/>
      <c r="C141" s="50">
        <v>4390</v>
      </c>
      <c r="D141" s="43" t="s">
        <v>336</v>
      </c>
      <c r="E141" s="59"/>
      <c r="F141" s="59"/>
      <c r="G141" s="59"/>
      <c r="H141" s="45"/>
    </row>
    <row r="142" spans="1:8" s="18" customFormat="1" ht="12" customHeight="1" x14ac:dyDescent="0.2">
      <c r="A142" s="34"/>
      <c r="B142" s="39"/>
      <c r="C142" s="50"/>
      <c r="D142" s="11" t="s">
        <v>337</v>
      </c>
      <c r="E142" s="59">
        <v>132600</v>
      </c>
      <c r="F142" s="59">
        <f>3000+7000</f>
        <v>10000</v>
      </c>
      <c r="G142" s="59"/>
      <c r="H142" s="45">
        <f t="shared" si="20"/>
        <v>142600</v>
      </c>
    </row>
    <row r="143" spans="1:8" s="18" customFormat="1" ht="12" customHeight="1" x14ac:dyDescent="0.2">
      <c r="A143" s="34"/>
      <c r="B143" s="39"/>
      <c r="C143" s="50">
        <v>4430</v>
      </c>
      <c r="D143" s="43" t="s">
        <v>94</v>
      </c>
      <c r="E143" s="59">
        <v>440000</v>
      </c>
      <c r="F143" s="59"/>
      <c r="G143" s="59">
        <v>25350</v>
      </c>
      <c r="H143" s="45">
        <f t="shared" si="20"/>
        <v>414650</v>
      </c>
    </row>
    <row r="144" spans="1:8" s="18" customFormat="1" ht="12" customHeight="1" x14ac:dyDescent="0.2">
      <c r="A144" s="34"/>
      <c r="B144" s="39"/>
      <c r="C144" s="50">
        <v>4580</v>
      </c>
      <c r="D144" s="43" t="s">
        <v>338</v>
      </c>
      <c r="E144" s="59">
        <v>450</v>
      </c>
      <c r="F144" s="59"/>
      <c r="G144" s="59">
        <v>450</v>
      </c>
      <c r="H144" s="45">
        <f t="shared" si="20"/>
        <v>0</v>
      </c>
    </row>
    <row r="145" spans="1:8" s="18" customFormat="1" ht="12" customHeight="1" x14ac:dyDescent="0.2">
      <c r="A145" s="34"/>
      <c r="B145" s="39"/>
      <c r="C145" s="50">
        <v>4590</v>
      </c>
      <c r="D145" s="43" t="s">
        <v>339</v>
      </c>
      <c r="E145" s="59"/>
      <c r="F145" s="59"/>
      <c r="G145" s="59"/>
      <c r="H145" s="45"/>
    </row>
    <row r="146" spans="1:8" s="18" customFormat="1" ht="12" customHeight="1" x14ac:dyDescent="0.2">
      <c r="A146" s="34"/>
      <c r="B146" s="39"/>
      <c r="C146" s="50"/>
      <c r="D146" s="43" t="s">
        <v>340</v>
      </c>
      <c r="E146" s="59">
        <v>2700</v>
      </c>
      <c r="F146" s="59"/>
      <c r="G146" s="59">
        <v>2700</v>
      </c>
      <c r="H146" s="45">
        <f t="shared" si="20"/>
        <v>0</v>
      </c>
    </row>
    <row r="147" spans="1:8" s="18" customFormat="1" ht="12" customHeight="1" x14ac:dyDescent="0.2">
      <c r="A147" s="34"/>
      <c r="B147" s="35"/>
      <c r="C147" s="56">
        <v>4610</v>
      </c>
      <c r="D147" s="10" t="s">
        <v>334</v>
      </c>
      <c r="E147" s="59">
        <v>3009</v>
      </c>
      <c r="F147" s="59"/>
      <c r="G147" s="59">
        <v>2500</v>
      </c>
      <c r="H147" s="45">
        <f t="shared" si="20"/>
        <v>509</v>
      </c>
    </row>
    <row r="148" spans="1:8" s="18" customFormat="1" ht="12" customHeight="1" x14ac:dyDescent="0.2">
      <c r="A148" s="34"/>
      <c r="B148" s="39">
        <v>60016</v>
      </c>
      <c r="C148" s="29"/>
      <c r="D148" s="40" t="s">
        <v>341</v>
      </c>
      <c r="E148" s="62">
        <v>27035934</v>
      </c>
      <c r="F148" s="42">
        <f>SUM(F149)</f>
        <v>0</v>
      </c>
      <c r="G148" s="42">
        <f>SUM(G149)</f>
        <v>670000</v>
      </c>
      <c r="H148" s="41">
        <f t="shared" si="20"/>
        <v>26365934</v>
      </c>
    </row>
    <row r="149" spans="1:8" s="18" customFormat="1" ht="12" customHeight="1" x14ac:dyDescent="0.2">
      <c r="A149" s="34"/>
      <c r="B149" s="39"/>
      <c r="C149" s="80"/>
      <c r="D149" s="257" t="s">
        <v>333</v>
      </c>
      <c r="E149" s="81">
        <v>4012890</v>
      </c>
      <c r="F149" s="81">
        <f>SUM(F150:F150)</f>
        <v>0</v>
      </c>
      <c r="G149" s="81">
        <f>SUM(G150:G150)</f>
        <v>670000</v>
      </c>
      <c r="H149" s="81">
        <f>SUM(E149+F149-G149)</f>
        <v>3342890</v>
      </c>
    </row>
    <row r="150" spans="1:8" s="18" customFormat="1" ht="12" customHeight="1" x14ac:dyDescent="0.2">
      <c r="A150" s="34"/>
      <c r="B150" s="39"/>
      <c r="C150" s="56">
        <v>4270</v>
      </c>
      <c r="D150" s="10" t="s">
        <v>45</v>
      </c>
      <c r="E150" s="59">
        <v>1780200</v>
      </c>
      <c r="F150" s="59"/>
      <c r="G150" s="59">
        <v>670000</v>
      </c>
      <c r="H150" s="45">
        <f>SUM(E150+F150-G150)</f>
        <v>1110200</v>
      </c>
    </row>
    <row r="151" spans="1:8" s="18" customFormat="1" ht="12" customHeight="1" x14ac:dyDescent="0.2">
      <c r="A151" s="34"/>
      <c r="B151" s="39">
        <v>60017</v>
      </c>
      <c r="C151" s="29"/>
      <c r="D151" s="40" t="s">
        <v>342</v>
      </c>
      <c r="E151" s="62">
        <v>844362</v>
      </c>
      <c r="F151" s="62">
        <f>SUM(F152)</f>
        <v>0</v>
      </c>
      <c r="G151" s="62">
        <f>SUM(G152)</f>
        <v>12159</v>
      </c>
      <c r="H151" s="41">
        <f>SUM(E151+F151-G151)</f>
        <v>832203</v>
      </c>
    </row>
    <row r="152" spans="1:8" s="18" customFormat="1" ht="12" customHeight="1" x14ac:dyDescent="0.2">
      <c r="A152" s="34"/>
      <c r="B152" s="39"/>
      <c r="C152" s="80"/>
      <c r="D152" s="257" t="s">
        <v>333</v>
      </c>
      <c r="E152" s="81">
        <v>344362</v>
      </c>
      <c r="F152" s="81">
        <f>SUM(F153:F153)</f>
        <v>0</v>
      </c>
      <c r="G152" s="81">
        <f>SUM(G153:G153)</f>
        <v>12159</v>
      </c>
      <c r="H152" s="81">
        <f>SUM(E152+F152-G152)</f>
        <v>332203</v>
      </c>
    </row>
    <row r="153" spans="1:8" s="18" customFormat="1" ht="12" customHeight="1" x14ac:dyDescent="0.2">
      <c r="A153" s="34"/>
      <c r="B153" s="39"/>
      <c r="C153" s="50">
        <v>4300</v>
      </c>
      <c r="D153" s="43" t="s">
        <v>21</v>
      </c>
      <c r="E153" s="59">
        <v>217417</v>
      </c>
      <c r="F153" s="59"/>
      <c r="G153" s="59">
        <v>12159</v>
      </c>
      <c r="H153" s="45">
        <f t="shared" ref="H153:H154" si="21">SUM(E153+F153-G153)</f>
        <v>205258</v>
      </c>
    </row>
    <row r="154" spans="1:8" s="18" customFormat="1" ht="12" customHeight="1" x14ac:dyDescent="0.2">
      <c r="A154" s="34"/>
      <c r="B154" s="39">
        <v>60095</v>
      </c>
      <c r="C154" s="29"/>
      <c r="D154" s="40" t="s">
        <v>15</v>
      </c>
      <c r="E154" s="62">
        <v>3426646.23</v>
      </c>
      <c r="F154" s="42">
        <f>SUM(F155)</f>
        <v>27130</v>
      </c>
      <c r="G154" s="42">
        <f>SUM(G155)</f>
        <v>11971</v>
      </c>
      <c r="H154" s="41">
        <f t="shared" si="21"/>
        <v>3441805.23</v>
      </c>
    </row>
    <row r="155" spans="1:8" s="18" customFormat="1" ht="12" customHeight="1" x14ac:dyDescent="0.2">
      <c r="A155" s="34"/>
      <c r="B155" s="39"/>
      <c r="C155" s="80"/>
      <c r="D155" s="257" t="s">
        <v>333</v>
      </c>
      <c r="E155" s="81">
        <v>3420586.23</v>
      </c>
      <c r="F155" s="81">
        <f>SUM(F156:F160)</f>
        <v>27130</v>
      </c>
      <c r="G155" s="81">
        <f>SUM(G156:G160)</f>
        <v>11971</v>
      </c>
      <c r="H155" s="81">
        <f>SUM(E155+F155-G155)</f>
        <v>3435745.23</v>
      </c>
    </row>
    <row r="156" spans="1:8" s="18" customFormat="1" ht="12" customHeight="1" x14ac:dyDescent="0.2">
      <c r="A156" s="34"/>
      <c r="B156" s="39"/>
      <c r="C156" s="50">
        <v>4040</v>
      </c>
      <c r="D156" s="43" t="s">
        <v>33</v>
      </c>
      <c r="E156" s="59">
        <v>135574</v>
      </c>
      <c r="F156" s="59"/>
      <c r="G156" s="59">
        <v>11971</v>
      </c>
      <c r="H156" s="45">
        <f t="shared" ref="H156:H162" si="22">SUM(E156+F156-G156)</f>
        <v>123603</v>
      </c>
    </row>
    <row r="157" spans="1:8" s="18" customFormat="1" ht="12" customHeight="1" x14ac:dyDescent="0.2">
      <c r="A157" s="34"/>
      <c r="B157" s="39"/>
      <c r="C157" s="50">
        <v>4110</v>
      </c>
      <c r="D157" s="43" t="s">
        <v>44</v>
      </c>
      <c r="E157" s="59">
        <v>341678</v>
      </c>
      <c r="F157" s="59">
        <f>5971+1014</f>
        <v>6985</v>
      </c>
      <c r="G157" s="59"/>
      <c r="H157" s="45">
        <f t="shared" si="22"/>
        <v>348663</v>
      </c>
    </row>
    <row r="158" spans="1:8" s="18" customFormat="1" ht="12" customHeight="1" x14ac:dyDescent="0.2">
      <c r="A158" s="34"/>
      <c r="B158" s="39"/>
      <c r="C158" s="50">
        <v>4120</v>
      </c>
      <c r="D158" s="43" t="s">
        <v>52</v>
      </c>
      <c r="E158" s="59">
        <v>42917</v>
      </c>
      <c r="F158" s="59">
        <f>6000+145</f>
        <v>6145</v>
      </c>
      <c r="G158" s="59"/>
      <c r="H158" s="45">
        <f t="shared" si="22"/>
        <v>49062</v>
      </c>
    </row>
    <row r="159" spans="1:8" s="18" customFormat="1" ht="12" customHeight="1" x14ac:dyDescent="0.2">
      <c r="A159" s="34"/>
      <c r="B159" s="39"/>
      <c r="C159" s="56">
        <v>4210</v>
      </c>
      <c r="D159" s="10" t="s">
        <v>19</v>
      </c>
      <c r="E159" s="59">
        <v>74731</v>
      </c>
      <c r="F159" s="59">
        <f>9000+4000</f>
        <v>13000</v>
      </c>
      <c r="G159" s="59"/>
      <c r="H159" s="45">
        <f t="shared" si="22"/>
        <v>87731</v>
      </c>
    </row>
    <row r="160" spans="1:8" s="18" customFormat="1" ht="12" customHeight="1" x14ac:dyDescent="0.2">
      <c r="A160" s="34"/>
      <c r="B160" s="39"/>
      <c r="C160" s="56">
        <v>4270</v>
      </c>
      <c r="D160" s="10" t="s">
        <v>45</v>
      </c>
      <c r="E160" s="59">
        <v>3500</v>
      </c>
      <c r="F160" s="59">
        <v>1000</v>
      </c>
      <c r="G160" s="59"/>
      <c r="H160" s="45">
        <f t="shared" si="22"/>
        <v>4500</v>
      </c>
    </row>
    <row r="161" spans="1:8" s="18" customFormat="1" ht="12" customHeight="1" thickBot="1" x14ac:dyDescent="0.25">
      <c r="A161" s="34">
        <v>700</v>
      </c>
      <c r="B161" s="35"/>
      <c r="C161" s="36"/>
      <c r="D161" s="37" t="s">
        <v>74</v>
      </c>
      <c r="E161" s="33">
        <v>39634579</v>
      </c>
      <c r="F161" s="38">
        <f>SUM(F162)</f>
        <v>216787</v>
      </c>
      <c r="G161" s="38">
        <f>SUM(G162)</f>
        <v>0</v>
      </c>
      <c r="H161" s="33">
        <f t="shared" si="22"/>
        <v>39851366</v>
      </c>
    </row>
    <row r="162" spans="1:8" s="18" customFormat="1" ht="12" customHeight="1" thickTop="1" x14ac:dyDescent="0.2">
      <c r="A162" s="22"/>
      <c r="B162" s="39">
        <v>70095</v>
      </c>
      <c r="C162" s="29"/>
      <c r="D162" s="40" t="s">
        <v>15</v>
      </c>
      <c r="E162" s="41">
        <v>34994579</v>
      </c>
      <c r="F162" s="42">
        <f>SUM(F163)</f>
        <v>216787</v>
      </c>
      <c r="G162" s="42">
        <f>SUM(G163)</f>
        <v>0</v>
      </c>
      <c r="H162" s="41">
        <f t="shared" si="22"/>
        <v>35211366</v>
      </c>
    </row>
    <row r="163" spans="1:8" s="18" customFormat="1" ht="12" customHeight="1" x14ac:dyDescent="0.2">
      <c r="A163" s="237"/>
      <c r="B163" s="58"/>
      <c r="C163" s="29"/>
      <c r="D163" s="255" t="s">
        <v>223</v>
      </c>
      <c r="E163" s="216">
        <v>29278985</v>
      </c>
      <c r="F163" s="238">
        <f>SUM(F164:F165)</f>
        <v>216787</v>
      </c>
      <c r="G163" s="238">
        <f>SUM(G164:G164)</f>
        <v>0</v>
      </c>
      <c r="H163" s="81">
        <f>SUM(E163+F163-G163)</f>
        <v>29495772</v>
      </c>
    </row>
    <row r="164" spans="1:8" s="18" customFormat="1" ht="12" customHeight="1" x14ac:dyDescent="0.2">
      <c r="A164" s="237"/>
      <c r="B164" s="58"/>
      <c r="C164" s="50">
        <v>4010</v>
      </c>
      <c r="D164" s="43" t="s">
        <v>25</v>
      </c>
      <c r="E164" s="59">
        <v>1921691</v>
      </c>
      <c r="F164" s="59">
        <v>164287</v>
      </c>
      <c r="G164" s="59"/>
      <c r="H164" s="45">
        <f t="shared" ref="H164:H165" si="23">SUM(E164+F164-G164)</f>
        <v>2085978</v>
      </c>
    </row>
    <row r="165" spans="1:8" s="18" customFormat="1" ht="12" customHeight="1" x14ac:dyDescent="0.2">
      <c r="A165" s="237"/>
      <c r="B165" s="58"/>
      <c r="C165" s="50">
        <v>4430</v>
      </c>
      <c r="D165" s="43" t="s">
        <v>94</v>
      </c>
      <c r="E165" s="59">
        <v>2758400</v>
      </c>
      <c r="F165" s="59">
        <v>52500</v>
      </c>
      <c r="G165" s="59"/>
      <c r="H165" s="45">
        <f t="shared" si="23"/>
        <v>2810900</v>
      </c>
    </row>
    <row r="166" spans="1:8" s="18" customFormat="1" ht="12" customHeight="1" thickBot="1" x14ac:dyDescent="0.25">
      <c r="A166" s="34">
        <v>750</v>
      </c>
      <c r="B166" s="35"/>
      <c r="C166" s="36"/>
      <c r="D166" s="37" t="s">
        <v>55</v>
      </c>
      <c r="E166" s="33">
        <v>61544053</v>
      </c>
      <c r="F166" s="38">
        <f>SUM(F167,F174)</f>
        <v>51500</v>
      </c>
      <c r="G166" s="38">
        <f>SUM(G167,G174)</f>
        <v>51500</v>
      </c>
      <c r="H166" s="33">
        <f t="shared" si="16"/>
        <v>61544053</v>
      </c>
    </row>
    <row r="167" spans="1:8" s="18" customFormat="1" ht="12" customHeight="1" thickTop="1" x14ac:dyDescent="0.2">
      <c r="A167" s="34"/>
      <c r="B167" s="29" t="s">
        <v>76</v>
      </c>
      <c r="C167" s="50"/>
      <c r="D167" s="40" t="s">
        <v>77</v>
      </c>
      <c r="E167" s="41">
        <v>28453973.020000003</v>
      </c>
      <c r="F167" s="41">
        <f>SUM(F168)</f>
        <v>22000</v>
      </c>
      <c r="G167" s="41">
        <f>SUM(G168)</f>
        <v>22000</v>
      </c>
      <c r="H167" s="41">
        <f t="shared" si="16"/>
        <v>28453973.020000003</v>
      </c>
    </row>
    <row r="168" spans="1:8" s="18" customFormat="1" ht="12" customHeight="1" x14ac:dyDescent="0.2">
      <c r="A168" s="34"/>
      <c r="B168" s="39"/>
      <c r="C168" s="50"/>
      <c r="D168" s="257" t="s">
        <v>78</v>
      </c>
      <c r="E168" s="81">
        <v>24923602.02</v>
      </c>
      <c r="F168" s="216">
        <f>SUM(F169:F173)</f>
        <v>22000</v>
      </c>
      <c r="G168" s="216">
        <f>SUM(G169:G173)</f>
        <v>22000</v>
      </c>
      <c r="H168" s="216">
        <f t="shared" si="16"/>
        <v>24923602.02</v>
      </c>
    </row>
    <row r="169" spans="1:8" s="18" customFormat="1" ht="12" customHeight="1" x14ac:dyDescent="0.2">
      <c r="A169" s="34"/>
      <c r="B169" s="39"/>
      <c r="C169" s="50">
        <v>3020</v>
      </c>
      <c r="D169" s="43" t="s">
        <v>80</v>
      </c>
      <c r="E169" s="44">
        <v>138880</v>
      </c>
      <c r="F169" s="44">
        <v>12000</v>
      </c>
      <c r="G169" s="44"/>
      <c r="H169" s="44">
        <f t="shared" si="16"/>
        <v>150880</v>
      </c>
    </row>
    <row r="170" spans="1:8" s="18" customFormat="1" ht="12" customHeight="1" x14ac:dyDescent="0.2">
      <c r="A170" s="34"/>
      <c r="B170" s="39"/>
      <c r="C170" s="50">
        <v>4170</v>
      </c>
      <c r="D170" s="43" t="s">
        <v>22</v>
      </c>
      <c r="E170" s="44">
        <v>170368</v>
      </c>
      <c r="F170" s="44">
        <v>5000</v>
      </c>
      <c r="G170" s="44"/>
      <c r="H170" s="44">
        <f t="shared" si="16"/>
        <v>175368</v>
      </c>
    </row>
    <row r="171" spans="1:8" s="18" customFormat="1" ht="12" customHeight="1" x14ac:dyDescent="0.2">
      <c r="A171" s="34"/>
      <c r="B171" s="39"/>
      <c r="C171" s="50">
        <v>4270</v>
      </c>
      <c r="D171" s="43" t="s">
        <v>45</v>
      </c>
      <c r="E171" s="44">
        <v>157800</v>
      </c>
      <c r="F171" s="44">
        <v>5000</v>
      </c>
      <c r="G171" s="44"/>
      <c r="H171" s="44">
        <f t="shared" si="16"/>
        <v>162800</v>
      </c>
    </row>
    <row r="172" spans="1:8" s="18" customFormat="1" ht="12" customHeight="1" x14ac:dyDescent="0.2">
      <c r="A172" s="34"/>
      <c r="B172" s="39"/>
      <c r="C172" s="50">
        <v>4410</v>
      </c>
      <c r="D172" s="11" t="s">
        <v>79</v>
      </c>
      <c r="E172" s="44">
        <v>65000</v>
      </c>
      <c r="F172" s="44"/>
      <c r="G172" s="44">
        <v>12000</v>
      </c>
      <c r="H172" s="44">
        <f t="shared" si="16"/>
        <v>53000</v>
      </c>
    </row>
    <row r="173" spans="1:8" s="18" customFormat="1" ht="12" customHeight="1" x14ac:dyDescent="0.2">
      <c r="A173" s="34"/>
      <c r="B173" s="39"/>
      <c r="C173" s="50">
        <v>4610</v>
      </c>
      <c r="D173" s="71" t="s">
        <v>61</v>
      </c>
      <c r="E173" s="44">
        <v>81970</v>
      </c>
      <c r="F173" s="44"/>
      <c r="G173" s="44">
        <v>10000</v>
      </c>
      <c r="H173" s="44">
        <f t="shared" si="16"/>
        <v>71970</v>
      </c>
    </row>
    <row r="174" spans="1:8" s="18" customFormat="1" ht="12" customHeight="1" x14ac:dyDescent="0.2">
      <c r="A174" s="34"/>
      <c r="B174" s="10">
        <v>75095</v>
      </c>
      <c r="C174" s="56"/>
      <c r="D174" s="78" t="s">
        <v>15</v>
      </c>
      <c r="E174" s="41">
        <v>19272929.98</v>
      </c>
      <c r="F174" s="41">
        <f>SUM(F175)</f>
        <v>29500</v>
      </c>
      <c r="G174" s="41">
        <f>SUM(G175)</f>
        <v>29500</v>
      </c>
      <c r="H174" s="41">
        <f t="shared" si="16"/>
        <v>19272929.98</v>
      </c>
    </row>
    <row r="175" spans="1:8" s="18" customFormat="1" ht="12" customHeight="1" x14ac:dyDescent="0.2">
      <c r="A175" s="34"/>
      <c r="B175" s="10"/>
      <c r="C175" s="29"/>
      <c r="D175" s="256" t="s">
        <v>343</v>
      </c>
      <c r="E175" s="81">
        <v>269770</v>
      </c>
      <c r="F175" s="238">
        <f>SUM(F176:F177)</f>
        <v>29500</v>
      </c>
      <c r="G175" s="238">
        <f>SUM(G176:G177)</f>
        <v>29500</v>
      </c>
      <c r="H175" s="81">
        <f>SUM(E175+F175-G175)</f>
        <v>269770</v>
      </c>
    </row>
    <row r="176" spans="1:8" s="18" customFormat="1" ht="12" customHeight="1" x14ac:dyDescent="0.2">
      <c r="A176" s="34"/>
      <c r="B176" s="35"/>
      <c r="C176" s="9" t="s">
        <v>344</v>
      </c>
      <c r="D176" s="11" t="s">
        <v>345</v>
      </c>
      <c r="E176" s="59">
        <v>0</v>
      </c>
      <c r="F176" s="49">
        <v>29500</v>
      </c>
      <c r="G176" s="49"/>
      <c r="H176" s="59">
        <f t="shared" ref="H176:H177" si="24">SUM(E176+F176-G176)</f>
        <v>29500</v>
      </c>
    </row>
    <row r="177" spans="1:8" s="18" customFormat="1" ht="12" customHeight="1" x14ac:dyDescent="0.2">
      <c r="A177" s="51"/>
      <c r="B177" s="52"/>
      <c r="C177" s="53">
        <v>4300</v>
      </c>
      <c r="D177" s="40" t="s">
        <v>21</v>
      </c>
      <c r="E177" s="62">
        <v>260000</v>
      </c>
      <c r="F177" s="54"/>
      <c r="G177" s="54">
        <v>29500</v>
      </c>
      <c r="H177" s="62">
        <f t="shared" si="24"/>
        <v>230500</v>
      </c>
    </row>
    <row r="178" spans="1:8" s="18" customFormat="1" ht="12.6" customHeight="1" x14ac:dyDescent="0.2">
      <c r="A178" s="206">
        <v>754</v>
      </c>
      <c r="B178" s="207"/>
      <c r="C178" s="208"/>
      <c r="D178" s="209" t="s">
        <v>36</v>
      </c>
      <c r="E178" s="49"/>
      <c r="F178" s="49"/>
      <c r="G178" s="49"/>
      <c r="H178" s="49"/>
    </row>
    <row r="179" spans="1:8" s="18" customFormat="1" ht="12.6" customHeight="1" thickBot="1" x14ac:dyDescent="0.25">
      <c r="A179" s="206"/>
      <c r="B179" s="207"/>
      <c r="C179" s="208"/>
      <c r="D179" s="209" t="s">
        <v>37</v>
      </c>
      <c r="E179" s="33">
        <v>5135029.67</v>
      </c>
      <c r="F179" s="38">
        <f>SUM(F180)</f>
        <v>18205</v>
      </c>
      <c r="G179" s="38">
        <f>SUM(G180)</f>
        <v>18205</v>
      </c>
      <c r="H179" s="33">
        <f>SUM(E179+F179-G179)</f>
        <v>5135029.67</v>
      </c>
    </row>
    <row r="180" spans="1:8" s="18" customFormat="1" ht="12.6" customHeight="1" thickTop="1" x14ac:dyDescent="0.2">
      <c r="A180" s="27"/>
      <c r="B180" s="10">
        <v>75416</v>
      </c>
      <c r="C180" s="56"/>
      <c r="D180" s="78" t="s">
        <v>260</v>
      </c>
      <c r="E180" s="41">
        <v>4821259</v>
      </c>
      <c r="F180" s="42">
        <f>SUM(F181,F184)</f>
        <v>18205</v>
      </c>
      <c r="G180" s="42">
        <f>SUM(G181,G184)</f>
        <v>18205</v>
      </c>
      <c r="H180" s="41">
        <f>SUM(E180+F180-G180)</f>
        <v>4821259</v>
      </c>
    </row>
    <row r="181" spans="1:8" s="18" customFormat="1" ht="12.6" customHeight="1" x14ac:dyDescent="0.2">
      <c r="A181" s="27"/>
      <c r="B181" s="10"/>
      <c r="C181" s="56"/>
      <c r="D181" s="258" t="s">
        <v>261</v>
      </c>
      <c r="E181" s="216">
        <v>4107389</v>
      </c>
      <c r="F181" s="238">
        <f>SUM(F182:F183)</f>
        <v>15898</v>
      </c>
      <c r="G181" s="238">
        <f>SUM(G182:G183)</f>
        <v>15898</v>
      </c>
      <c r="H181" s="81">
        <f>SUM(E181+F181-G181)</f>
        <v>4107389</v>
      </c>
    </row>
    <row r="182" spans="1:8" s="18" customFormat="1" ht="12.6" customHeight="1" x14ac:dyDescent="0.2">
      <c r="A182" s="34"/>
      <c r="B182" s="29"/>
      <c r="C182" s="50">
        <v>4010</v>
      </c>
      <c r="D182" s="43" t="s">
        <v>25</v>
      </c>
      <c r="E182" s="210">
        <v>2446276</v>
      </c>
      <c r="F182" s="210">
        <v>15898</v>
      </c>
      <c r="G182" s="210"/>
      <c r="H182" s="45">
        <f t="shared" ref="H182:H186" si="25">SUM(E182+F182-G182)</f>
        <v>2462174</v>
      </c>
    </row>
    <row r="183" spans="1:8" s="18" customFormat="1" ht="12.6" customHeight="1" x14ac:dyDescent="0.2">
      <c r="A183" s="206"/>
      <c r="B183" s="207"/>
      <c r="C183" s="50">
        <v>4040</v>
      </c>
      <c r="D183" s="43" t="s">
        <v>33</v>
      </c>
      <c r="E183" s="59">
        <v>196950</v>
      </c>
      <c r="F183" s="49"/>
      <c r="G183" s="49">
        <v>15898</v>
      </c>
      <c r="H183" s="45">
        <f t="shared" si="25"/>
        <v>181052</v>
      </c>
    </row>
    <row r="184" spans="1:8" s="18" customFormat="1" ht="12.6" customHeight="1" x14ac:dyDescent="0.2">
      <c r="A184" s="57"/>
      <c r="B184" s="10"/>
      <c r="C184" s="56"/>
      <c r="D184" s="259" t="s">
        <v>262</v>
      </c>
      <c r="E184" s="81">
        <v>713870</v>
      </c>
      <c r="F184" s="238">
        <f>SUM(F185:F186)</f>
        <v>2307</v>
      </c>
      <c r="G184" s="238">
        <f>SUM(G185:G186)</f>
        <v>2307</v>
      </c>
      <c r="H184" s="216">
        <f>SUM(E184+F184-G184)</f>
        <v>713870</v>
      </c>
    </row>
    <row r="185" spans="1:8" s="18" customFormat="1" ht="12.6" customHeight="1" x14ac:dyDescent="0.2">
      <c r="A185" s="34"/>
      <c r="B185" s="29"/>
      <c r="C185" s="50">
        <v>4010</v>
      </c>
      <c r="D185" s="43" t="s">
        <v>25</v>
      </c>
      <c r="E185" s="210">
        <v>435000</v>
      </c>
      <c r="F185" s="210">
        <v>2307</v>
      </c>
      <c r="G185" s="210"/>
      <c r="H185" s="45">
        <f t="shared" ref="H185" si="26">SUM(E185+F185-G185)</f>
        <v>437307</v>
      </c>
    </row>
    <row r="186" spans="1:8" s="18" customFormat="1" ht="12.6" customHeight="1" x14ac:dyDescent="0.2">
      <c r="A186" s="206"/>
      <c r="B186" s="207"/>
      <c r="C186" s="50">
        <v>4040</v>
      </c>
      <c r="D186" s="43" t="s">
        <v>33</v>
      </c>
      <c r="E186" s="59">
        <v>33500</v>
      </c>
      <c r="F186" s="49"/>
      <c r="G186" s="49">
        <v>2307</v>
      </c>
      <c r="H186" s="45">
        <f t="shared" si="25"/>
        <v>31193</v>
      </c>
    </row>
    <row r="187" spans="1:8" s="18" customFormat="1" ht="12.6" customHeight="1" thickBot="1" x14ac:dyDescent="0.25">
      <c r="A187" s="35">
        <v>758</v>
      </c>
      <c r="B187" s="35"/>
      <c r="C187" s="36"/>
      <c r="D187" s="37" t="s">
        <v>264</v>
      </c>
      <c r="E187" s="33">
        <v>9094653.9999999981</v>
      </c>
      <c r="F187" s="38">
        <f>SUM(F188)</f>
        <v>0</v>
      </c>
      <c r="G187" s="38">
        <f>SUM(G188)</f>
        <v>216787</v>
      </c>
      <c r="H187" s="33">
        <f>SUM(E187+F187-G187)</f>
        <v>8877866.9999999981</v>
      </c>
    </row>
    <row r="188" spans="1:8" s="18" customFormat="1" ht="12.6" customHeight="1" thickTop="1" x14ac:dyDescent="0.2">
      <c r="A188" s="35"/>
      <c r="B188" s="39">
        <v>75818</v>
      </c>
      <c r="C188" s="29"/>
      <c r="D188" s="48" t="s">
        <v>265</v>
      </c>
      <c r="E188" s="41">
        <v>9094653.9999999981</v>
      </c>
      <c r="F188" s="42">
        <f>SUM(F189)</f>
        <v>0</v>
      </c>
      <c r="G188" s="42">
        <f>SUM(G189)</f>
        <v>216787</v>
      </c>
      <c r="H188" s="41">
        <f>SUM(E188+F188-G188)</f>
        <v>8877866.9999999981</v>
      </c>
    </row>
    <row r="189" spans="1:8" s="18" customFormat="1" ht="12.6" customHeight="1" x14ac:dyDescent="0.2">
      <c r="A189" s="19"/>
      <c r="B189" s="61"/>
      <c r="C189" s="29" t="s">
        <v>266</v>
      </c>
      <c r="D189" s="47" t="s">
        <v>267</v>
      </c>
      <c r="E189" s="211">
        <v>8569653.9999999981</v>
      </c>
      <c r="F189" s="211">
        <f>SUM(F191:F191)</f>
        <v>0</v>
      </c>
      <c r="G189" s="211">
        <f>SUM(G190:G191)</f>
        <v>216787</v>
      </c>
      <c r="H189" s="211">
        <f>SUM(E189+F189-G189)</f>
        <v>8352866.9999999981</v>
      </c>
    </row>
    <row r="190" spans="1:8" s="18" customFormat="1" ht="12.6" customHeight="1" x14ac:dyDescent="0.2">
      <c r="A190" s="19"/>
      <c r="B190" s="61"/>
      <c r="C190" s="29"/>
      <c r="D190" s="11" t="s">
        <v>268</v>
      </c>
      <c r="E190" s="49">
        <v>1028815.67</v>
      </c>
      <c r="F190" s="59"/>
      <c r="G190" s="59">
        <v>52500</v>
      </c>
      <c r="H190" s="59">
        <f t="shared" ref="H190:H191" si="27">SUM(E190+F190-G190)</f>
        <v>976315.67</v>
      </c>
    </row>
    <row r="191" spans="1:8" s="18" customFormat="1" ht="12.6" customHeight="1" x14ac:dyDescent="0.2">
      <c r="A191" s="19"/>
      <c r="B191" s="61"/>
      <c r="C191" s="29"/>
      <c r="D191" s="11" t="s">
        <v>269</v>
      </c>
      <c r="E191" s="59">
        <v>7540838.3300000001</v>
      </c>
      <c r="F191" s="59"/>
      <c r="G191" s="59">
        <v>164287</v>
      </c>
      <c r="H191" s="59">
        <f t="shared" si="27"/>
        <v>7376551.3300000001</v>
      </c>
    </row>
    <row r="192" spans="1:8" s="18" customFormat="1" ht="12.6" customHeight="1" thickBot="1" x14ac:dyDescent="0.25">
      <c r="A192" s="34">
        <v>801</v>
      </c>
      <c r="B192" s="35"/>
      <c r="C192" s="36"/>
      <c r="D192" s="37" t="s">
        <v>11</v>
      </c>
      <c r="E192" s="33">
        <v>286618292.86000001</v>
      </c>
      <c r="F192" s="38">
        <f>SUM(F193,F208,F216,F222,F242,F246,F250,F255,F268,F272,F284,F301,F306,F313,F316,F325,F334,F346,F349)</f>
        <v>1192245</v>
      </c>
      <c r="G192" s="38">
        <f>SUM(G193,G208,G216,G222,G242,G246,G250,G255,G268,G272,G284,G301,G306,G313,G316,G325,G334,G346,G349)</f>
        <v>1152245</v>
      </c>
      <c r="H192" s="33">
        <f>SUM(E192+F192-G192)</f>
        <v>286658292.86000001</v>
      </c>
    </row>
    <row r="193" spans="1:8" s="18" customFormat="1" ht="12.6" customHeight="1" thickTop="1" x14ac:dyDescent="0.2">
      <c r="A193" s="34"/>
      <c r="B193" s="39">
        <v>80101</v>
      </c>
      <c r="C193" s="29"/>
      <c r="D193" s="40" t="s">
        <v>12</v>
      </c>
      <c r="E193" s="41">
        <v>77951938.99000001</v>
      </c>
      <c r="F193" s="42">
        <f>SUM(F194)</f>
        <v>192820</v>
      </c>
      <c r="G193" s="42">
        <f>SUM(G194)</f>
        <v>82084</v>
      </c>
      <c r="H193" s="41">
        <f t="shared" ref="H193" si="28">SUM(E193+F193-G193)</f>
        <v>78062674.99000001</v>
      </c>
    </row>
    <row r="194" spans="1:8" s="18" customFormat="1" ht="12.6" customHeight="1" x14ac:dyDescent="0.2">
      <c r="A194" s="34"/>
      <c r="B194" s="39"/>
      <c r="C194" s="29"/>
      <c r="D194" s="257" t="s">
        <v>13</v>
      </c>
      <c r="E194" s="216">
        <v>69704051.99000001</v>
      </c>
      <c r="F194" s="216">
        <f>SUM(F195:F207)</f>
        <v>192820</v>
      </c>
      <c r="G194" s="216">
        <f>SUM(G195:G207)</f>
        <v>82084</v>
      </c>
      <c r="H194" s="81">
        <f>SUM(E194+F194-G194)</f>
        <v>69814787.99000001</v>
      </c>
    </row>
    <row r="195" spans="1:8" s="18" customFormat="1" ht="12.6" customHeight="1" x14ac:dyDescent="0.2">
      <c r="A195" s="34"/>
      <c r="B195" s="39"/>
      <c r="C195" s="50">
        <v>4010</v>
      </c>
      <c r="D195" s="43" t="s">
        <v>25</v>
      </c>
      <c r="E195" s="45">
        <v>46965208</v>
      </c>
      <c r="F195" s="44">
        <v>129400</v>
      </c>
      <c r="G195" s="44"/>
      <c r="H195" s="44">
        <f t="shared" ref="H195:H207" si="29">SUM(E195+F195-G195)</f>
        <v>47094608</v>
      </c>
    </row>
    <row r="196" spans="1:8" s="18" customFormat="1" ht="12.6" customHeight="1" x14ac:dyDescent="0.2">
      <c r="A196" s="34"/>
      <c r="B196" s="39"/>
      <c r="C196" s="9" t="s">
        <v>60</v>
      </c>
      <c r="D196" s="11" t="s">
        <v>19</v>
      </c>
      <c r="E196" s="59">
        <v>620455</v>
      </c>
      <c r="F196" s="59">
        <v>2200</v>
      </c>
      <c r="G196" s="59"/>
      <c r="H196" s="45">
        <f t="shared" si="29"/>
        <v>622655</v>
      </c>
    </row>
    <row r="197" spans="1:8" s="18" customFormat="1" ht="12.6" customHeight="1" x14ac:dyDescent="0.2">
      <c r="A197" s="34"/>
      <c r="B197" s="39"/>
      <c r="C197" s="50">
        <v>4240</v>
      </c>
      <c r="D197" s="43" t="s">
        <v>32</v>
      </c>
      <c r="E197" s="59">
        <v>392126</v>
      </c>
      <c r="F197" s="59">
        <v>12000</v>
      </c>
      <c r="G197" s="59">
        <v>5000</v>
      </c>
      <c r="H197" s="45">
        <f t="shared" si="29"/>
        <v>399126</v>
      </c>
    </row>
    <row r="198" spans="1:8" s="18" customFormat="1" ht="12.6" customHeight="1" x14ac:dyDescent="0.2">
      <c r="A198" s="34"/>
      <c r="B198" s="39"/>
      <c r="C198" s="50">
        <v>4260</v>
      </c>
      <c r="D198" s="43" t="s">
        <v>20</v>
      </c>
      <c r="E198" s="59">
        <v>3578495</v>
      </c>
      <c r="F198" s="59">
        <v>35133</v>
      </c>
      <c r="G198" s="59"/>
      <c r="H198" s="45">
        <f t="shared" si="29"/>
        <v>3613628</v>
      </c>
    </row>
    <row r="199" spans="1:8" s="18" customFormat="1" ht="12.6" customHeight="1" x14ac:dyDescent="0.2">
      <c r="A199" s="34"/>
      <c r="B199" s="39"/>
      <c r="C199" s="50">
        <v>4270</v>
      </c>
      <c r="D199" s="43" t="s">
        <v>45</v>
      </c>
      <c r="E199" s="59">
        <v>187200</v>
      </c>
      <c r="F199" s="59"/>
      <c r="G199" s="59">
        <v>5250</v>
      </c>
      <c r="H199" s="45">
        <f t="shared" si="29"/>
        <v>181950</v>
      </c>
    </row>
    <row r="200" spans="1:8" s="18" customFormat="1" ht="12.6" customHeight="1" x14ac:dyDescent="0.2">
      <c r="A200" s="34"/>
      <c r="B200" s="39"/>
      <c r="C200" s="50">
        <v>4280</v>
      </c>
      <c r="D200" s="43" t="s">
        <v>58</v>
      </c>
      <c r="E200" s="59">
        <v>52639</v>
      </c>
      <c r="F200" s="59">
        <v>800</v>
      </c>
      <c r="G200" s="59"/>
      <c r="H200" s="45">
        <f t="shared" si="29"/>
        <v>53439</v>
      </c>
    </row>
    <row r="201" spans="1:8" s="18" customFormat="1" ht="12.6" customHeight="1" x14ac:dyDescent="0.2">
      <c r="A201" s="34"/>
      <c r="B201" s="39"/>
      <c r="C201" s="50">
        <v>4300</v>
      </c>
      <c r="D201" s="43" t="s">
        <v>21</v>
      </c>
      <c r="E201" s="59">
        <v>784942.99</v>
      </c>
      <c r="F201" s="59">
        <f>4589+7637</f>
        <v>12226</v>
      </c>
      <c r="G201" s="59"/>
      <c r="H201" s="45">
        <f t="shared" si="29"/>
        <v>797168.99</v>
      </c>
    </row>
    <row r="202" spans="1:8" s="18" customFormat="1" ht="12.6" customHeight="1" x14ac:dyDescent="0.2">
      <c r="A202" s="34"/>
      <c r="B202" s="39"/>
      <c r="C202" s="50">
        <v>4360</v>
      </c>
      <c r="D202" s="43" t="s">
        <v>263</v>
      </c>
      <c r="E202" s="59">
        <v>55447</v>
      </c>
      <c r="F202" s="59">
        <v>811</v>
      </c>
      <c r="G202" s="59"/>
      <c r="H202" s="45">
        <f t="shared" si="29"/>
        <v>56258</v>
      </c>
    </row>
    <row r="203" spans="1:8" s="18" customFormat="1" ht="12.6" customHeight="1" x14ac:dyDescent="0.2">
      <c r="A203" s="34"/>
      <c r="B203" s="39"/>
      <c r="C203" s="50">
        <v>4410</v>
      </c>
      <c r="D203" s="11" t="s">
        <v>79</v>
      </c>
      <c r="E203" s="59">
        <v>19978</v>
      </c>
      <c r="F203" s="59"/>
      <c r="G203" s="59">
        <v>1400</v>
      </c>
      <c r="H203" s="45">
        <f t="shared" si="29"/>
        <v>18578</v>
      </c>
    </row>
    <row r="204" spans="1:8" s="18" customFormat="1" ht="12.6" customHeight="1" x14ac:dyDescent="0.2">
      <c r="A204" s="34"/>
      <c r="B204" s="39"/>
      <c r="C204" s="50">
        <v>4430</v>
      </c>
      <c r="D204" s="43" t="s">
        <v>94</v>
      </c>
      <c r="E204" s="59">
        <v>7399</v>
      </c>
      <c r="F204" s="59">
        <v>250</v>
      </c>
      <c r="G204" s="59"/>
      <c r="H204" s="45">
        <f t="shared" si="29"/>
        <v>7649</v>
      </c>
    </row>
    <row r="205" spans="1:8" s="18" customFormat="1" ht="12.6" customHeight="1" x14ac:dyDescent="0.2">
      <c r="A205" s="34"/>
      <c r="B205" s="39"/>
      <c r="C205" s="50">
        <v>4700</v>
      </c>
      <c r="D205" s="11" t="s">
        <v>272</v>
      </c>
      <c r="E205" s="59"/>
      <c r="F205" s="59"/>
      <c r="G205" s="59"/>
      <c r="H205" s="45"/>
    </row>
    <row r="206" spans="1:8" s="18" customFormat="1" ht="12.6" customHeight="1" x14ac:dyDescent="0.2">
      <c r="A206" s="34"/>
      <c r="B206" s="39"/>
      <c r="C206" s="50"/>
      <c r="D206" s="11" t="s">
        <v>273</v>
      </c>
      <c r="E206" s="59">
        <v>40515</v>
      </c>
      <c r="F206" s="59"/>
      <c r="G206" s="59">
        <v>2400</v>
      </c>
      <c r="H206" s="45">
        <f t="shared" si="29"/>
        <v>38115</v>
      </c>
    </row>
    <row r="207" spans="1:8" s="18" customFormat="1" ht="12.6" customHeight="1" x14ac:dyDescent="0.2">
      <c r="A207" s="34"/>
      <c r="B207" s="39"/>
      <c r="C207" s="50">
        <v>4710</v>
      </c>
      <c r="D207" s="11" t="s">
        <v>59</v>
      </c>
      <c r="E207" s="59">
        <v>236766</v>
      </c>
      <c r="F207" s="59"/>
      <c r="G207" s="59">
        <f>30997+37037</f>
        <v>68034</v>
      </c>
      <c r="H207" s="45">
        <f t="shared" si="29"/>
        <v>168732</v>
      </c>
    </row>
    <row r="208" spans="1:8" s="18" customFormat="1" ht="12.6" customHeight="1" x14ac:dyDescent="0.2">
      <c r="A208" s="34"/>
      <c r="B208" s="39">
        <v>80102</v>
      </c>
      <c r="C208" s="29"/>
      <c r="D208" s="40" t="s">
        <v>67</v>
      </c>
      <c r="E208" s="41">
        <v>11418811</v>
      </c>
      <c r="F208" s="42">
        <f>SUM(F209)</f>
        <v>4200</v>
      </c>
      <c r="G208" s="42">
        <f>SUM(G209)</f>
        <v>16700</v>
      </c>
      <c r="H208" s="41">
        <f>SUM(E208+F208-G208)</f>
        <v>11406311</v>
      </c>
    </row>
    <row r="209" spans="1:8" s="18" customFormat="1" ht="12.6" customHeight="1" x14ac:dyDescent="0.2">
      <c r="A209" s="34"/>
      <c r="B209" s="35"/>
      <c r="C209" s="29"/>
      <c r="D209" s="257" t="s">
        <v>13</v>
      </c>
      <c r="E209" s="216">
        <v>10918811</v>
      </c>
      <c r="F209" s="216">
        <f>SUM(F210:F215)</f>
        <v>4200</v>
      </c>
      <c r="G209" s="216">
        <f>SUM(G210:G215)</f>
        <v>16700</v>
      </c>
      <c r="H209" s="216">
        <f t="shared" ref="H209:H215" si="30">SUM(E209+F209-G209)</f>
        <v>10906311</v>
      </c>
    </row>
    <row r="210" spans="1:8" s="18" customFormat="1" ht="12.6" customHeight="1" x14ac:dyDescent="0.2">
      <c r="A210" s="34"/>
      <c r="B210" s="35"/>
      <c r="C210" s="9" t="s">
        <v>60</v>
      </c>
      <c r="D210" s="11" t="s">
        <v>19</v>
      </c>
      <c r="E210" s="59">
        <v>31028</v>
      </c>
      <c r="F210" s="59">
        <v>2200</v>
      </c>
      <c r="G210" s="59"/>
      <c r="H210" s="44">
        <f t="shared" si="30"/>
        <v>33228</v>
      </c>
    </row>
    <row r="211" spans="1:8" s="18" customFormat="1" ht="12.6" customHeight="1" x14ac:dyDescent="0.2">
      <c r="A211" s="34"/>
      <c r="B211" s="35"/>
      <c r="C211" s="50">
        <v>4300</v>
      </c>
      <c r="D211" s="43" t="s">
        <v>21</v>
      </c>
      <c r="E211" s="59">
        <v>34443</v>
      </c>
      <c r="F211" s="59">
        <v>2000</v>
      </c>
      <c r="G211" s="59"/>
      <c r="H211" s="44">
        <f t="shared" si="30"/>
        <v>36443</v>
      </c>
    </row>
    <row r="212" spans="1:8" s="18" customFormat="1" ht="12.6" customHeight="1" x14ac:dyDescent="0.2">
      <c r="A212" s="34"/>
      <c r="B212" s="35"/>
      <c r="C212" s="50">
        <v>4410</v>
      </c>
      <c r="D212" s="11" t="s">
        <v>79</v>
      </c>
      <c r="E212" s="59">
        <v>19700</v>
      </c>
      <c r="F212" s="59"/>
      <c r="G212" s="59">
        <v>10000</v>
      </c>
      <c r="H212" s="44">
        <f t="shared" si="30"/>
        <v>9700</v>
      </c>
    </row>
    <row r="213" spans="1:8" s="18" customFormat="1" ht="12.6" customHeight="1" x14ac:dyDescent="0.2">
      <c r="A213" s="34"/>
      <c r="B213" s="35"/>
      <c r="C213" s="50">
        <v>4700</v>
      </c>
      <c r="D213" s="11" t="s">
        <v>272</v>
      </c>
      <c r="E213" s="59"/>
      <c r="F213" s="59"/>
      <c r="G213" s="59"/>
      <c r="H213" s="44"/>
    </row>
    <row r="214" spans="1:8" s="18" customFormat="1" ht="12.6" customHeight="1" x14ac:dyDescent="0.2">
      <c r="A214" s="34"/>
      <c r="B214" s="35"/>
      <c r="C214" s="50"/>
      <c r="D214" s="11" t="s">
        <v>273</v>
      </c>
      <c r="E214" s="59">
        <v>5314</v>
      </c>
      <c r="F214" s="59"/>
      <c r="G214" s="59">
        <v>2700</v>
      </c>
      <c r="H214" s="44">
        <f t="shared" si="30"/>
        <v>2614</v>
      </c>
    </row>
    <row r="215" spans="1:8" s="18" customFormat="1" ht="12.6" customHeight="1" x14ac:dyDescent="0.2">
      <c r="A215" s="34"/>
      <c r="B215" s="35"/>
      <c r="C215" s="50">
        <v>4710</v>
      </c>
      <c r="D215" s="11" t="s">
        <v>59</v>
      </c>
      <c r="E215" s="59">
        <v>18338</v>
      </c>
      <c r="F215" s="59"/>
      <c r="G215" s="59">
        <v>4000</v>
      </c>
      <c r="H215" s="44">
        <f t="shared" si="30"/>
        <v>14338</v>
      </c>
    </row>
    <row r="216" spans="1:8" s="18" customFormat="1" ht="12.6" customHeight="1" x14ac:dyDescent="0.2">
      <c r="A216" s="34"/>
      <c r="B216" s="39">
        <v>80103</v>
      </c>
      <c r="C216" s="29"/>
      <c r="D216" s="40" t="s">
        <v>47</v>
      </c>
      <c r="E216" s="41">
        <v>1088078</v>
      </c>
      <c r="F216" s="42">
        <f>SUM(F217,F220)</f>
        <v>0</v>
      </c>
      <c r="G216" s="42">
        <f>SUM(G217,G220)</f>
        <v>52000</v>
      </c>
      <c r="H216" s="41">
        <f>SUM(E216+F216-G216)</f>
        <v>1036078</v>
      </c>
    </row>
    <row r="217" spans="1:8" s="18" customFormat="1" ht="12.6" customHeight="1" x14ac:dyDescent="0.2">
      <c r="A217" s="34"/>
      <c r="B217" s="39"/>
      <c r="C217" s="29"/>
      <c r="D217" s="255" t="s">
        <v>83</v>
      </c>
      <c r="E217" s="216">
        <v>123326</v>
      </c>
      <c r="F217" s="216">
        <f>SUM(F218:F219)</f>
        <v>0</v>
      </c>
      <c r="G217" s="216">
        <f>SUM(G218:G219)</f>
        <v>40000</v>
      </c>
      <c r="H217" s="216">
        <f t="shared" ref="H217" si="31">SUM(E217+F217-G217)</f>
        <v>83326</v>
      </c>
    </row>
    <row r="218" spans="1:8" s="18" customFormat="1" ht="12.6" customHeight="1" x14ac:dyDescent="0.2">
      <c r="A218" s="34"/>
      <c r="B218" s="39"/>
      <c r="C218" s="50">
        <v>2540</v>
      </c>
      <c r="D218" s="43" t="s">
        <v>84</v>
      </c>
      <c r="E218" s="45"/>
      <c r="F218" s="45"/>
      <c r="G218" s="45"/>
      <c r="H218" s="45"/>
    </row>
    <row r="219" spans="1:8" s="18" customFormat="1" ht="12.6" customHeight="1" x14ac:dyDescent="0.2">
      <c r="A219" s="34"/>
      <c r="B219" s="39"/>
      <c r="C219" s="50"/>
      <c r="D219" s="43" t="s">
        <v>85</v>
      </c>
      <c r="E219" s="44">
        <v>123326</v>
      </c>
      <c r="F219" s="44"/>
      <c r="G219" s="44">
        <v>40000</v>
      </c>
      <c r="H219" s="44">
        <f t="shared" ref="H219:H221" si="32">SUM(E219+F219-G219)</f>
        <v>83326</v>
      </c>
    </row>
    <row r="220" spans="1:8" s="18" customFormat="1" ht="12.6" customHeight="1" x14ac:dyDescent="0.2">
      <c r="A220" s="34"/>
      <c r="B220" s="35"/>
      <c r="C220" s="29"/>
      <c r="D220" s="257" t="s">
        <v>13</v>
      </c>
      <c r="E220" s="216">
        <v>964752</v>
      </c>
      <c r="F220" s="216">
        <f>SUM(F221:F221)</f>
        <v>0</v>
      </c>
      <c r="G220" s="216">
        <f>SUM(G221:G221)</f>
        <v>12000</v>
      </c>
      <c r="H220" s="216">
        <f t="shared" si="32"/>
        <v>952752</v>
      </c>
    </row>
    <row r="221" spans="1:8" s="18" customFormat="1" ht="12.6" customHeight="1" x14ac:dyDescent="0.2">
      <c r="A221" s="34"/>
      <c r="B221" s="35"/>
      <c r="C221" s="50">
        <v>4260</v>
      </c>
      <c r="D221" s="43" t="s">
        <v>20</v>
      </c>
      <c r="E221" s="45">
        <v>99892</v>
      </c>
      <c r="F221" s="44"/>
      <c r="G221" s="44">
        <v>12000</v>
      </c>
      <c r="H221" s="44">
        <f t="shared" si="32"/>
        <v>87892</v>
      </c>
    </row>
    <row r="222" spans="1:8" s="18" customFormat="1" ht="12" customHeight="1" x14ac:dyDescent="0.2">
      <c r="A222" s="34"/>
      <c r="B222" s="39">
        <v>80104</v>
      </c>
      <c r="C222" s="29"/>
      <c r="D222" s="40" t="s">
        <v>14</v>
      </c>
      <c r="E222" s="42">
        <v>38068455.18</v>
      </c>
      <c r="F222" s="42">
        <f>SUM(F223,F230)</f>
        <v>238550</v>
      </c>
      <c r="G222" s="42">
        <f>SUM(G223,G230)</f>
        <v>11550</v>
      </c>
      <c r="H222" s="41">
        <f>SUM(E222+F222-G222)</f>
        <v>38295455.18</v>
      </c>
    </row>
    <row r="223" spans="1:8" s="18" customFormat="1" ht="12" customHeight="1" x14ac:dyDescent="0.2">
      <c r="A223" s="34"/>
      <c r="B223" s="39"/>
      <c r="C223" s="29"/>
      <c r="D223" s="255" t="s">
        <v>83</v>
      </c>
      <c r="E223" s="216">
        <v>8897533</v>
      </c>
      <c r="F223" s="216">
        <f>SUM(F224:F229)</f>
        <v>215000</v>
      </c>
      <c r="G223" s="216">
        <f>SUM(G224:G229)</f>
        <v>0</v>
      </c>
      <c r="H223" s="216">
        <f t="shared" ref="H223" si="33">SUM(E223+F223-G223)</f>
        <v>9112533</v>
      </c>
    </row>
    <row r="224" spans="1:8" s="18" customFormat="1" ht="12" customHeight="1" x14ac:dyDescent="0.2">
      <c r="A224" s="34"/>
      <c r="B224" s="39"/>
      <c r="C224" s="50">
        <v>2540</v>
      </c>
      <c r="D224" s="43" t="s">
        <v>84</v>
      </c>
      <c r="E224" s="45"/>
      <c r="F224" s="45"/>
      <c r="G224" s="45"/>
      <c r="H224" s="45"/>
    </row>
    <row r="225" spans="1:8" s="18" customFormat="1" ht="12" customHeight="1" x14ac:dyDescent="0.2">
      <c r="A225" s="34"/>
      <c r="B225" s="39"/>
      <c r="C225" s="50"/>
      <c r="D225" s="43" t="s">
        <v>85</v>
      </c>
      <c r="E225" s="59">
        <v>6832672</v>
      </c>
      <c r="F225" s="59">
        <v>65000</v>
      </c>
      <c r="G225" s="59"/>
      <c r="H225" s="49">
        <f t="shared" ref="H225" si="34">SUM(E225+F225-G225)</f>
        <v>6897672</v>
      </c>
    </row>
    <row r="226" spans="1:8" s="18" customFormat="1" ht="11.45" customHeight="1" x14ac:dyDescent="0.2">
      <c r="A226" s="34"/>
      <c r="B226" s="39"/>
      <c r="C226" s="39">
        <v>2590</v>
      </c>
      <c r="D226" s="43" t="s">
        <v>86</v>
      </c>
      <c r="E226" s="49"/>
      <c r="F226" s="49"/>
      <c r="G226" s="49"/>
      <c r="H226" s="49"/>
    </row>
    <row r="227" spans="1:8" s="18" customFormat="1" ht="11.45" customHeight="1" x14ac:dyDescent="0.2">
      <c r="A227" s="34"/>
      <c r="B227" s="39"/>
      <c r="C227" s="39"/>
      <c r="D227" s="43" t="s">
        <v>87</v>
      </c>
      <c r="E227" s="49"/>
      <c r="F227" s="49"/>
      <c r="G227" s="49"/>
      <c r="H227" s="49"/>
    </row>
    <row r="228" spans="1:8" s="18" customFormat="1" ht="11.45" customHeight="1" x14ac:dyDescent="0.2">
      <c r="A228" s="34"/>
      <c r="B228" s="39"/>
      <c r="C228" s="39"/>
      <c r="D228" s="43" t="s">
        <v>88</v>
      </c>
      <c r="E228" s="49"/>
      <c r="F228" s="49"/>
      <c r="G228" s="49"/>
      <c r="H228" s="49"/>
    </row>
    <row r="229" spans="1:8" s="18" customFormat="1" ht="11.45" customHeight="1" x14ac:dyDescent="0.2">
      <c r="A229" s="34"/>
      <c r="B229" s="39"/>
      <c r="C229" s="39"/>
      <c r="D229" s="43" t="s">
        <v>89</v>
      </c>
      <c r="E229" s="49">
        <v>1738361</v>
      </c>
      <c r="F229" s="49">
        <v>150000</v>
      </c>
      <c r="G229" s="49"/>
      <c r="H229" s="49">
        <f t="shared" ref="H229" si="35">SUM(E229+F229-G229)</f>
        <v>1888361</v>
      </c>
    </row>
    <row r="230" spans="1:8" s="18" customFormat="1" ht="12" customHeight="1" x14ac:dyDescent="0.2">
      <c r="A230" s="34"/>
      <c r="B230" s="39"/>
      <c r="C230" s="29"/>
      <c r="D230" s="257" t="s">
        <v>13</v>
      </c>
      <c r="E230" s="216">
        <v>28574631</v>
      </c>
      <c r="F230" s="216">
        <f>SUM(F231:F241)</f>
        <v>23550</v>
      </c>
      <c r="G230" s="216">
        <f>SUM(G231:G241)</f>
        <v>11550</v>
      </c>
      <c r="H230" s="81">
        <f>SUM(E230+F230-G230)</f>
        <v>28586631</v>
      </c>
    </row>
    <row r="231" spans="1:8" s="18" customFormat="1" ht="12" customHeight="1" x14ac:dyDescent="0.2">
      <c r="A231" s="34"/>
      <c r="B231" s="39"/>
      <c r="C231" s="9" t="s">
        <v>60</v>
      </c>
      <c r="D231" s="11" t="s">
        <v>19</v>
      </c>
      <c r="E231" s="45">
        <v>501554</v>
      </c>
      <c r="F231" s="44"/>
      <c r="G231" s="44">
        <v>5928</v>
      </c>
      <c r="H231" s="44">
        <f t="shared" ref="H231:H241" si="36">SUM(E231+F231-G231)</f>
        <v>495626</v>
      </c>
    </row>
    <row r="232" spans="1:8" s="18" customFormat="1" ht="12" customHeight="1" x14ac:dyDescent="0.2">
      <c r="A232" s="34"/>
      <c r="B232" s="39"/>
      <c r="C232" s="50">
        <v>4240</v>
      </c>
      <c r="D232" s="43" t="s">
        <v>32</v>
      </c>
      <c r="E232" s="45">
        <v>122568</v>
      </c>
      <c r="F232" s="44">
        <f>12000+850</f>
        <v>12850</v>
      </c>
      <c r="G232" s="44">
        <v>850</v>
      </c>
      <c r="H232" s="44">
        <f t="shared" si="36"/>
        <v>134568</v>
      </c>
    </row>
    <row r="233" spans="1:8" s="18" customFormat="1" ht="12" customHeight="1" x14ac:dyDescent="0.2">
      <c r="A233" s="34"/>
      <c r="B233" s="39"/>
      <c r="C233" s="50">
        <v>4270</v>
      </c>
      <c r="D233" s="43" t="s">
        <v>45</v>
      </c>
      <c r="E233" s="45">
        <v>181792</v>
      </c>
      <c r="F233" s="44"/>
      <c r="G233" s="44">
        <v>4500</v>
      </c>
      <c r="H233" s="44">
        <f t="shared" si="36"/>
        <v>177292</v>
      </c>
    </row>
    <row r="234" spans="1:8" s="18" customFormat="1" ht="12" customHeight="1" x14ac:dyDescent="0.2">
      <c r="A234" s="34"/>
      <c r="B234" s="39"/>
      <c r="C234" s="50">
        <v>4280</v>
      </c>
      <c r="D234" s="43" t="s">
        <v>58</v>
      </c>
      <c r="E234" s="45">
        <v>24384</v>
      </c>
      <c r="F234" s="44">
        <v>170</v>
      </c>
      <c r="G234" s="44"/>
      <c r="H234" s="44">
        <f t="shared" si="36"/>
        <v>24554</v>
      </c>
    </row>
    <row r="235" spans="1:8" s="18" customFormat="1" ht="12" customHeight="1" x14ac:dyDescent="0.2">
      <c r="A235" s="51"/>
      <c r="B235" s="65"/>
      <c r="C235" s="53">
        <v>4300</v>
      </c>
      <c r="D235" s="40" t="s">
        <v>21</v>
      </c>
      <c r="E235" s="41">
        <v>465287</v>
      </c>
      <c r="F235" s="42">
        <v>9000</v>
      </c>
      <c r="G235" s="42"/>
      <c r="H235" s="42">
        <f t="shared" si="36"/>
        <v>474287</v>
      </c>
    </row>
    <row r="236" spans="1:8" s="18" customFormat="1" ht="12" customHeight="1" x14ac:dyDescent="0.2">
      <c r="A236" s="34"/>
      <c r="B236" s="39"/>
      <c r="C236" s="50">
        <v>4390</v>
      </c>
      <c r="D236" s="43" t="s">
        <v>336</v>
      </c>
      <c r="E236" s="45"/>
      <c r="F236" s="44"/>
      <c r="G236" s="44"/>
      <c r="H236" s="44"/>
    </row>
    <row r="237" spans="1:8" s="18" customFormat="1" ht="12" customHeight="1" x14ac:dyDescent="0.2">
      <c r="A237" s="34"/>
      <c r="B237" s="39"/>
      <c r="C237" s="50"/>
      <c r="D237" s="11" t="s">
        <v>337</v>
      </c>
      <c r="E237" s="45">
        <v>0</v>
      </c>
      <c r="F237" s="44">
        <v>200</v>
      </c>
      <c r="G237" s="44"/>
      <c r="H237" s="44">
        <f t="shared" si="36"/>
        <v>200</v>
      </c>
    </row>
    <row r="238" spans="1:8" s="18" customFormat="1" ht="12" customHeight="1" x14ac:dyDescent="0.2">
      <c r="A238" s="34"/>
      <c r="B238" s="39"/>
      <c r="C238" s="50">
        <v>4410</v>
      </c>
      <c r="D238" s="11" t="s">
        <v>79</v>
      </c>
      <c r="E238" s="45">
        <v>5737</v>
      </c>
      <c r="F238" s="44"/>
      <c r="G238" s="44">
        <v>272</v>
      </c>
      <c r="H238" s="44">
        <f t="shared" si="36"/>
        <v>5465</v>
      </c>
    </row>
    <row r="239" spans="1:8" s="18" customFormat="1" ht="12" customHeight="1" x14ac:dyDescent="0.2">
      <c r="A239" s="34"/>
      <c r="B239" s="39"/>
      <c r="C239" s="50">
        <v>4430</v>
      </c>
      <c r="D239" s="43" t="s">
        <v>94</v>
      </c>
      <c r="E239" s="45">
        <v>12032</v>
      </c>
      <c r="F239" s="44">
        <v>1300</v>
      </c>
      <c r="G239" s="44"/>
      <c r="H239" s="44">
        <f t="shared" si="36"/>
        <v>13332</v>
      </c>
    </row>
    <row r="240" spans="1:8" s="18" customFormat="1" ht="12" customHeight="1" x14ac:dyDescent="0.2">
      <c r="A240" s="34"/>
      <c r="B240" s="39"/>
      <c r="C240" s="50">
        <v>4700</v>
      </c>
      <c r="D240" s="11" t="s">
        <v>272</v>
      </c>
      <c r="E240" s="45"/>
      <c r="F240" s="44"/>
      <c r="G240" s="44"/>
      <c r="H240" s="44"/>
    </row>
    <row r="241" spans="1:8" s="18" customFormat="1" ht="12" customHeight="1" x14ac:dyDescent="0.2">
      <c r="A241" s="34"/>
      <c r="B241" s="39"/>
      <c r="C241" s="50"/>
      <c r="D241" s="11" t="s">
        <v>273</v>
      </c>
      <c r="E241" s="45">
        <v>21510</v>
      </c>
      <c r="F241" s="44">
        <v>30</v>
      </c>
      <c r="G241" s="44"/>
      <c r="H241" s="44">
        <f t="shared" si="36"/>
        <v>21540</v>
      </c>
    </row>
    <row r="242" spans="1:8" s="18" customFormat="1" ht="12" customHeight="1" x14ac:dyDescent="0.2">
      <c r="A242" s="34"/>
      <c r="B242" s="39">
        <v>80105</v>
      </c>
      <c r="C242" s="29"/>
      <c r="D242" s="40" t="s">
        <v>274</v>
      </c>
      <c r="E242" s="41">
        <v>647800</v>
      </c>
      <c r="F242" s="42">
        <f>SUM(F243)</f>
        <v>500</v>
      </c>
      <c r="G242" s="42">
        <f>SUM(G243)</f>
        <v>500</v>
      </c>
      <c r="H242" s="41">
        <f>SUM(E242+F242-G242)</f>
        <v>647800</v>
      </c>
    </row>
    <row r="243" spans="1:8" s="18" customFormat="1" ht="12" customHeight="1" x14ac:dyDescent="0.2">
      <c r="A243" s="34"/>
      <c r="B243" s="39"/>
      <c r="C243" s="29"/>
      <c r="D243" s="257" t="s">
        <v>13</v>
      </c>
      <c r="E243" s="216">
        <v>647800</v>
      </c>
      <c r="F243" s="216">
        <f>SUM(F244:F245)</f>
        <v>500</v>
      </c>
      <c r="G243" s="216">
        <f>SUM(G244:G245)</f>
        <v>500</v>
      </c>
      <c r="H243" s="81">
        <f>SUM(E243+F243-G243)</f>
        <v>647800</v>
      </c>
    </row>
    <row r="244" spans="1:8" s="18" customFormat="1" ht="12" customHeight="1" x14ac:dyDescent="0.2">
      <c r="A244" s="34"/>
      <c r="B244" s="39"/>
      <c r="C244" s="50">
        <v>4300</v>
      </c>
      <c r="D244" s="43" t="s">
        <v>21</v>
      </c>
      <c r="E244" s="59">
        <v>2669</v>
      </c>
      <c r="F244" s="59">
        <v>500</v>
      </c>
      <c r="G244" s="59"/>
      <c r="H244" s="45">
        <f t="shared" ref="H244:H245" si="37">SUM(E244+F244-G244)</f>
        <v>3169</v>
      </c>
    </row>
    <row r="245" spans="1:8" s="18" customFormat="1" ht="12" customHeight="1" x14ac:dyDescent="0.2">
      <c r="A245" s="34"/>
      <c r="B245" s="39"/>
      <c r="C245" s="50">
        <v>4410</v>
      </c>
      <c r="D245" s="11" t="s">
        <v>79</v>
      </c>
      <c r="E245" s="59">
        <v>813</v>
      </c>
      <c r="F245" s="59"/>
      <c r="G245" s="59">
        <v>500</v>
      </c>
      <c r="H245" s="45">
        <f t="shared" si="37"/>
        <v>313</v>
      </c>
    </row>
    <row r="246" spans="1:8" s="18" customFormat="1" ht="12" customHeight="1" x14ac:dyDescent="0.2">
      <c r="A246" s="34"/>
      <c r="B246" s="56">
        <v>80106</v>
      </c>
      <c r="C246" s="83"/>
      <c r="D246" s="82" t="s">
        <v>346</v>
      </c>
      <c r="E246" s="41">
        <v>79807</v>
      </c>
      <c r="F246" s="42">
        <f>SUM(F247)</f>
        <v>0</v>
      </c>
      <c r="G246" s="42">
        <f>SUM(G247)</f>
        <v>35000</v>
      </c>
      <c r="H246" s="41">
        <f>SUM(E246+F246-G246)</f>
        <v>44807</v>
      </c>
    </row>
    <row r="247" spans="1:8" s="18" customFormat="1" ht="12" customHeight="1" x14ac:dyDescent="0.2">
      <c r="A247" s="34"/>
      <c r="B247" s="39"/>
      <c r="C247" s="29"/>
      <c r="D247" s="255" t="s">
        <v>83</v>
      </c>
      <c r="E247" s="216">
        <v>79807</v>
      </c>
      <c r="F247" s="216">
        <f>SUM(F248:F249)</f>
        <v>0</v>
      </c>
      <c r="G247" s="216">
        <f>SUM(G248:G249)</f>
        <v>35000</v>
      </c>
      <c r="H247" s="216">
        <f t="shared" ref="H247" si="38">SUM(E247+F247-G247)</f>
        <v>44807</v>
      </c>
    </row>
    <row r="248" spans="1:8" s="18" customFormat="1" ht="12" customHeight="1" x14ac:dyDescent="0.2">
      <c r="A248" s="34"/>
      <c r="B248" s="39"/>
      <c r="C248" s="50">
        <v>2540</v>
      </c>
      <c r="D248" s="43" t="s">
        <v>84</v>
      </c>
      <c r="E248" s="45"/>
      <c r="F248" s="45"/>
      <c r="G248" s="45"/>
      <c r="H248" s="45"/>
    </row>
    <row r="249" spans="1:8" s="18" customFormat="1" ht="12" customHeight="1" x14ac:dyDescent="0.2">
      <c r="A249" s="34"/>
      <c r="B249" s="39"/>
      <c r="C249" s="50"/>
      <c r="D249" s="43" t="s">
        <v>85</v>
      </c>
      <c r="E249" s="44">
        <v>79807</v>
      </c>
      <c r="F249" s="44"/>
      <c r="G249" s="44">
        <v>35000</v>
      </c>
      <c r="H249" s="44">
        <f t="shared" ref="H249" si="39">SUM(E249+F249-G249)</f>
        <v>44807</v>
      </c>
    </row>
    <row r="250" spans="1:8" s="18" customFormat="1" ht="12" customHeight="1" x14ac:dyDescent="0.2">
      <c r="A250" s="34"/>
      <c r="B250" s="56" t="s">
        <v>275</v>
      </c>
      <c r="C250" s="83"/>
      <c r="D250" s="82" t="s">
        <v>276</v>
      </c>
      <c r="E250" s="42">
        <v>606221</v>
      </c>
      <c r="F250" s="42">
        <f>SUM(F251)</f>
        <v>11500</v>
      </c>
      <c r="G250" s="42">
        <f>SUM(G251)</f>
        <v>1000</v>
      </c>
      <c r="H250" s="41">
        <f>SUM(E250+F250-G250)</f>
        <v>616721</v>
      </c>
    </row>
    <row r="251" spans="1:8" s="18" customFormat="1" ht="12" customHeight="1" x14ac:dyDescent="0.2">
      <c r="A251" s="34"/>
      <c r="B251" s="39"/>
      <c r="C251" s="29"/>
      <c r="D251" s="257" t="s">
        <v>13</v>
      </c>
      <c r="E251" s="216">
        <v>507221</v>
      </c>
      <c r="F251" s="216">
        <f>SUM(F252:F254)</f>
        <v>11500</v>
      </c>
      <c r="G251" s="216">
        <f>SUM(G252:G254)</f>
        <v>1000</v>
      </c>
      <c r="H251" s="81">
        <f>SUM(E251+F251-G251)</f>
        <v>517721</v>
      </c>
    </row>
    <row r="252" spans="1:8" s="18" customFormat="1" ht="12" customHeight="1" x14ac:dyDescent="0.2">
      <c r="A252" s="34"/>
      <c r="B252" s="39"/>
      <c r="C252" s="9" t="s">
        <v>60</v>
      </c>
      <c r="D252" s="11" t="s">
        <v>19</v>
      </c>
      <c r="E252" s="45">
        <v>68760</v>
      </c>
      <c r="F252" s="44">
        <v>10500</v>
      </c>
      <c r="G252" s="44"/>
      <c r="H252" s="44">
        <f t="shared" ref="H252:H254" si="40">SUM(E252+F252-G252)</f>
        <v>79260</v>
      </c>
    </row>
    <row r="253" spans="1:8" s="18" customFormat="1" ht="12" customHeight="1" x14ac:dyDescent="0.2">
      <c r="A253" s="34"/>
      <c r="B253" s="39"/>
      <c r="C253" s="50">
        <v>4270</v>
      </c>
      <c r="D253" s="43" t="s">
        <v>45</v>
      </c>
      <c r="E253" s="45">
        <v>8428</v>
      </c>
      <c r="F253" s="44">
        <v>1000</v>
      </c>
      <c r="G253" s="44"/>
      <c r="H253" s="44">
        <f t="shared" si="40"/>
        <v>9428</v>
      </c>
    </row>
    <row r="254" spans="1:8" s="18" customFormat="1" ht="12" customHeight="1" x14ac:dyDescent="0.2">
      <c r="A254" s="34"/>
      <c r="B254" s="39"/>
      <c r="C254" s="50">
        <v>4710</v>
      </c>
      <c r="D254" s="11" t="s">
        <v>59</v>
      </c>
      <c r="E254" s="45">
        <v>4129</v>
      </c>
      <c r="F254" s="44"/>
      <c r="G254" s="44">
        <v>1000</v>
      </c>
      <c r="H254" s="44">
        <f t="shared" si="40"/>
        <v>3129</v>
      </c>
    </row>
    <row r="255" spans="1:8" s="18" customFormat="1" ht="12" customHeight="1" x14ac:dyDescent="0.2">
      <c r="A255" s="34"/>
      <c r="B255" s="39">
        <v>80115</v>
      </c>
      <c r="C255" s="29"/>
      <c r="D255" s="40" t="s">
        <v>39</v>
      </c>
      <c r="E255" s="41">
        <v>41110694</v>
      </c>
      <c r="F255" s="42">
        <f>SUM(F256,F259)</f>
        <v>280653</v>
      </c>
      <c r="G255" s="42">
        <f>SUM(G256,G259)</f>
        <v>67615</v>
      </c>
      <c r="H255" s="41">
        <f>SUM(E255+F255-G255)</f>
        <v>41323732</v>
      </c>
    </row>
    <row r="256" spans="1:8" s="18" customFormat="1" ht="12" customHeight="1" x14ac:dyDescent="0.2">
      <c r="A256" s="34"/>
      <c r="B256" s="39"/>
      <c r="C256" s="29"/>
      <c r="D256" s="255" t="s">
        <v>83</v>
      </c>
      <c r="E256" s="216">
        <v>2347889</v>
      </c>
      <c r="F256" s="216">
        <f>SUM(F257:F258)</f>
        <v>250000</v>
      </c>
      <c r="G256" s="216">
        <f>SUM(G257:G258)</f>
        <v>0</v>
      </c>
      <c r="H256" s="216">
        <f t="shared" ref="H256" si="41">SUM(E256+F256-G256)</f>
        <v>2597889</v>
      </c>
    </row>
    <row r="257" spans="1:8" s="18" customFormat="1" ht="12" customHeight="1" x14ac:dyDescent="0.2">
      <c r="A257" s="34"/>
      <c r="B257" s="39"/>
      <c r="C257" s="50">
        <v>2540</v>
      </c>
      <c r="D257" s="43" t="s">
        <v>84</v>
      </c>
      <c r="E257" s="45"/>
      <c r="F257" s="45"/>
      <c r="G257" s="45"/>
      <c r="H257" s="45"/>
    </row>
    <row r="258" spans="1:8" s="18" customFormat="1" ht="12" customHeight="1" x14ac:dyDescent="0.2">
      <c r="A258" s="34"/>
      <c r="B258" s="39"/>
      <c r="C258" s="50"/>
      <c r="D258" s="43" t="s">
        <v>85</v>
      </c>
      <c r="E258" s="44">
        <v>2347889</v>
      </c>
      <c r="F258" s="44">
        <v>250000</v>
      </c>
      <c r="G258" s="44"/>
      <c r="H258" s="44">
        <f t="shared" ref="H258" si="42">SUM(E258+F258-G258)</f>
        <v>2597889</v>
      </c>
    </row>
    <row r="259" spans="1:8" s="18" customFormat="1" ht="12" customHeight="1" x14ac:dyDescent="0.2">
      <c r="A259" s="34"/>
      <c r="B259" s="39"/>
      <c r="C259" s="29"/>
      <c r="D259" s="257" t="s">
        <v>13</v>
      </c>
      <c r="E259" s="216">
        <v>38315450</v>
      </c>
      <c r="F259" s="216">
        <f>SUM(F260:F267)</f>
        <v>30653</v>
      </c>
      <c r="G259" s="216">
        <f>SUM(G260:G267)</f>
        <v>67615</v>
      </c>
      <c r="H259" s="81">
        <f>SUM(E259+F259-G259)</f>
        <v>38278488</v>
      </c>
    </row>
    <row r="260" spans="1:8" s="18" customFormat="1" ht="12" customHeight="1" x14ac:dyDescent="0.2">
      <c r="A260" s="34"/>
      <c r="B260" s="39"/>
      <c r="C260" s="9" t="s">
        <v>60</v>
      </c>
      <c r="D260" s="11" t="s">
        <v>19</v>
      </c>
      <c r="E260" s="59">
        <v>279447</v>
      </c>
      <c r="F260" s="59"/>
      <c r="G260" s="59">
        <v>5850</v>
      </c>
      <c r="H260" s="49">
        <f t="shared" ref="H260:H267" si="43">SUM(E260+F260-G260)</f>
        <v>273597</v>
      </c>
    </row>
    <row r="261" spans="1:8" s="18" customFormat="1" ht="12" customHeight="1" x14ac:dyDescent="0.2">
      <c r="A261" s="34"/>
      <c r="B261" s="39"/>
      <c r="C261" s="50">
        <v>4240</v>
      </c>
      <c r="D261" s="43" t="s">
        <v>32</v>
      </c>
      <c r="E261" s="59">
        <v>292399</v>
      </c>
      <c r="F261" s="59"/>
      <c r="G261" s="59">
        <v>10187</v>
      </c>
      <c r="H261" s="49">
        <f t="shared" si="43"/>
        <v>282212</v>
      </c>
    </row>
    <row r="262" spans="1:8" s="18" customFormat="1" ht="12" customHeight="1" x14ac:dyDescent="0.2">
      <c r="A262" s="34"/>
      <c r="B262" s="39"/>
      <c r="C262" s="50">
        <v>4260</v>
      </c>
      <c r="D262" s="43" t="s">
        <v>20</v>
      </c>
      <c r="E262" s="59">
        <v>1587276</v>
      </c>
      <c r="F262" s="59">
        <v>29153</v>
      </c>
      <c r="G262" s="59"/>
      <c r="H262" s="49">
        <f t="shared" si="43"/>
        <v>1616429</v>
      </c>
    </row>
    <row r="263" spans="1:8" s="18" customFormat="1" ht="12" customHeight="1" x14ac:dyDescent="0.2">
      <c r="A263" s="34"/>
      <c r="B263" s="39"/>
      <c r="C263" s="50">
        <v>4270</v>
      </c>
      <c r="D263" s="43" t="s">
        <v>45</v>
      </c>
      <c r="E263" s="59">
        <v>162663</v>
      </c>
      <c r="F263" s="59"/>
      <c r="G263" s="59">
        <v>8000</v>
      </c>
      <c r="H263" s="49">
        <f t="shared" si="43"/>
        <v>154663</v>
      </c>
    </row>
    <row r="264" spans="1:8" s="18" customFormat="1" ht="12" customHeight="1" x14ac:dyDescent="0.2">
      <c r="A264" s="34"/>
      <c r="B264" s="39"/>
      <c r="C264" s="50">
        <v>4280</v>
      </c>
      <c r="D264" s="43" t="s">
        <v>58</v>
      </c>
      <c r="E264" s="59">
        <v>20181</v>
      </c>
      <c r="F264" s="59">
        <v>1500</v>
      </c>
      <c r="G264" s="59"/>
      <c r="H264" s="49">
        <f t="shared" si="43"/>
        <v>21681</v>
      </c>
    </row>
    <row r="265" spans="1:8" s="18" customFormat="1" ht="12" customHeight="1" x14ac:dyDescent="0.2">
      <c r="A265" s="34"/>
      <c r="B265" s="39"/>
      <c r="C265" s="50">
        <v>4360</v>
      </c>
      <c r="D265" s="43" t="s">
        <v>263</v>
      </c>
      <c r="E265" s="59">
        <v>27822</v>
      </c>
      <c r="F265" s="59"/>
      <c r="G265" s="59">
        <v>3500</v>
      </c>
      <c r="H265" s="49">
        <f t="shared" si="43"/>
        <v>24322</v>
      </c>
    </row>
    <row r="266" spans="1:8" s="18" customFormat="1" ht="12" customHeight="1" x14ac:dyDescent="0.2">
      <c r="A266" s="34"/>
      <c r="B266" s="39"/>
      <c r="C266" s="50">
        <v>4440</v>
      </c>
      <c r="D266" s="43" t="s">
        <v>90</v>
      </c>
      <c r="E266" s="59">
        <v>1164576</v>
      </c>
      <c r="F266" s="59"/>
      <c r="G266" s="59">
        <v>8026</v>
      </c>
      <c r="H266" s="49">
        <f t="shared" si="43"/>
        <v>1156550</v>
      </c>
    </row>
    <row r="267" spans="1:8" s="18" customFormat="1" ht="12" customHeight="1" x14ac:dyDescent="0.2">
      <c r="A267" s="34"/>
      <c r="B267" s="39"/>
      <c r="C267" s="50">
        <v>4710</v>
      </c>
      <c r="D267" s="11" t="s">
        <v>59</v>
      </c>
      <c r="E267" s="59">
        <v>123134</v>
      </c>
      <c r="F267" s="59"/>
      <c r="G267" s="59">
        <v>32052</v>
      </c>
      <c r="H267" s="49">
        <f t="shared" si="43"/>
        <v>91082</v>
      </c>
    </row>
    <row r="268" spans="1:8" s="18" customFormat="1" ht="12" customHeight="1" x14ac:dyDescent="0.2">
      <c r="A268" s="34"/>
      <c r="B268" s="39">
        <v>80116</v>
      </c>
      <c r="C268" s="29"/>
      <c r="D268" s="40" t="s">
        <v>149</v>
      </c>
      <c r="E268" s="41">
        <v>5088499</v>
      </c>
      <c r="F268" s="42">
        <f>SUM(F269)</f>
        <v>0</v>
      </c>
      <c r="G268" s="42">
        <f>SUM(G269)</f>
        <v>300000</v>
      </c>
      <c r="H268" s="41">
        <f>SUM(E268+F268-G268)</f>
        <v>4788499</v>
      </c>
    </row>
    <row r="269" spans="1:8" s="18" customFormat="1" ht="12" customHeight="1" x14ac:dyDescent="0.2">
      <c r="A269" s="34"/>
      <c r="B269" s="39"/>
      <c r="C269" s="29"/>
      <c r="D269" s="255" t="s">
        <v>83</v>
      </c>
      <c r="E269" s="216">
        <v>5088499</v>
      </c>
      <c r="F269" s="216">
        <f>SUM(F270:F271)</f>
        <v>0</v>
      </c>
      <c r="G269" s="216">
        <f>SUM(G270:G271)</f>
        <v>300000</v>
      </c>
      <c r="H269" s="216">
        <f t="shared" ref="H269" si="44">SUM(E269+F269-G269)</f>
        <v>4788499</v>
      </c>
    </row>
    <row r="270" spans="1:8" s="18" customFormat="1" ht="11.45" customHeight="1" x14ac:dyDescent="0.2">
      <c r="A270" s="34"/>
      <c r="B270" s="39"/>
      <c r="C270" s="50">
        <v>2540</v>
      </c>
      <c r="D270" s="43" t="s">
        <v>84</v>
      </c>
      <c r="E270" s="45"/>
      <c r="F270" s="45"/>
      <c r="G270" s="45"/>
      <c r="H270" s="45"/>
    </row>
    <row r="271" spans="1:8" s="18" customFormat="1" ht="11.45" customHeight="1" x14ac:dyDescent="0.2">
      <c r="A271" s="34"/>
      <c r="B271" s="39"/>
      <c r="C271" s="50"/>
      <c r="D271" s="43" t="s">
        <v>85</v>
      </c>
      <c r="E271" s="44">
        <v>5088499</v>
      </c>
      <c r="F271" s="44"/>
      <c r="G271" s="44">
        <v>300000</v>
      </c>
      <c r="H271" s="44">
        <f t="shared" ref="H271" si="45">SUM(E271+F271-G271)</f>
        <v>4788499</v>
      </c>
    </row>
    <row r="272" spans="1:8" s="18" customFormat="1" ht="12" customHeight="1" x14ac:dyDescent="0.2">
      <c r="A272" s="34"/>
      <c r="B272" s="39">
        <v>80117</v>
      </c>
      <c r="C272" s="29"/>
      <c r="D272" s="40" t="s">
        <v>164</v>
      </c>
      <c r="E272" s="62">
        <v>7302242</v>
      </c>
      <c r="F272" s="42">
        <f>SUM(F273,F276)</f>
        <v>2410</v>
      </c>
      <c r="G272" s="42">
        <f>SUM(G273,G276)</f>
        <v>102410</v>
      </c>
      <c r="H272" s="41">
        <f>SUM(E272+F272-G272)</f>
        <v>7202242</v>
      </c>
    </row>
    <row r="273" spans="1:8" s="18" customFormat="1" ht="12" customHeight="1" x14ac:dyDescent="0.2">
      <c r="A273" s="34"/>
      <c r="B273" s="39"/>
      <c r="C273" s="29"/>
      <c r="D273" s="255" t="s">
        <v>83</v>
      </c>
      <c r="E273" s="81">
        <v>2436943</v>
      </c>
      <c r="F273" s="216">
        <f>SUM(F274:F275)</f>
        <v>0</v>
      </c>
      <c r="G273" s="216">
        <f>SUM(G274:G275)</f>
        <v>100000</v>
      </c>
      <c r="H273" s="216">
        <f t="shared" ref="H273" si="46">SUM(E273+F273-G273)</f>
        <v>2336943</v>
      </c>
    </row>
    <row r="274" spans="1:8" s="18" customFormat="1" ht="12" customHeight="1" x14ac:dyDescent="0.2">
      <c r="A274" s="34"/>
      <c r="B274" s="39"/>
      <c r="C274" s="50">
        <v>2540</v>
      </c>
      <c r="D274" s="43" t="s">
        <v>84</v>
      </c>
      <c r="E274" s="45"/>
      <c r="F274" s="45"/>
      <c r="G274" s="45"/>
      <c r="H274" s="45"/>
    </row>
    <row r="275" spans="1:8" s="18" customFormat="1" ht="12" customHeight="1" x14ac:dyDescent="0.2">
      <c r="A275" s="34"/>
      <c r="B275" s="39"/>
      <c r="C275" s="50"/>
      <c r="D275" s="43" t="s">
        <v>85</v>
      </c>
      <c r="E275" s="44">
        <v>1615928</v>
      </c>
      <c r="F275" s="44"/>
      <c r="G275" s="44">
        <v>100000</v>
      </c>
      <c r="H275" s="44">
        <f t="shared" ref="H275:H283" si="47">SUM(E275+F275-G275)</f>
        <v>1515928</v>
      </c>
    </row>
    <row r="276" spans="1:8" s="18" customFormat="1" ht="12" customHeight="1" x14ac:dyDescent="0.2">
      <c r="A276" s="34"/>
      <c r="B276" s="35"/>
      <c r="C276" s="29"/>
      <c r="D276" s="257" t="s">
        <v>13</v>
      </c>
      <c r="E276" s="216">
        <v>4865299</v>
      </c>
      <c r="F276" s="216">
        <f>SUM(F277:F283)</f>
        <v>2410</v>
      </c>
      <c r="G276" s="216">
        <f>SUM(G277:G283)</f>
        <v>2410</v>
      </c>
      <c r="H276" s="216">
        <f t="shared" si="47"/>
        <v>4865299</v>
      </c>
    </row>
    <row r="277" spans="1:8" s="18" customFormat="1" ht="11.45" customHeight="1" x14ac:dyDescent="0.2">
      <c r="A277" s="34"/>
      <c r="B277" s="39"/>
      <c r="C277" s="50">
        <v>4240</v>
      </c>
      <c r="D277" s="43" t="s">
        <v>32</v>
      </c>
      <c r="E277" s="45">
        <v>19558</v>
      </c>
      <c r="F277" s="44"/>
      <c r="G277" s="44">
        <v>800</v>
      </c>
      <c r="H277" s="44">
        <f t="shared" si="47"/>
        <v>18758</v>
      </c>
    </row>
    <row r="278" spans="1:8" s="18" customFormat="1" ht="11.45" customHeight="1" x14ac:dyDescent="0.2">
      <c r="A278" s="34"/>
      <c r="B278" s="39"/>
      <c r="C278" s="50">
        <v>4260</v>
      </c>
      <c r="D278" s="43" t="s">
        <v>20</v>
      </c>
      <c r="E278" s="44">
        <v>250204</v>
      </c>
      <c r="F278" s="44">
        <v>2110</v>
      </c>
      <c r="G278" s="44"/>
      <c r="H278" s="44">
        <f t="shared" si="47"/>
        <v>252314</v>
      </c>
    </row>
    <row r="279" spans="1:8" s="18" customFormat="1" ht="11.45" customHeight="1" x14ac:dyDescent="0.2">
      <c r="A279" s="34"/>
      <c r="B279" s="39"/>
      <c r="C279" s="50">
        <v>4360</v>
      </c>
      <c r="D279" s="43" t="s">
        <v>263</v>
      </c>
      <c r="E279" s="49">
        <v>5697</v>
      </c>
      <c r="F279" s="44"/>
      <c r="G279" s="44">
        <v>110</v>
      </c>
      <c r="H279" s="44">
        <f t="shared" si="47"/>
        <v>5587</v>
      </c>
    </row>
    <row r="280" spans="1:8" s="18" customFormat="1" ht="11.45" customHeight="1" x14ac:dyDescent="0.2">
      <c r="A280" s="34"/>
      <c r="B280" s="39"/>
      <c r="C280" s="50">
        <v>4410</v>
      </c>
      <c r="D280" s="11" t="s">
        <v>79</v>
      </c>
      <c r="E280" s="49">
        <v>1874</v>
      </c>
      <c r="F280" s="44"/>
      <c r="G280" s="44">
        <v>500</v>
      </c>
      <c r="H280" s="44">
        <f t="shared" si="47"/>
        <v>1374</v>
      </c>
    </row>
    <row r="281" spans="1:8" s="18" customFormat="1" ht="11.45" customHeight="1" x14ac:dyDescent="0.2">
      <c r="A281" s="34"/>
      <c r="B281" s="39"/>
      <c r="C281" s="50">
        <v>4700</v>
      </c>
      <c r="D281" s="11" t="s">
        <v>272</v>
      </c>
      <c r="E281" s="44"/>
      <c r="F281" s="44"/>
      <c r="G281" s="44"/>
      <c r="H281" s="44"/>
    </row>
    <row r="282" spans="1:8" s="18" customFormat="1" ht="11.45" customHeight="1" x14ac:dyDescent="0.2">
      <c r="A282" s="34"/>
      <c r="B282" s="39"/>
      <c r="C282" s="50"/>
      <c r="D282" s="11" t="s">
        <v>273</v>
      </c>
      <c r="E282" s="44">
        <v>1245</v>
      </c>
      <c r="F282" s="44">
        <v>300</v>
      </c>
      <c r="G282" s="44"/>
      <c r="H282" s="44">
        <f t="shared" si="47"/>
        <v>1545</v>
      </c>
    </row>
    <row r="283" spans="1:8" s="18" customFormat="1" ht="11.45" customHeight="1" x14ac:dyDescent="0.2">
      <c r="A283" s="34"/>
      <c r="B283" s="39"/>
      <c r="C283" s="50">
        <v>4710</v>
      </c>
      <c r="D283" s="11" t="s">
        <v>59</v>
      </c>
      <c r="E283" s="44">
        <v>29887</v>
      </c>
      <c r="F283" s="44"/>
      <c r="G283" s="44">
        <v>1000</v>
      </c>
      <c r="H283" s="44">
        <f t="shared" si="47"/>
        <v>28887</v>
      </c>
    </row>
    <row r="284" spans="1:8" s="18" customFormat="1" ht="12" customHeight="1" x14ac:dyDescent="0.2">
      <c r="A284" s="34"/>
      <c r="B284" s="39">
        <v>80120</v>
      </c>
      <c r="C284" s="29"/>
      <c r="D284" s="40" t="s">
        <v>57</v>
      </c>
      <c r="E284" s="41">
        <v>29136592</v>
      </c>
      <c r="F284" s="42">
        <f>SUM(F285,F292)</f>
        <v>353362</v>
      </c>
      <c r="G284" s="42">
        <f>SUM(G285,G292)</f>
        <v>154185</v>
      </c>
      <c r="H284" s="41">
        <f>SUM(E284+F284-G284)</f>
        <v>29335769</v>
      </c>
    </row>
    <row r="285" spans="1:8" s="18" customFormat="1" ht="12" customHeight="1" x14ac:dyDescent="0.2">
      <c r="A285" s="34"/>
      <c r="B285" s="39"/>
      <c r="C285" s="29"/>
      <c r="D285" s="255" t="s">
        <v>83</v>
      </c>
      <c r="E285" s="216">
        <v>6545245</v>
      </c>
      <c r="F285" s="216">
        <f>SUM(F286:F291)</f>
        <v>255000</v>
      </c>
      <c r="G285" s="216">
        <f>SUM(G286:G291)</f>
        <v>105000</v>
      </c>
      <c r="H285" s="216">
        <f t="shared" ref="H285" si="48">SUM(E285+F285-G285)</f>
        <v>6695245</v>
      </c>
    </row>
    <row r="286" spans="1:8" s="18" customFormat="1" ht="12" customHeight="1" x14ac:dyDescent="0.2">
      <c r="A286" s="34"/>
      <c r="B286" s="39"/>
      <c r="C286" s="50">
        <v>2540</v>
      </c>
      <c r="D286" s="43" t="s">
        <v>84</v>
      </c>
      <c r="E286" s="45"/>
      <c r="F286" s="45"/>
      <c r="G286" s="45"/>
      <c r="H286" s="45"/>
    </row>
    <row r="287" spans="1:8" s="18" customFormat="1" ht="12" customHeight="1" x14ac:dyDescent="0.2">
      <c r="A287" s="34"/>
      <c r="B287" s="39"/>
      <c r="C287" s="50"/>
      <c r="D287" s="43" t="s">
        <v>85</v>
      </c>
      <c r="E287" s="44">
        <v>3666825</v>
      </c>
      <c r="F287" s="44"/>
      <c r="G287" s="44">
        <v>105000</v>
      </c>
      <c r="H287" s="44">
        <f t="shared" ref="H287" si="49">SUM(E287+F287-G287)</f>
        <v>3561825</v>
      </c>
    </row>
    <row r="288" spans="1:8" s="18" customFormat="1" ht="11.45" customHeight="1" x14ac:dyDescent="0.2">
      <c r="A288" s="34"/>
      <c r="B288" s="39"/>
      <c r="C288" s="39">
        <v>2590</v>
      </c>
      <c r="D288" s="43" t="s">
        <v>86</v>
      </c>
      <c r="E288" s="44"/>
      <c r="F288" s="44"/>
      <c r="G288" s="44"/>
      <c r="H288" s="44"/>
    </row>
    <row r="289" spans="1:8" s="18" customFormat="1" ht="11.45" customHeight="1" x14ac:dyDescent="0.2">
      <c r="A289" s="34"/>
      <c r="B289" s="39"/>
      <c r="C289" s="39"/>
      <c r="D289" s="43" t="s">
        <v>87</v>
      </c>
      <c r="E289" s="44"/>
      <c r="F289" s="44"/>
      <c r="G289" s="44"/>
      <c r="H289" s="44"/>
    </row>
    <row r="290" spans="1:8" s="18" customFormat="1" ht="11.45" customHeight="1" x14ac:dyDescent="0.2">
      <c r="A290" s="34"/>
      <c r="B290" s="39"/>
      <c r="C290" s="39"/>
      <c r="D290" s="43" t="s">
        <v>88</v>
      </c>
      <c r="E290" s="44"/>
      <c r="F290" s="44"/>
      <c r="G290" s="44"/>
      <c r="H290" s="44"/>
    </row>
    <row r="291" spans="1:8" s="18" customFormat="1" ht="11.45" customHeight="1" x14ac:dyDescent="0.2">
      <c r="A291" s="34"/>
      <c r="B291" s="39"/>
      <c r="C291" s="39"/>
      <c r="D291" s="43" t="s">
        <v>89</v>
      </c>
      <c r="E291" s="44">
        <v>2865120</v>
      </c>
      <c r="F291" s="44">
        <v>255000</v>
      </c>
      <c r="G291" s="44"/>
      <c r="H291" s="44">
        <f t="shared" ref="H291:H300" si="50">SUM(E291+F291-G291)</f>
        <v>3120120</v>
      </c>
    </row>
    <row r="292" spans="1:8" s="18" customFormat="1" ht="12" customHeight="1" x14ac:dyDescent="0.2">
      <c r="A292" s="34"/>
      <c r="B292" s="35"/>
      <c r="C292" s="29"/>
      <c r="D292" s="257" t="s">
        <v>13</v>
      </c>
      <c r="E292" s="216">
        <v>22191347</v>
      </c>
      <c r="F292" s="216">
        <f>SUM(F293:F300)</f>
        <v>98362</v>
      </c>
      <c r="G292" s="216">
        <f>SUM(G293:G300)</f>
        <v>49185</v>
      </c>
      <c r="H292" s="216">
        <f t="shared" si="50"/>
        <v>22240524</v>
      </c>
    </row>
    <row r="293" spans="1:8" s="18" customFormat="1" ht="12" customHeight="1" x14ac:dyDescent="0.2">
      <c r="A293" s="34"/>
      <c r="B293" s="35"/>
      <c r="C293" s="9" t="s">
        <v>60</v>
      </c>
      <c r="D293" s="11" t="s">
        <v>19</v>
      </c>
      <c r="E293" s="59">
        <v>143426</v>
      </c>
      <c r="F293" s="59"/>
      <c r="G293" s="59">
        <v>10610</v>
      </c>
      <c r="H293" s="49">
        <f t="shared" si="50"/>
        <v>132816</v>
      </c>
    </row>
    <row r="294" spans="1:8" s="18" customFormat="1" ht="12" customHeight="1" x14ac:dyDescent="0.2">
      <c r="A294" s="34"/>
      <c r="B294" s="35"/>
      <c r="C294" s="50">
        <v>4240</v>
      </c>
      <c r="D294" s="43" t="s">
        <v>32</v>
      </c>
      <c r="E294" s="59">
        <v>99780</v>
      </c>
      <c r="F294" s="59">
        <v>12000</v>
      </c>
      <c r="G294" s="59">
        <v>9200</v>
      </c>
      <c r="H294" s="49">
        <f t="shared" si="50"/>
        <v>102580</v>
      </c>
    </row>
    <row r="295" spans="1:8" s="18" customFormat="1" ht="12" customHeight="1" x14ac:dyDescent="0.2">
      <c r="A295" s="34"/>
      <c r="B295" s="35"/>
      <c r="C295" s="50">
        <v>4260</v>
      </c>
      <c r="D295" s="43" t="s">
        <v>20</v>
      </c>
      <c r="E295" s="59">
        <v>1144838</v>
      </c>
      <c r="F295" s="59">
        <v>86362</v>
      </c>
      <c r="G295" s="59"/>
      <c r="H295" s="49">
        <f t="shared" si="50"/>
        <v>1231200</v>
      </c>
    </row>
    <row r="296" spans="1:8" s="18" customFormat="1" ht="12" customHeight="1" x14ac:dyDescent="0.2">
      <c r="A296" s="51"/>
      <c r="B296" s="52"/>
      <c r="C296" s="53">
        <v>4270</v>
      </c>
      <c r="D296" s="40" t="s">
        <v>45</v>
      </c>
      <c r="E296" s="62">
        <v>50136</v>
      </c>
      <c r="F296" s="62"/>
      <c r="G296" s="62">
        <v>6615</v>
      </c>
      <c r="H296" s="54">
        <f t="shared" si="50"/>
        <v>43521</v>
      </c>
    </row>
    <row r="297" spans="1:8" s="18" customFormat="1" ht="12" customHeight="1" x14ac:dyDescent="0.2">
      <c r="A297" s="34"/>
      <c r="B297" s="35"/>
      <c r="C297" s="50">
        <v>4300</v>
      </c>
      <c r="D297" s="43" t="s">
        <v>21</v>
      </c>
      <c r="E297" s="59">
        <v>198436</v>
      </c>
      <c r="F297" s="59"/>
      <c r="G297" s="59">
        <v>4484</v>
      </c>
      <c r="H297" s="49">
        <f t="shared" si="50"/>
        <v>193952</v>
      </c>
    </row>
    <row r="298" spans="1:8" s="18" customFormat="1" ht="12" customHeight="1" x14ac:dyDescent="0.2">
      <c r="A298" s="34"/>
      <c r="B298" s="35"/>
      <c r="C298" s="50">
        <v>4360</v>
      </c>
      <c r="D298" s="43" t="s">
        <v>263</v>
      </c>
      <c r="E298" s="59">
        <v>17657</v>
      </c>
      <c r="F298" s="59"/>
      <c r="G298" s="59">
        <v>2330</v>
      </c>
      <c r="H298" s="49">
        <f t="shared" si="50"/>
        <v>15327</v>
      </c>
    </row>
    <row r="299" spans="1:8" s="18" customFormat="1" ht="12" customHeight="1" x14ac:dyDescent="0.2">
      <c r="A299" s="34"/>
      <c r="B299" s="35"/>
      <c r="C299" s="50">
        <v>4430</v>
      </c>
      <c r="D299" s="43" t="s">
        <v>94</v>
      </c>
      <c r="E299" s="59">
        <v>2919</v>
      </c>
      <c r="F299" s="59"/>
      <c r="G299" s="59">
        <v>500</v>
      </c>
      <c r="H299" s="49">
        <f t="shared" si="50"/>
        <v>2419</v>
      </c>
    </row>
    <row r="300" spans="1:8" s="18" customFormat="1" ht="12" customHeight="1" x14ac:dyDescent="0.2">
      <c r="A300" s="34"/>
      <c r="B300" s="35"/>
      <c r="C300" s="50">
        <v>4710</v>
      </c>
      <c r="D300" s="11" t="s">
        <v>59</v>
      </c>
      <c r="E300" s="59">
        <v>84005</v>
      </c>
      <c r="F300" s="59"/>
      <c r="G300" s="59">
        <v>15446</v>
      </c>
      <c r="H300" s="49">
        <f t="shared" si="50"/>
        <v>68559</v>
      </c>
    </row>
    <row r="301" spans="1:8" s="18" customFormat="1" ht="12" customHeight="1" x14ac:dyDescent="0.2">
      <c r="A301" s="34"/>
      <c r="B301" s="39">
        <v>80132</v>
      </c>
      <c r="C301" s="29"/>
      <c r="D301" s="40" t="s">
        <v>214</v>
      </c>
      <c r="E301" s="41">
        <v>5746381</v>
      </c>
      <c r="F301" s="42">
        <f>SUM(F302)</f>
        <v>27000</v>
      </c>
      <c r="G301" s="42">
        <f>SUM(G302)</f>
        <v>23000</v>
      </c>
      <c r="H301" s="41">
        <f>SUM(E301+F301-G301)</f>
        <v>5750381</v>
      </c>
    </row>
    <row r="302" spans="1:8" s="18" customFormat="1" ht="12" customHeight="1" x14ac:dyDescent="0.2">
      <c r="A302" s="34"/>
      <c r="B302" s="35"/>
      <c r="C302" s="29"/>
      <c r="D302" s="257" t="s">
        <v>13</v>
      </c>
      <c r="E302" s="216">
        <v>5746381</v>
      </c>
      <c r="F302" s="216">
        <f>SUM(F303:F305)</f>
        <v>27000</v>
      </c>
      <c r="G302" s="216">
        <f>SUM(G303:G305)</f>
        <v>23000</v>
      </c>
      <c r="H302" s="216">
        <f t="shared" ref="H302:H305" si="51">SUM(E302+F302-G302)</f>
        <v>5750381</v>
      </c>
    </row>
    <row r="303" spans="1:8" s="18" customFormat="1" ht="12" customHeight="1" x14ac:dyDescent="0.2">
      <c r="A303" s="34"/>
      <c r="B303" s="35"/>
      <c r="C303" s="50">
        <v>4240</v>
      </c>
      <c r="D303" s="43" t="s">
        <v>32</v>
      </c>
      <c r="E303" s="59">
        <v>40000</v>
      </c>
      <c r="F303" s="59">
        <v>4000</v>
      </c>
      <c r="G303" s="59">
        <v>23000</v>
      </c>
      <c r="H303" s="44">
        <f t="shared" si="51"/>
        <v>21000</v>
      </c>
    </row>
    <row r="304" spans="1:8" s="18" customFormat="1" ht="12" customHeight="1" x14ac:dyDescent="0.2">
      <c r="A304" s="34"/>
      <c r="B304" s="35"/>
      <c r="C304" s="50">
        <v>4260</v>
      </c>
      <c r="D304" s="43" t="s">
        <v>20</v>
      </c>
      <c r="E304" s="59">
        <v>140000</v>
      </c>
      <c r="F304" s="59">
        <v>20000</v>
      </c>
      <c r="G304" s="59"/>
      <c r="H304" s="44">
        <f t="shared" si="51"/>
        <v>160000</v>
      </c>
    </row>
    <row r="305" spans="1:8" s="18" customFormat="1" ht="12" customHeight="1" x14ac:dyDescent="0.2">
      <c r="A305" s="34"/>
      <c r="B305" s="35"/>
      <c r="C305" s="50">
        <v>4300</v>
      </c>
      <c r="D305" s="43" t="s">
        <v>21</v>
      </c>
      <c r="E305" s="59">
        <v>20400</v>
      </c>
      <c r="F305" s="59">
        <v>3000</v>
      </c>
      <c r="G305" s="59"/>
      <c r="H305" s="44">
        <f t="shared" si="51"/>
        <v>23400</v>
      </c>
    </row>
    <row r="306" spans="1:8" s="18" customFormat="1" ht="12" customHeight="1" x14ac:dyDescent="0.2">
      <c r="A306" s="34"/>
      <c r="B306" s="39">
        <v>80134</v>
      </c>
      <c r="C306" s="29"/>
      <c r="D306" s="48" t="s">
        <v>216</v>
      </c>
      <c r="E306" s="41">
        <v>9304180</v>
      </c>
      <c r="F306" s="42">
        <f>SUM(F307)</f>
        <v>11000</v>
      </c>
      <c r="G306" s="42">
        <f>SUM(G307)</f>
        <v>4200</v>
      </c>
      <c r="H306" s="41">
        <f>SUM(E306+F306-G306)</f>
        <v>9310980</v>
      </c>
    </row>
    <row r="307" spans="1:8" s="18" customFormat="1" ht="12" customHeight="1" x14ac:dyDescent="0.2">
      <c r="A307" s="34"/>
      <c r="B307" s="35"/>
      <c r="C307" s="29"/>
      <c r="D307" s="257" t="s">
        <v>13</v>
      </c>
      <c r="E307" s="216">
        <v>9171924</v>
      </c>
      <c r="F307" s="216">
        <f>SUM(F308:F311)</f>
        <v>11000</v>
      </c>
      <c r="G307" s="216">
        <f>SUM(G308:G311)</f>
        <v>4200</v>
      </c>
      <c r="H307" s="216">
        <f t="shared" ref="H307:H311" si="52">SUM(E307+F307-G307)</f>
        <v>9178724</v>
      </c>
    </row>
    <row r="308" spans="1:8" s="18" customFormat="1" ht="12" customHeight="1" x14ac:dyDescent="0.2">
      <c r="A308" s="34"/>
      <c r="B308" s="35"/>
      <c r="C308" s="9" t="s">
        <v>60</v>
      </c>
      <c r="D308" s="11" t="s">
        <v>19</v>
      </c>
      <c r="E308" s="59">
        <v>25700</v>
      </c>
      <c r="F308" s="59">
        <v>2000</v>
      </c>
      <c r="G308" s="59"/>
      <c r="H308" s="49">
        <f t="shared" si="52"/>
        <v>27700</v>
      </c>
    </row>
    <row r="309" spans="1:8" s="18" customFormat="1" ht="12" customHeight="1" x14ac:dyDescent="0.2">
      <c r="A309" s="34"/>
      <c r="B309" s="35"/>
      <c r="C309" s="50">
        <v>4260</v>
      </c>
      <c r="D309" s="43" t="s">
        <v>20</v>
      </c>
      <c r="E309" s="59">
        <v>122637</v>
      </c>
      <c r="F309" s="59">
        <v>9000</v>
      </c>
      <c r="G309" s="59"/>
      <c r="H309" s="49">
        <f t="shared" si="52"/>
        <v>131637</v>
      </c>
    </row>
    <row r="310" spans="1:8" s="18" customFormat="1" ht="12" customHeight="1" x14ac:dyDescent="0.2">
      <c r="A310" s="34"/>
      <c r="B310" s="35"/>
      <c r="C310" s="50">
        <v>4270</v>
      </c>
      <c r="D310" s="43" t="s">
        <v>45</v>
      </c>
      <c r="E310" s="59">
        <v>11964</v>
      </c>
      <c r="F310" s="59"/>
      <c r="G310" s="59">
        <v>1200</v>
      </c>
      <c r="H310" s="49">
        <f t="shared" si="52"/>
        <v>10764</v>
      </c>
    </row>
    <row r="311" spans="1:8" s="18" customFormat="1" ht="12" customHeight="1" x14ac:dyDescent="0.2">
      <c r="A311" s="34"/>
      <c r="B311" s="35"/>
      <c r="C311" s="50">
        <v>4410</v>
      </c>
      <c r="D311" s="11" t="s">
        <v>79</v>
      </c>
      <c r="E311" s="59">
        <v>8501</v>
      </c>
      <c r="F311" s="59"/>
      <c r="G311" s="59">
        <v>3000</v>
      </c>
      <c r="H311" s="49">
        <f t="shared" si="52"/>
        <v>5501</v>
      </c>
    </row>
    <row r="312" spans="1:8" s="18" customFormat="1" ht="12" customHeight="1" x14ac:dyDescent="0.2">
      <c r="A312" s="27"/>
      <c r="B312" s="39">
        <v>80140</v>
      </c>
      <c r="C312" s="9"/>
      <c r="D312" s="79" t="s">
        <v>71</v>
      </c>
      <c r="E312" s="45"/>
      <c r="F312" s="45"/>
      <c r="G312" s="44"/>
      <c r="H312" s="44"/>
    </row>
    <row r="313" spans="1:8" s="18" customFormat="1" ht="12" customHeight="1" x14ac:dyDescent="0.2">
      <c r="A313" s="27"/>
      <c r="B313" s="39"/>
      <c r="C313" s="29"/>
      <c r="D313" s="40" t="s">
        <v>72</v>
      </c>
      <c r="E313" s="41">
        <v>4924638</v>
      </c>
      <c r="F313" s="42">
        <f>SUM(F314)</f>
        <v>40000</v>
      </c>
      <c r="G313" s="42">
        <f>SUM(G314)</f>
        <v>0</v>
      </c>
      <c r="H313" s="41">
        <f>SUM(E313+F313-G313)</f>
        <v>4964638</v>
      </c>
    </row>
    <row r="314" spans="1:8" s="18" customFormat="1" ht="12" customHeight="1" x14ac:dyDescent="0.2">
      <c r="A314" s="34"/>
      <c r="B314" s="35"/>
      <c r="C314" s="29"/>
      <c r="D314" s="257" t="s">
        <v>13</v>
      </c>
      <c r="E314" s="216">
        <v>4924638</v>
      </c>
      <c r="F314" s="216">
        <f>SUM(F315:F315)</f>
        <v>40000</v>
      </c>
      <c r="G314" s="216">
        <f>SUM(G315:G315)</f>
        <v>0</v>
      </c>
      <c r="H314" s="216">
        <f t="shared" ref="H314:H315" si="53">SUM(E314+F314-G314)</f>
        <v>4964638</v>
      </c>
    </row>
    <row r="315" spans="1:8" s="18" customFormat="1" ht="12" customHeight="1" x14ac:dyDescent="0.2">
      <c r="A315" s="34"/>
      <c r="B315" s="35"/>
      <c r="C315" s="50">
        <v>4300</v>
      </c>
      <c r="D315" s="43" t="s">
        <v>21</v>
      </c>
      <c r="E315" s="45">
        <v>143737</v>
      </c>
      <c r="F315" s="45">
        <v>40000</v>
      </c>
      <c r="G315" s="44"/>
      <c r="H315" s="44">
        <f t="shared" si="53"/>
        <v>183737</v>
      </c>
    </row>
    <row r="316" spans="1:8" s="18" customFormat="1" ht="12" customHeight="1" x14ac:dyDescent="0.2">
      <c r="A316" s="34"/>
      <c r="B316" s="39">
        <v>80148</v>
      </c>
      <c r="C316" s="29"/>
      <c r="D316" s="40" t="s">
        <v>219</v>
      </c>
      <c r="E316" s="41">
        <v>3138473</v>
      </c>
      <c r="F316" s="42">
        <f>SUM(F317)</f>
        <v>700</v>
      </c>
      <c r="G316" s="42">
        <f>SUM(G317)</f>
        <v>700</v>
      </c>
      <c r="H316" s="41">
        <f>SUM(E316+F316-G316)</f>
        <v>3138473</v>
      </c>
    </row>
    <row r="317" spans="1:8" s="18" customFormat="1" ht="12" customHeight="1" x14ac:dyDescent="0.2">
      <c r="A317" s="34"/>
      <c r="B317" s="35"/>
      <c r="C317" s="29"/>
      <c r="D317" s="257" t="s">
        <v>13</v>
      </c>
      <c r="E317" s="216">
        <v>3138473</v>
      </c>
      <c r="F317" s="216">
        <f>SUM(F318:F321)</f>
        <v>700</v>
      </c>
      <c r="G317" s="216">
        <f>SUM(G318:G321)</f>
        <v>700</v>
      </c>
      <c r="H317" s="216">
        <f t="shared" ref="H317:H321" si="54">SUM(E317+F317-G317)</f>
        <v>3138473</v>
      </c>
    </row>
    <row r="318" spans="1:8" s="18" customFormat="1" ht="12" customHeight="1" x14ac:dyDescent="0.2">
      <c r="A318" s="34"/>
      <c r="B318" s="35"/>
      <c r="C318" s="9" t="s">
        <v>60</v>
      </c>
      <c r="D318" s="11" t="s">
        <v>19</v>
      </c>
      <c r="E318" s="59">
        <v>56369</v>
      </c>
      <c r="F318" s="59">
        <v>500</v>
      </c>
      <c r="G318" s="59"/>
      <c r="H318" s="49">
        <f t="shared" si="54"/>
        <v>56869</v>
      </c>
    </row>
    <row r="319" spans="1:8" s="18" customFormat="1" ht="12" customHeight="1" x14ac:dyDescent="0.2">
      <c r="A319" s="34"/>
      <c r="B319" s="35"/>
      <c r="C319" s="50">
        <v>4270</v>
      </c>
      <c r="D319" s="43" t="s">
        <v>45</v>
      </c>
      <c r="E319" s="59">
        <v>23112</v>
      </c>
      <c r="F319" s="59"/>
      <c r="G319" s="59">
        <v>200</v>
      </c>
      <c r="H319" s="49">
        <f t="shared" si="54"/>
        <v>22912</v>
      </c>
    </row>
    <row r="320" spans="1:8" s="18" customFormat="1" ht="12" customHeight="1" x14ac:dyDescent="0.2">
      <c r="A320" s="34"/>
      <c r="B320" s="35"/>
      <c r="C320" s="50">
        <v>4300</v>
      </c>
      <c r="D320" s="43" t="s">
        <v>21</v>
      </c>
      <c r="E320" s="59">
        <v>26375</v>
      </c>
      <c r="F320" s="59">
        <v>200</v>
      </c>
      <c r="G320" s="59"/>
      <c r="H320" s="49">
        <f t="shared" si="54"/>
        <v>26575</v>
      </c>
    </row>
    <row r="321" spans="1:8" s="18" customFormat="1" ht="12" customHeight="1" x14ac:dyDescent="0.2">
      <c r="A321" s="34"/>
      <c r="B321" s="35"/>
      <c r="C321" s="50">
        <v>4710</v>
      </c>
      <c r="D321" s="11" t="s">
        <v>59</v>
      </c>
      <c r="E321" s="59">
        <v>20246</v>
      </c>
      <c r="F321" s="59"/>
      <c r="G321" s="59">
        <v>500</v>
      </c>
      <c r="H321" s="49">
        <f t="shared" si="54"/>
        <v>19746</v>
      </c>
    </row>
    <row r="322" spans="1:8" s="18" customFormat="1" ht="12" customHeight="1" x14ac:dyDescent="0.2">
      <c r="A322" s="34"/>
      <c r="B322" s="39">
        <v>80149</v>
      </c>
      <c r="C322" s="9"/>
      <c r="D322" s="11" t="s">
        <v>68</v>
      </c>
      <c r="E322" s="44"/>
      <c r="F322" s="44"/>
      <c r="G322" s="44"/>
      <c r="H322" s="44"/>
    </row>
    <row r="323" spans="1:8" s="18" customFormat="1" ht="12" customHeight="1" x14ac:dyDescent="0.2">
      <c r="A323" s="34"/>
      <c r="B323" s="39"/>
      <c r="C323" s="9"/>
      <c r="D323" s="11" t="s">
        <v>277</v>
      </c>
      <c r="E323" s="44"/>
      <c r="F323" s="44"/>
      <c r="G323" s="44"/>
      <c r="H323" s="44"/>
    </row>
    <row r="324" spans="1:8" s="18" customFormat="1" ht="12" customHeight="1" x14ac:dyDescent="0.2">
      <c r="A324" s="34"/>
      <c r="B324" s="39"/>
      <c r="C324" s="9"/>
      <c r="D324" s="11" t="s">
        <v>278</v>
      </c>
      <c r="E324" s="44"/>
      <c r="F324" s="44"/>
      <c r="G324" s="44"/>
      <c r="H324" s="44"/>
    </row>
    <row r="325" spans="1:8" s="18" customFormat="1" ht="12" customHeight="1" x14ac:dyDescent="0.2">
      <c r="A325" s="34"/>
      <c r="B325" s="39"/>
      <c r="C325" s="29"/>
      <c r="D325" s="40" t="s">
        <v>279</v>
      </c>
      <c r="E325" s="41">
        <v>3969470</v>
      </c>
      <c r="F325" s="42">
        <f>SUM(F326,F329)</f>
        <v>8501</v>
      </c>
      <c r="G325" s="42">
        <f>SUM(G326,G329)</f>
        <v>118501</v>
      </c>
      <c r="H325" s="41">
        <f>SUM(E325+F325-G325)</f>
        <v>3859470</v>
      </c>
    </row>
    <row r="326" spans="1:8" s="18" customFormat="1" ht="12" customHeight="1" x14ac:dyDescent="0.2">
      <c r="A326" s="34"/>
      <c r="B326" s="39"/>
      <c r="C326" s="29"/>
      <c r="D326" s="255" t="s">
        <v>83</v>
      </c>
      <c r="E326" s="81">
        <v>2140907</v>
      </c>
      <c r="F326" s="216">
        <f>SUM(F327:F328)</f>
        <v>0</v>
      </c>
      <c r="G326" s="216">
        <f>SUM(G327:G328)</f>
        <v>110000</v>
      </c>
      <c r="H326" s="216">
        <f t="shared" ref="H326" si="55">SUM(E326+F326-G326)</f>
        <v>2030907</v>
      </c>
    </row>
    <row r="327" spans="1:8" s="18" customFormat="1" ht="12" customHeight="1" x14ac:dyDescent="0.2">
      <c r="A327" s="34"/>
      <c r="B327" s="39"/>
      <c r="C327" s="50">
        <v>2540</v>
      </c>
      <c r="D327" s="43" t="s">
        <v>84</v>
      </c>
      <c r="E327" s="45"/>
      <c r="F327" s="45"/>
      <c r="G327" s="45"/>
      <c r="H327" s="45"/>
    </row>
    <row r="328" spans="1:8" s="18" customFormat="1" ht="12" customHeight="1" x14ac:dyDescent="0.2">
      <c r="A328" s="34"/>
      <c r="B328" s="39"/>
      <c r="C328" s="50"/>
      <c r="D328" s="43" t="s">
        <v>85</v>
      </c>
      <c r="E328" s="44">
        <v>2140907</v>
      </c>
      <c r="F328" s="44"/>
      <c r="G328" s="44">
        <v>110000</v>
      </c>
      <c r="H328" s="44">
        <f t="shared" ref="H328:H331" si="56">SUM(E328+F328-G328)</f>
        <v>2030907</v>
      </c>
    </row>
    <row r="329" spans="1:8" s="18" customFormat="1" ht="12" customHeight="1" x14ac:dyDescent="0.2">
      <c r="A329" s="34"/>
      <c r="B329" s="35"/>
      <c r="C329" s="29"/>
      <c r="D329" s="257" t="s">
        <v>13</v>
      </c>
      <c r="E329" s="216">
        <v>1828563</v>
      </c>
      <c r="F329" s="216">
        <f>SUM(F330:F331)</f>
        <v>8501</v>
      </c>
      <c r="G329" s="216">
        <f>SUM(G330:G331)</f>
        <v>8501</v>
      </c>
      <c r="H329" s="216">
        <f t="shared" si="56"/>
        <v>1828563</v>
      </c>
    </row>
    <row r="330" spans="1:8" s="18" customFormat="1" ht="12" customHeight="1" x14ac:dyDescent="0.2">
      <c r="A330" s="34"/>
      <c r="B330" s="35"/>
      <c r="C330" s="50">
        <v>4010</v>
      </c>
      <c r="D330" s="43" t="s">
        <v>25</v>
      </c>
      <c r="E330" s="45">
        <v>1395663</v>
      </c>
      <c r="F330" s="45"/>
      <c r="G330" s="44">
        <v>8501</v>
      </c>
      <c r="H330" s="44">
        <f t="shared" si="56"/>
        <v>1387162</v>
      </c>
    </row>
    <row r="331" spans="1:8" s="18" customFormat="1" ht="12" customHeight="1" x14ac:dyDescent="0.2">
      <c r="A331" s="34"/>
      <c r="B331" s="35"/>
      <c r="C331" s="50">
        <v>4110</v>
      </c>
      <c r="D331" s="43" t="s">
        <v>44</v>
      </c>
      <c r="E331" s="45">
        <v>253197</v>
      </c>
      <c r="F331" s="45">
        <v>8501</v>
      </c>
      <c r="G331" s="44"/>
      <c r="H331" s="44">
        <f t="shared" si="56"/>
        <v>261698</v>
      </c>
    </row>
    <row r="332" spans="1:8" s="18" customFormat="1" ht="12" customHeight="1" x14ac:dyDescent="0.2">
      <c r="A332" s="34"/>
      <c r="B332" s="39">
        <v>80150</v>
      </c>
      <c r="C332" s="9"/>
      <c r="D332" s="11" t="s">
        <v>68</v>
      </c>
      <c r="E332" s="44"/>
      <c r="F332" s="44"/>
      <c r="G332" s="44"/>
      <c r="H332" s="44"/>
    </row>
    <row r="333" spans="1:8" s="18" customFormat="1" ht="12" customHeight="1" x14ac:dyDescent="0.2">
      <c r="A333" s="34"/>
      <c r="B333" s="39"/>
      <c r="C333" s="9"/>
      <c r="D333" s="11" t="s">
        <v>82</v>
      </c>
      <c r="E333" s="44"/>
      <c r="F333" s="44"/>
      <c r="G333" s="44"/>
      <c r="H333" s="44"/>
    </row>
    <row r="334" spans="1:8" s="18" customFormat="1" ht="12" customHeight="1" x14ac:dyDescent="0.2">
      <c r="A334" s="34"/>
      <c r="B334" s="39"/>
      <c r="C334" s="29"/>
      <c r="D334" s="40" t="s">
        <v>280</v>
      </c>
      <c r="E334" s="62">
        <v>8426018</v>
      </c>
      <c r="F334" s="42">
        <f>SUM(F335,F342)</f>
        <v>0</v>
      </c>
      <c r="G334" s="42">
        <f>SUM(G335,G342)</f>
        <v>130000</v>
      </c>
      <c r="H334" s="41">
        <f>SUM(E334+F334-G334)</f>
        <v>8296018</v>
      </c>
    </row>
    <row r="335" spans="1:8" s="18" customFormat="1" ht="12" customHeight="1" x14ac:dyDescent="0.2">
      <c r="A335" s="34"/>
      <c r="B335" s="39"/>
      <c r="C335" s="29"/>
      <c r="D335" s="255" t="s">
        <v>83</v>
      </c>
      <c r="E335" s="260">
        <v>138139</v>
      </c>
      <c r="F335" s="216">
        <f>SUM(F336:F341)</f>
        <v>0</v>
      </c>
      <c r="G335" s="216">
        <f>SUM(G336:G341)</f>
        <v>30000</v>
      </c>
      <c r="H335" s="216">
        <f t="shared" ref="H335" si="57">SUM(E335+F335-G335)</f>
        <v>108139</v>
      </c>
    </row>
    <row r="336" spans="1:8" s="18" customFormat="1" ht="12" customHeight="1" x14ac:dyDescent="0.2">
      <c r="A336" s="34"/>
      <c r="B336" s="39"/>
      <c r="C336" s="50">
        <v>2540</v>
      </c>
      <c r="D336" s="43" t="s">
        <v>84</v>
      </c>
      <c r="E336" s="45"/>
      <c r="F336" s="45"/>
      <c r="G336" s="45"/>
      <c r="H336" s="45"/>
    </row>
    <row r="337" spans="1:8" s="18" customFormat="1" ht="12" customHeight="1" x14ac:dyDescent="0.2">
      <c r="A337" s="34"/>
      <c r="B337" s="39"/>
      <c r="C337" s="50"/>
      <c r="D337" s="43" t="s">
        <v>85</v>
      </c>
      <c r="E337" s="44">
        <v>80968</v>
      </c>
      <c r="F337" s="44"/>
      <c r="G337" s="44">
        <v>20000</v>
      </c>
      <c r="H337" s="44">
        <f t="shared" ref="H337" si="58">SUM(E337+F337-G337)</f>
        <v>60968</v>
      </c>
    </row>
    <row r="338" spans="1:8" s="18" customFormat="1" ht="12" customHeight="1" x14ac:dyDescent="0.2">
      <c r="A338" s="34"/>
      <c r="B338" s="39"/>
      <c r="C338" s="39">
        <v>2590</v>
      </c>
      <c r="D338" s="43" t="s">
        <v>86</v>
      </c>
      <c r="E338" s="44"/>
      <c r="F338" s="44"/>
      <c r="G338" s="44"/>
      <c r="H338" s="44"/>
    </row>
    <row r="339" spans="1:8" s="18" customFormat="1" ht="12" customHeight="1" x14ac:dyDescent="0.2">
      <c r="A339" s="34"/>
      <c r="B339" s="39"/>
      <c r="C339" s="39"/>
      <c r="D339" s="43" t="s">
        <v>87</v>
      </c>
      <c r="E339" s="44"/>
      <c r="F339" s="44"/>
      <c r="G339" s="44"/>
      <c r="H339" s="44"/>
    </row>
    <row r="340" spans="1:8" s="18" customFormat="1" ht="12" customHeight="1" x14ac:dyDescent="0.2">
      <c r="A340" s="34"/>
      <c r="B340" s="39"/>
      <c r="C340" s="39"/>
      <c r="D340" s="43" t="s">
        <v>88</v>
      </c>
      <c r="E340" s="44"/>
      <c r="F340" s="44"/>
      <c r="G340" s="44"/>
      <c r="H340" s="44"/>
    </row>
    <row r="341" spans="1:8" s="18" customFormat="1" ht="12" customHeight="1" x14ac:dyDescent="0.2">
      <c r="A341" s="34"/>
      <c r="B341" s="39"/>
      <c r="C341" s="39"/>
      <c r="D341" s="43" t="s">
        <v>89</v>
      </c>
      <c r="E341" s="44">
        <v>57171</v>
      </c>
      <c r="F341" s="44"/>
      <c r="G341" s="44">
        <v>10000</v>
      </c>
      <c r="H341" s="44">
        <f t="shared" ref="H341:H345" si="59">SUM(E341+F341-G341)</f>
        <v>47171</v>
      </c>
    </row>
    <row r="342" spans="1:8" s="18" customFormat="1" ht="12" customHeight="1" x14ac:dyDescent="0.2">
      <c r="A342" s="34"/>
      <c r="B342" s="35"/>
      <c r="C342" s="29"/>
      <c r="D342" s="257" t="s">
        <v>13</v>
      </c>
      <c r="E342" s="216">
        <v>8287879</v>
      </c>
      <c r="F342" s="216">
        <f>SUM(F343:F345)</f>
        <v>0</v>
      </c>
      <c r="G342" s="216">
        <f>SUM(G343:G345)</f>
        <v>100000</v>
      </c>
      <c r="H342" s="216">
        <f t="shared" si="59"/>
        <v>8187879</v>
      </c>
    </row>
    <row r="343" spans="1:8" s="18" customFormat="1" ht="12" customHeight="1" x14ac:dyDescent="0.2">
      <c r="A343" s="34"/>
      <c r="B343" s="35"/>
      <c r="C343" s="50">
        <v>4010</v>
      </c>
      <c r="D343" s="43" t="s">
        <v>25</v>
      </c>
      <c r="E343" s="45">
        <v>6486694</v>
      </c>
      <c r="F343" s="45"/>
      <c r="G343" s="44">
        <v>56000</v>
      </c>
      <c r="H343" s="44">
        <f t="shared" si="59"/>
        <v>6430694</v>
      </c>
    </row>
    <row r="344" spans="1:8" s="18" customFormat="1" ht="12" customHeight="1" x14ac:dyDescent="0.2">
      <c r="A344" s="34"/>
      <c r="B344" s="35"/>
      <c r="C344" s="50">
        <v>4110</v>
      </c>
      <c r="D344" s="43" t="s">
        <v>44</v>
      </c>
      <c r="E344" s="59">
        <v>1146603</v>
      </c>
      <c r="F344" s="59"/>
      <c r="G344" s="59">
        <v>30000</v>
      </c>
      <c r="H344" s="44">
        <f t="shared" si="59"/>
        <v>1116603</v>
      </c>
    </row>
    <row r="345" spans="1:8" s="18" customFormat="1" ht="12" customHeight="1" x14ac:dyDescent="0.2">
      <c r="A345" s="34"/>
      <c r="B345" s="35"/>
      <c r="C345" s="50">
        <v>4710</v>
      </c>
      <c r="D345" s="11" t="s">
        <v>59</v>
      </c>
      <c r="E345" s="44">
        <v>71775</v>
      </c>
      <c r="F345" s="44"/>
      <c r="G345" s="44">
        <v>14000</v>
      </c>
      <c r="H345" s="44">
        <f t="shared" si="59"/>
        <v>57775</v>
      </c>
    </row>
    <row r="346" spans="1:8" s="18" customFormat="1" ht="12" customHeight="1" x14ac:dyDescent="0.2">
      <c r="A346" s="34"/>
      <c r="B346" s="39">
        <v>80151</v>
      </c>
      <c r="C346" s="29"/>
      <c r="D346" s="40" t="s">
        <v>81</v>
      </c>
      <c r="E346" s="41">
        <v>347057</v>
      </c>
      <c r="F346" s="42">
        <f>SUM(F347)</f>
        <v>0</v>
      </c>
      <c r="G346" s="42">
        <f>SUM(G347)</f>
        <v>40000</v>
      </c>
      <c r="H346" s="41">
        <f>SUM(E346+F346-G346)</f>
        <v>307057</v>
      </c>
    </row>
    <row r="347" spans="1:8" s="18" customFormat="1" ht="12" customHeight="1" x14ac:dyDescent="0.2">
      <c r="A347" s="34"/>
      <c r="B347" s="35"/>
      <c r="C347" s="29"/>
      <c r="D347" s="257" t="s">
        <v>13</v>
      </c>
      <c r="E347" s="216">
        <v>279847</v>
      </c>
      <c r="F347" s="216">
        <f>SUM(F348:F348)</f>
        <v>0</v>
      </c>
      <c r="G347" s="216">
        <f>SUM(G348:G348)</f>
        <v>40000</v>
      </c>
      <c r="H347" s="216">
        <f t="shared" ref="H347:H348" si="60">SUM(E347+F347-G347)</f>
        <v>239847</v>
      </c>
    </row>
    <row r="348" spans="1:8" s="18" customFormat="1" ht="12" customHeight="1" x14ac:dyDescent="0.2">
      <c r="A348" s="34"/>
      <c r="B348" s="35"/>
      <c r="C348" s="50">
        <v>4010</v>
      </c>
      <c r="D348" s="43" t="s">
        <v>25</v>
      </c>
      <c r="E348" s="59">
        <v>152787</v>
      </c>
      <c r="F348" s="59"/>
      <c r="G348" s="59">
        <v>40000</v>
      </c>
      <c r="H348" s="49">
        <f t="shared" si="60"/>
        <v>112787</v>
      </c>
    </row>
    <row r="349" spans="1:8" s="18" customFormat="1" ht="12" customHeight="1" x14ac:dyDescent="0.2">
      <c r="A349" s="34"/>
      <c r="B349" s="39">
        <v>80195</v>
      </c>
      <c r="C349" s="29"/>
      <c r="D349" s="40" t="s">
        <v>15</v>
      </c>
      <c r="E349" s="41">
        <v>33970994.689999998</v>
      </c>
      <c r="F349" s="42">
        <f>SUM(F350,F355,F360)</f>
        <v>21049</v>
      </c>
      <c r="G349" s="42">
        <f>SUM(G350,G355,G360)</f>
        <v>12800</v>
      </c>
      <c r="H349" s="41">
        <f>SUM(E349+F349-G349)</f>
        <v>33979243.689999998</v>
      </c>
    </row>
    <row r="350" spans="1:8" s="18" customFormat="1" ht="12" customHeight="1" x14ac:dyDescent="0.2">
      <c r="A350" s="34"/>
      <c r="B350" s="39"/>
      <c r="C350" s="29"/>
      <c r="D350" s="257" t="s">
        <v>13</v>
      </c>
      <c r="E350" s="216">
        <v>1716062</v>
      </c>
      <c r="F350" s="216">
        <f>SUM(F351:F352)</f>
        <v>8249</v>
      </c>
      <c r="G350" s="216">
        <f>SUM(G351:G352)</f>
        <v>0</v>
      </c>
      <c r="H350" s="216">
        <f t="shared" ref="H350:H352" si="61">SUM(E350+F350-G350)</f>
        <v>1724311</v>
      </c>
    </row>
    <row r="351" spans="1:8" s="18" customFormat="1" ht="12" customHeight="1" x14ac:dyDescent="0.2">
      <c r="A351" s="34"/>
      <c r="B351" s="39"/>
      <c r="C351" s="50">
        <v>4260</v>
      </c>
      <c r="D351" s="43" t="s">
        <v>20</v>
      </c>
      <c r="E351" s="45">
        <v>3871</v>
      </c>
      <c r="F351" s="45">
        <v>223</v>
      </c>
      <c r="G351" s="44"/>
      <c r="H351" s="44">
        <f t="shared" si="61"/>
        <v>4094</v>
      </c>
    </row>
    <row r="352" spans="1:8" s="18" customFormat="1" ht="12" customHeight="1" x14ac:dyDescent="0.2">
      <c r="A352" s="34"/>
      <c r="B352" s="39"/>
      <c r="C352" s="50">
        <v>4440</v>
      </c>
      <c r="D352" s="43" t="s">
        <v>90</v>
      </c>
      <c r="E352" s="45">
        <v>1272200</v>
      </c>
      <c r="F352" s="45">
        <v>8026</v>
      </c>
      <c r="G352" s="44"/>
      <c r="H352" s="44">
        <f t="shared" si="61"/>
        <v>1280226</v>
      </c>
    </row>
    <row r="353" spans="1:8" s="18" customFormat="1" ht="12" customHeight="1" x14ac:dyDescent="0.2">
      <c r="A353" s="34"/>
      <c r="B353" s="39"/>
      <c r="C353" s="29"/>
      <c r="D353" s="43" t="s">
        <v>347</v>
      </c>
      <c r="E353" s="59"/>
      <c r="F353" s="49"/>
      <c r="G353" s="49"/>
      <c r="H353" s="44"/>
    </row>
    <row r="354" spans="1:8" s="18" customFormat="1" ht="12" customHeight="1" x14ac:dyDescent="0.2">
      <c r="A354" s="34"/>
      <c r="B354" s="39"/>
      <c r="C354" s="29"/>
      <c r="D354" s="43" t="s">
        <v>348</v>
      </c>
      <c r="E354" s="59"/>
      <c r="F354" s="49"/>
      <c r="G354" s="49"/>
      <c r="H354" s="44"/>
    </row>
    <row r="355" spans="1:8" s="18" customFormat="1" ht="12" customHeight="1" x14ac:dyDescent="0.2">
      <c r="A355" s="34"/>
      <c r="B355" s="39"/>
      <c r="C355" s="29"/>
      <c r="D355" s="257" t="s">
        <v>349</v>
      </c>
      <c r="E355" s="81">
        <v>91544.83</v>
      </c>
      <c r="F355" s="238">
        <f>SUM(F356:F358)</f>
        <v>10000</v>
      </c>
      <c r="G355" s="238">
        <f>SUM(G356:G358)</f>
        <v>10000</v>
      </c>
      <c r="H355" s="215">
        <f t="shared" ref="H355:H358" si="62">SUM(E355+F355-G355)</f>
        <v>91544.83</v>
      </c>
    </row>
    <row r="356" spans="1:8" s="18" customFormat="1" ht="12" customHeight="1" x14ac:dyDescent="0.2">
      <c r="A356" s="51"/>
      <c r="B356" s="65"/>
      <c r="C356" s="53">
        <v>4421</v>
      </c>
      <c r="D356" s="78" t="s">
        <v>259</v>
      </c>
      <c r="E356" s="62">
        <v>20000</v>
      </c>
      <c r="F356" s="54">
        <v>10000</v>
      </c>
      <c r="G356" s="54"/>
      <c r="H356" s="42">
        <f t="shared" si="62"/>
        <v>30000</v>
      </c>
    </row>
    <row r="357" spans="1:8" s="18" customFormat="1" ht="12" customHeight="1" x14ac:dyDescent="0.2">
      <c r="A357" s="34"/>
      <c r="B357" s="39"/>
      <c r="C357" s="50">
        <v>4701</v>
      </c>
      <c r="D357" s="11" t="s">
        <v>350</v>
      </c>
      <c r="E357" s="59"/>
      <c r="F357" s="49"/>
      <c r="G357" s="49"/>
      <c r="H357" s="44"/>
    </row>
    <row r="358" spans="1:8" s="18" customFormat="1" ht="12" customHeight="1" x14ac:dyDescent="0.2">
      <c r="A358" s="34"/>
      <c r="B358" s="39"/>
      <c r="C358" s="50"/>
      <c r="D358" s="11" t="s">
        <v>351</v>
      </c>
      <c r="E358" s="59">
        <v>56458.83</v>
      </c>
      <c r="F358" s="49"/>
      <c r="G358" s="49">
        <v>10000</v>
      </c>
      <c r="H358" s="44">
        <f t="shared" si="62"/>
        <v>46458.83</v>
      </c>
    </row>
    <row r="359" spans="1:8" s="18" customFormat="1" ht="12" customHeight="1" x14ac:dyDescent="0.2">
      <c r="A359" s="34"/>
      <c r="B359" s="39"/>
      <c r="C359" s="212"/>
      <c r="D359" s="261" t="s">
        <v>427</v>
      </c>
      <c r="E359" s="45"/>
      <c r="F359" s="44"/>
      <c r="G359" s="44"/>
      <c r="H359" s="45"/>
    </row>
    <row r="360" spans="1:8" s="18" customFormat="1" ht="12" customHeight="1" x14ac:dyDescent="0.2">
      <c r="A360" s="34"/>
      <c r="B360" s="39"/>
      <c r="C360" s="80"/>
      <c r="D360" s="255" t="s">
        <v>281</v>
      </c>
      <c r="E360" s="216">
        <v>177890</v>
      </c>
      <c r="F360" s="216">
        <f>SUM(F361:F364)</f>
        <v>2800</v>
      </c>
      <c r="G360" s="216">
        <f>SUM(G361:G364)</f>
        <v>2800</v>
      </c>
      <c r="H360" s="216">
        <f t="shared" ref="H360:H376" si="63">SUM(E360+F360-G360)</f>
        <v>177890</v>
      </c>
    </row>
    <row r="361" spans="1:8" s="18" customFormat="1" ht="12" customHeight="1" x14ac:dyDescent="0.2">
      <c r="A361" s="34"/>
      <c r="B361" s="39"/>
      <c r="C361" s="50">
        <v>4307</v>
      </c>
      <c r="D361" s="43" t="s">
        <v>21</v>
      </c>
      <c r="E361" s="59">
        <v>147960</v>
      </c>
      <c r="F361" s="59">
        <v>160</v>
      </c>
      <c r="G361" s="59"/>
      <c r="H361" s="49">
        <f t="shared" si="63"/>
        <v>148120</v>
      </c>
    </row>
    <row r="362" spans="1:8" s="18" customFormat="1" ht="12" customHeight="1" x14ac:dyDescent="0.2">
      <c r="A362" s="34"/>
      <c r="B362" s="39"/>
      <c r="C362" s="50">
        <v>4309</v>
      </c>
      <c r="D362" s="43" t="s">
        <v>21</v>
      </c>
      <c r="E362" s="59">
        <v>6330</v>
      </c>
      <c r="F362" s="59">
        <v>2640</v>
      </c>
      <c r="G362" s="59"/>
      <c r="H362" s="49">
        <f t="shared" si="63"/>
        <v>8970</v>
      </c>
    </row>
    <row r="363" spans="1:8" s="18" customFormat="1" ht="12" customHeight="1" x14ac:dyDescent="0.2">
      <c r="A363" s="34"/>
      <c r="B363" s="39"/>
      <c r="C363" s="50">
        <v>4427</v>
      </c>
      <c r="D363" s="11" t="s">
        <v>259</v>
      </c>
      <c r="E363" s="59">
        <v>160</v>
      </c>
      <c r="F363" s="59"/>
      <c r="G363" s="59">
        <v>160</v>
      </c>
      <c r="H363" s="49">
        <f t="shared" si="63"/>
        <v>0</v>
      </c>
    </row>
    <row r="364" spans="1:8" s="18" customFormat="1" ht="12" customHeight="1" x14ac:dyDescent="0.2">
      <c r="A364" s="34"/>
      <c r="B364" s="39"/>
      <c r="C364" s="50">
        <v>4429</v>
      </c>
      <c r="D364" s="11" t="s">
        <v>259</v>
      </c>
      <c r="E364" s="59">
        <v>2640</v>
      </c>
      <c r="F364" s="59"/>
      <c r="G364" s="59">
        <v>2640</v>
      </c>
      <c r="H364" s="49">
        <f t="shared" si="63"/>
        <v>0</v>
      </c>
    </row>
    <row r="365" spans="1:8" s="18" customFormat="1" ht="11.45" customHeight="1" thickBot="1" x14ac:dyDescent="0.25">
      <c r="A365" s="36" t="s">
        <v>225</v>
      </c>
      <c r="B365" s="35"/>
      <c r="C365" s="36"/>
      <c r="D365" s="37" t="s">
        <v>282</v>
      </c>
      <c r="E365" s="33">
        <v>6361998.6500000004</v>
      </c>
      <c r="F365" s="38">
        <f>SUM(F366)</f>
        <v>38500</v>
      </c>
      <c r="G365" s="38">
        <f>SUM(G366)</f>
        <v>38500</v>
      </c>
      <c r="H365" s="33">
        <f t="shared" si="63"/>
        <v>6361998.6500000004</v>
      </c>
    </row>
    <row r="366" spans="1:8" s="18" customFormat="1" ht="11.45" customHeight="1" thickTop="1" x14ac:dyDescent="0.2">
      <c r="A366" s="60"/>
      <c r="B366" s="56">
        <v>85154</v>
      </c>
      <c r="C366" s="83"/>
      <c r="D366" s="82" t="s">
        <v>352</v>
      </c>
      <c r="E366" s="62">
        <v>3026433.57</v>
      </c>
      <c r="F366" s="42">
        <f t="shared" ref="F366:G366" si="64">SUM(F367)</f>
        <v>38500</v>
      </c>
      <c r="G366" s="42">
        <f t="shared" si="64"/>
        <v>38500</v>
      </c>
      <c r="H366" s="41">
        <f t="shared" si="63"/>
        <v>3026433.57</v>
      </c>
    </row>
    <row r="367" spans="1:8" s="18" customFormat="1" ht="11.45" customHeight="1" x14ac:dyDescent="0.2">
      <c r="A367" s="60"/>
      <c r="B367" s="39"/>
      <c r="C367" s="29"/>
      <c r="D367" s="257" t="s">
        <v>24</v>
      </c>
      <c r="E367" s="260">
        <v>1314929</v>
      </c>
      <c r="F367" s="215">
        <f>SUM(F368:F376)</f>
        <v>38500</v>
      </c>
      <c r="G367" s="215">
        <f>SUM(G368:G376)</f>
        <v>38500</v>
      </c>
      <c r="H367" s="216">
        <f t="shared" si="63"/>
        <v>1314929</v>
      </c>
    </row>
    <row r="368" spans="1:8" s="18" customFormat="1" ht="11.45" customHeight="1" x14ac:dyDescent="0.2">
      <c r="A368" s="60"/>
      <c r="B368" s="35"/>
      <c r="C368" s="50">
        <v>3020</v>
      </c>
      <c r="D368" s="43" t="s">
        <v>80</v>
      </c>
      <c r="E368" s="49">
        <v>1300</v>
      </c>
      <c r="F368" s="49"/>
      <c r="G368" s="49">
        <v>860</v>
      </c>
      <c r="H368" s="44">
        <f t="shared" si="63"/>
        <v>440</v>
      </c>
    </row>
    <row r="369" spans="1:8" s="18" customFormat="1" ht="11.45" customHeight="1" x14ac:dyDescent="0.2">
      <c r="A369" s="60"/>
      <c r="B369" s="35"/>
      <c r="C369" s="50">
        <v>4170</v>
      </c>
      <c r="D369" s="43" t="s">
        <v>22</v>
      </c>
      <c r="E369" s="49">
        <v>29100</v>
      </c>
      <c r="F369" s="49"/>
      <c r="G369" s="49">
        <v>10720</v>
      </c>
      <c r="H369" s="44">
        <f t="shared" si="63"/>
        <v>18380</v>
      </c>
    </row>
    <row r="370" spans="1:8" s="18" customFormat="1" ht="11.45" customHeight="1" x14ac:dyDescent="0.2">
      <c r="A370" s="60"/>
      <c r="B370" s="35"/>
      <c r="C370" s="50">
        <v>4210</v>
      </c>
      <c r="D370" s="43" t="s">
        <v>19</v>
      </c>
      <c r="E370" s="59">
        <v>85610</v>
      </c>
      <c r="F370" s="49">
        <v>6000</v>
      </c>
      <c r="G370" s="49"/>
      <c r="H370" s="44">
        <f t="shared" si="63"/>
        <v>91610</v>
      </c>
    </row>
    <row r="371" spans="1:8" s="18" customFormat="1" ht="11.45" customHeight="1" x14ac:dyDescent="0.2">
      <c r="A371" s="60"/>
      <c r="B371" s="35"/>
      <c r="C371" s="50">
        <v>4220</v>
      </c>
      <c r="D371" s="43" t="s">
        <v>353</v>
      </c>
      <c r="E371" s="59">
        <v>47600</v>
      </c>
      <c r="F371" s="49"/>
      <c r="G371" s="49">
        <v>7000</v>
      </c>
      <c r="H371" s="44">
        <f t="shared" si="63"/>
        <v>40600</v>
      </c>
    </row>
    <row r="372" spans="1:8" s="18" customFormat="1" ht="12" customHeight="1" x14ac:dyDescent="0.2">
      <c r="A372" s="34"/>
      <c r="B372" s="35"/>
      <c r="C372" s="50">
        <v>4240</v>
      </c>
      <c r="D372" s="43" t="s">
        <v>32</v>
      </c>
      <c r="E372" s="59">
        <v>11400</v>
      </c>
      <c r="F372" s="49">
        <v>32500</v>
      </c>
      <c r="G372" s="49"/>
      <c r="H372" s="44">
        <f t="shared" si="63"/>
        <v>43900</v>
      </c>
    </row>
    <row r="373" spans="1:8" s="18" customFormat="1" ht="12" customHeight="1" x14ac:dyDescent="0.2">
      <c r="A373" s="34"/>
      <c r="B373" s="35"/>
      <c r="C373" s="50">
        <v>4300</v>
      </c>
      <c r="D373" s="43" t="s">
        <v>21</v>
      </c>
      <c r="E373" s="59">
        <v>326620</v>
      </c>
      <c r="F373" s="49"/>
      <c r="G373" s="49">
        <v>12693</v>
      </c>
      <c r="H373" s="44">
        <f t="shared" si="63"/>
        <v>313927</v>
      </c>
    </row>
    <row r="374" spans="1:8" s="18" customFormat="1" ht="12" customHeight="1" x14ac:dyDescent="0.2">
      <c r="A374" s="34"/>
      <c r="B374" s="35"/>
      <c r="C374" s="50">
        <v>4700</v>
      </c>
      <c r="D374" s="11" t="s">
        <v>272</v>
      </c>
      <c r="E374" s="59"/>
      <c r="F374" s="49"/>
      <c r="G374" s="49"/>
      <c r="H374" s="44"/>
    </row>
    <row r="375" spans="1:8" s="18" customFormat="1" ht="12" customHeight="1" x14ac:dyDescent="0.2">
      <c r="A375" s="34"/>
      <c r="B375" s="35"/>
      <c r="C375" s="50"/>
      <c r="D375" s="11" t="s">
        <v>273</v>
      </c>
      <c r="E375" s="59">
        <v>14960</v>
      </c>
      <c r="F375" s="49"/>
      <c r="G375" s="49">
        <v>185</v>
      </c>
      <c r="H375" s="44">
        <f t="shared" si="63"/>
        <v>14775</v>
      </c>
    </row>
    <row r="376" spans="1:8" s="18" customFormat="1" ht="12" customHeight="1" x14ac:dyDescent="0.2">
      <c r="A376" s="34"/>
      <c r="B376" s="35"/>
      <c r="C376" s="50">
        <v>4710</v>
      </c>
      <c r="D376" s="11" t="s">
        <v>59</v>
      </c>
      <c r="E376" s="59">
        <v>7042</v>
      </c>
      <c r="F376" s="49"/>
      <c r="G376" s="49">
        <v>7042</v>
      </c>
      <c r="H376" s="44">
        <f t="shared" si="63"/>
        <v>0</v>
      </c>
    </row>
    <row r="377" spans="1:8" s="18" customFormat="1" ht="12" customHeight="1" thickBot="1" x14ac:dyDescent="0.25">
      <c r="A377" s="36" t="s">
        <v>23</v>
      </c>
      <c r="B377" s="35"/>
      <c r="C377" s="36"/>
      <c r="D377" s="37" t="s">
        <v>16</v>
      </c>
      <c r="E377" s="33">
        <v>62984786.030000001</v>
      </c>
      <c r="F377" s="38">
        <f>SUM(F378,F394,F402,F405,F408,F414,F422)</f>
        <v>501262.73</v>
      </c>
      <c r="G377" s="38">
        <f>SUM(G378,G394,G402,G405,G408,G414,G422)</f>
        <v>147675.73000000001</v>
      </c>
      <c r="H377" s="33">
        <f t="shared" ref="H377:H408" si="65">SUM(E377+F377-G377)</f>
        <v>63338373.030000001</v>
      </c>
    </row>
    <row r="378" spans="1:8" s="18" customFormat="1" ht="12" customHeight="1" thickTop="1" x14ac:dyDescent="0.2">
      <c r="A378" s="36"/>
      <c r="B378" s="39">
        <v>85202</v>
      </c>
      <c r="C378" s="29"/>
      <c r="D378" s="48" t="s">
        <v>302</v>
      </c>
      <c r="E378" s="62">
        <v>15034264</v>
      </c>
      <c r="F378" s="42">
        <f>SUM(F379,F382)</f>
        <v>73794</v>
      </c>
      <c r="G378" s="42">
        <f>SUM(G379,G382)</f>
        <v>125767</v>
      </c>
      <c r="H378" s="41">
        <f t="shared" si="65"/>
        <v>14982291</v>
      </c>
    </row>
    <row r="379" spans="1:8" s="18" customFormat="1" ht="12" customHeight="1" x14ac:dyDescent="0.2">
      <c r="A379" s="36"/>
      <c r="B379" s="39"/>
      <c r="C379" s="29"/>
      <c r="D379" s="257" t="s">
        <v>354</v>
      </c>
      <c r="E379" s="81">
        <v>3351783</v>
      </c>
      <c r="F379" s="215">
        <f>SUM(F380:F381)</f>
        <v>39822</v>
      </c>
      <c r="G379" s="215">
        <f>SUM(G380:G381)</f>
        <v>84370</v>
      </c>
      <c r="H379" s="216">
        <f t="shared" si="65"/>
        <v>3307235</v>
      </c>
    </row>
    <row r="380" spans="1:8" s="18" customFormat="1" ht="12" customHeight="1" x14ac:dyDescent="0.2">
      <c r="A380" s="36"/>
      <c r="B380" s="39"/>
      <c r="C380" s="50">
        <v>4010</v>
      </c>
      <c r="D380" s="43" t="s">
        <v>25</v>
      </c>
      <c r="E380" s="49">
        <v>1799790</v>
      </c>
      <c r="F380" s="59">
        <v>33239</v>
      </c>
      <c r="G380" s="59">
        <v>70424</v>
      </c>
      <c r="H380" s="44">
        <f t="shared" ref="H380:H381" si="66">SUM(E380+F380-G380)</f>
        <v>1762605</v>
      </c>
    </row>
    <row r="381" spans="1:8" s="18" customFormat="1" ht="12" customHeight="1" x14ac:dyDescent="0.2">
      <c r="A381" s="36"/>
      <c r="B381" s="39"/>
      <c r="C381" s="50">
        <v>4110</v>
      </c>
      <c r="D381" s="43" t="s">
        <v>44</v>
      </c>
      <c r="E381" s="49">
        <v>335601</v>
      </c>
      <c r="F381" s="59">
        <v>6583</v>
      </c>
      <c r="G381" s="59">
        <v>13946</v>
      </c>
      <c r="H381" s="44">
        <f t="shared" si="66"/>
        <v>328238</v>
      </c>
    </row>
    <row r="382" spans="1:8" s="18" customFormat="1" ht="12" customHeight="1" x14ac:dyDescent="0.2">
      <c r="A382" s="36"/>
      <c r="B382" s="39"/>
      <c r="C382" s="29"/>
      <c r="D382" s="257" t="s">
        <v>355</v>
      </c>
      <c r="E382" s="81">
        <v>3088021</v>
      </c>
      <c r="F382" s="215">
        <f>SUM(F383:F393)</f>
        <v>33972</v>
      </c>
      <c r="G382" s="215">
        <f>SUM(G383:G393)</f>
        <v>41397</v>
      </c>
      <c r="H382" s="216">
        <f t="shared" si="65"/>
        <v>3080596</v>
      </c>
    </row>
    <row r="383" spans="1:8" s="18" customFormat="1" ht="12" customHeight="1" x14ac:dyDescent="0.2">
      <c r="A383" s="36"/>
      <c r="B383" s="39"/>
      <c r="C383" s="9" t="s">
        <v>60</v>
      </c>
      <c r="D383" s="11" t="s">
        <v>19</v>
      </c>
      <c r="E383" s="49">
        <v>138356</v>
      </c>
      <c r="F383" s="59">
        <v>6637</v>
      </c>
      <c r="G383" s="59">
        <f>5356+14062</f>
        <v>19418</v>
      </c>
      <c r="H383" s="44">
        <f t="shared" si="65"/>
        <v>125575</v>
      </c>
    </row>
    <row r="384" spans="1:8" s="18" customFormat="1" ht="12" customHeight="1" x14ac:dyDescent="0.2">
      <c r="A384" s="36"/>
      <c r="B384" s="39"/>
      <c r="C384" s="50">
        <v>4220</v>
      </c>
      <c r="D384" s="43" t="s">
        <v>353</v>
      </c>
      <c r="E384" s="49">
        <v>210000</v>
      </c>
      <c r="F384" s="59"/>
      <c r="G384" s="59">
        <v>18000</v>
      </c>
      <c r="H384" s="44">
        <f t="shared" si="65"/>
        <v>192000</v>
      </c>
    </row>
    <row r="385" spans="1:8" s="18" customFormat="1" ht="12" customHeight="1" x14ac:dyDescent="0.2">
      <c r="A385" s="36"/>
      <c r="B385" s="39"/>
      <c r="C385" s="29" t="s">
        <v>224</v>
      </c>
      <c r="D385" s="47" t="s">
        <v>356</v>
      </c>
      <c r="E385" s="49"/>
      <c r="F385" s="59"/>
      <c r="G385" s="59"/>
      <c r="H385" s="44"/>
    </row>
    <row r="386" spans="1:8" s="18" customFormat="1" ht="12" customHeight="1" x14ac:dyDescent="0.2">
      <c r="A386" s="36"/>
      <c r="B386" s="39"/>
      <c r="C386" s="29"/>
      <c r="D386" s="47" t="s">
        <v>357</v>
      </c>
      <c r="E386" s="49">
        <v>25000</v>
      </c>
      <c r="F386" s="59">
        <v>2000</v>
      </c>
      <c r="G386" s="59"/>
      <c r="H386" s="44">
        <f t="shared" ref="H386" si="67">SUM(E386+F386-G386)</f>
        <v>27000</v>
      </c>
    </row>
    <row r="387" spans="1:8" s="18" customFormat="1" ht="12" customHeight="1" x14ac:dyDescent="0.2">
      <c r="A387" s="36"/>
      <c r="B387" s="39"/>
      <c r="C387" s="50">
        <v>4260</v>
      </c>
      <c r="D387" s="43" t="s">
        <v>20</v>
      </c>
      <c r="E387" s="49">
        <v>173500</v>
      </c>
      <c r="F387" s="59">
        <v>8077</v>
      </c>
      <c r="G387" s="59"/>
      <c r="H387" s="44">
        <f t="shared" si="65"/>
        <v>181577</v>
      </c>
    </row>
    <row r="388" spans="1:8" s="18" customFormat="1" ht="12" customHeight="1" x14ac:dyDescent="0.2">
      <c r="A388" s="36"/>
      <c r="B388" s="39"/>
      <c r="C388" s="50">
        <v>4270</v>
      </c>
      <c r="D388" s="43" t="s">
        <v>45</v>
      </c>
      <c r="E388" s="49">
        <v>100806</v>
      </c>
      <c r="F388" s="59"/>
      <c r="G388" s="59">
        <v>2258</v>
      </c>
      <c r="H388" s="44">
        <f t="shared" si="65"/>
        <v>98548</v>
      </c>
    </row>
    <row r="389" spans="1:8" s="18" customFormat="1" ht="12" customHeight="1" x14ac:dyDescent="0.2">
      <c r="A389" s="36"/>
      <c r="B389" s="39"/>
      <c r="C389" s="50">
        <v>4280</v>
      </c>
      <c r="D389" s="43" t="s">
        <v>58</v>
      </c>
      <c r="E389" s="49">
        <v>3000</v>
      </c>
      <c r="F389" s="59"/>
      <c r="G389" s="59">
        <v>671</v>
      </c>
      <c r="H389" s="44">
        <f t="shared" si="65"/>
        <v>2329</v>
      </c>
    </row>
    <row r="390" spans="1:8" s="18" customFormat="1" ht="12" customHeight="1" x14ac:dyDescent="0.2">
      <c r="A390" s="36"/>
      <c r="B390" s="39"/>
      <c r="C390" s="50">
        <v>4300</v>
      </c>
      <c r="D390" s="43" t="s">
        <v>21</v>
      </c>
      <c r="E390" s="49">
        <v>85000</v>
      </c>
      <c r="F390" s="59">
        <v>15000</v>
      </c>
      <c r="G390" s="59"/>
      <c r="H390" s="44">
        <f t="shared" si="65"/>
        <v>100000</v>
      </c>
    </row>
    <row r="391" spans="1:8" s="18" customFormat="1" ht="12" customHeight="1" x14ac:dyDescent="0.2">
      <c r="A391" s="36"/>
      <c r="B391" s="39"/>
      <c r="C391" s="50">
        <v>4360</v>
      </c>
      <c r="D391" s="43" t="s">
        <v>263</v>
      </c>
      <c r="E391" s="49">
        <v>4700</v>
      </c>
      <c r="F391" s="59"/>
      <c r="G391" s="59">
        <v>350</v>
      </c>
      <c r="H391" s="44">
        <f t="shared" si="65"/>
        <v>4350</v>
      </c>
    </row>
    <row r="392" spans="1:8" s="18" customFormat="1" ht="12" customHeight="1" x14ac:dyDescent="0.2">
      <c r="A392" s="36"/>
      <c r="B392" s="39"/>
      <c r="C392" s="50">
        <v>4410</v>
      </c>
      <c r="D392" s="11" t="s">
        <v>79</v>
      </c>
      <c r="E392" s="49">
        <v>2700</v>
      </c>
      <c r="F392" s="59"/>
      <c r="G392" s="59">
        <v>700</v>
      </c>
      <c r="H392" s="44">
        <f t="shared" si="65"/>
        <v>2000</v>
      </c>
    </row>
    <row r="393" spans="1:8" s="18" customFormat="1" ht="12" customHeight="1" x14ac:dyDescent="0.2">
      <c r="A393" s="36"/>
      <c r="B393" s="39"/>
      <c r="C393" s="50">
        <v>4440</v>
      </c>
      <c r="D393" s="43" t="s">
        <v>90</v>
      </c>
      <c r="E393" s="49">
        <v>64595</v>
      </c>
      <c r="F393" s="59">
        <v>2258</v>
      </c>
      <c r="G393" s="59"/>
      <c r="H393" s="44">
        <f t="shared" si="65"/>
        <v>66853</v>
      </c>
    </row>
    <row r="394" spans="1:8" s="18" customFormat="1" ht="12" customHeight="1" x14ac:dyDescent="0.2">
      <c r="A394" s="36"/>
      <c r="B394" s="56">
        <v>85203</v>
      </c>
      <c r="C394" s="233"/>
      <c r="D394" s="82" t="s">
        <v>313</v>
      </c>
      <c r="E394" s="62">
        <v>747492</v>
      </c>
      <c r="F394" s="42">
        <f>SUM(F396)</f>
        <v>10889</v>
      </c>
      <c r="G394" s="42">
        <f>SUM(G396)</f>
        <v>10889</v>
      </c>
      <c r="H394" s="41">
        <f t="shared" ref="H394" si="68">SUM(E394+F394-G394)</f>
        <v>747492</v>
      </c>
    </row>
    <row r="395" spans="1:8" s="18" customFormat="1" ht="12" customHeight="1" x14ac:dyDescent="0.2">
      <c r="A395" s="36"/>
      <c r="B395" s="56"/>
      <c r="C395" s="233"/>
      <c r="D395" s="10" t="s">
        <v>358</v>
      </c>
      <c r="E395" s="59"/>
      <c r="F395" s="44"/>
      <c r="G395" s="44"/>
      <c r="H395" s="45"/>
    </row>
    <row r="396" spans="1:8" s="18" customFormat="1" ht="12" customHeight="1" x14ac:dyDescent="0.2">
      <c r="A396" s="36"/>
      <c r="B396" s="39"/>
      <c r="C396" s="29"/>
      <c r="D396" s="256" t="s">
        <v>359</v>
      </c>
      <c r="E396" s="81">
        <v>571806</v>
      </c>
      <c r="F396" s="215">
        <f>SUM(F397:F400)</f>
        <v>10889</v>
      </c>
      <c r="G396" s="215">
        <f>SUM(G397:G400)</f>
        <v>10889</v>
      </c>
      <c r="H396" s="216">
        <f t="shared" si="65"/>
        <v>571806</v>
      </c>
    </row>
    <row r="397" spans="1:8" s="18" customFormat="1" ht="12" customHeight="1" x14ac:dyDescent="0.2">
      <c r="A397" s="36"/>
      <c r="B397" s="39"/>
      <c r="C397" s="9" t="s">
        <v>60</v>
      </c>
      <c r="D397" s="11" t="s">
        <v>19</v>
      </c>
      <c r="E397" s="49">
        <v>30660</v>
      </c>
      <c r="F397" s="59">
        <v>5889</v>
      </c>
      <c r="G397" s="59"/>
      <c r="H397" s="44">
        <f t="shared" ref="H397:H400" si="69">SUM(E397+F397-G397)</f>
        <v>36549</v>
      </c>
    </row>
    <row r="398" spans="1:8" s="18" customFormat="1" ht="12" customHeight="1" x14ac:dyDescent="0.2">
      <c r="A398" s="36"/>
      <c r="B398" s="39"/>
      <c r="C398" s="50">
        <v>4260</v>
      </c>
      <c r="D398" s="43" t="s">
        <v>20</v>
      </c>
      <c r="E398" s="49">
        <v>27960</v>
      </c>
      <c r="F398" s="59"/>
      <c r="G398" s="59">
        <v>10000</v>
      </c>
      <c r="H398" s="44">
        <f t="shared" si="69"/>
        <v>17960</v>
      </c>
    </row>
    <row r="399" spans="1:8" s="18" customFormat="1" ht="12" customHeight="1" x14ac:dyDescent="0.2">
      <c r="A399" s="36"/>
      <c r="B399" s="39"/>
      <c r="C399" s="50">
        <v>4300</v>
      </c>
      <c r="D399" s="43" t="s">
        <v>21</v>
      </c>
      <c r="E399" s="49">
        <v>21120</v>
      </c>
      <c r="F399" s="59">
        <v>5000</v>
      </c>
      <c r="G399" s="59"/>
      <c r="H399" s="44">
        <f t="shared" si="69"/>
        <v>26120</v>
      </c>
    </row>
    <row r="400" spans="1:8" s="18" customFormat="1" ht="12" customHeight="1" x14ac:dyDescent="0.2">
      <c r="A400" s="36"/>
      <c r="B400" s="39"/>
      <c r="C400" s="50">
        <v>4710</v>
      </c>
      <c r="D400" s="11" t="s">
        <v>59</v>
      </c>
      <c r="E400" s="49">
        <v>889</v>
      </c>
      <c r="F400" s="59"/>
      <c r="G400" s="59">
        <v>889</v>
      </c>
      <c r="H400" s="44">
        <f t="shared" si="69"/>
        <v>0</v>
      </c>
    </row>
    <row r="401" spans="1:8" s="18" customFormat="1" ht="12" customHeight="1" x14ac:dyDescent="0.2">
      <c r="A401" s="36"/>
      <c r="B401" s="39">
        <v>85214</v>
      </c>
      <c r="C401" s="36"/>
      <c r="D401" s="47" t="s">
        <v>304</v>
      </c>
      <c r="E401" s="49"/>
      <c r="F401" s="49"/>
      <c r="G401" s="55"/>
      <c r="H401" s="44"/>
    </row>
    <row r="402" spans="1:8" s="18" customFormat="1" ht="12" customHeight="1" x14ac:dyDescent="0.2">
      <c r="A402" s="36"/>
      <c r="B402" s="39"/>
      <c r="C402" s="29"/>
      <c r="D402" s="63" t="s">
        <v>305</v>
      </c>
      <c r="E402" s="62">
        <v>9126029</v>
      </c>
      <c r="F402" s="41">
        <f>SUM(F403)</f>
        <v>227822</v>
      </c>
      <c r="G402" s="41">
        <f>SUM(G403)</f>
        <v>0</v>
      </c>
      <c r="H402" s="41">
        <f t="shared" ref="H402:H407" si="70">SUM(E402+F402-G402)</f>
        <v>9353851</v>
      </c>
    </row>
    <row r="403" spans="1:8" s="18" customFormat="1" ht="12" customHeight="1" x14ac:dyDescent="0.2">
      <c r="A403" s="36"/>
      <c r="B403" s="39"/>
      <c r="C403" s="29"/>
      <c r="D403" s="257" t="s">
        <v>360</v>
      </c>
      <c r="E403" s="260">
        <v>9078834</v>
      </c>
      <c r="F403" s="215">
        <f>SUM(F404:F404)</f>
        <v>227822</v>
      </c>
      <c r="G403" s="215">
        <f>SUM(G404:G404)</f>
        <v>0</v>
      </c>
      <c r="H403" s="216">
        <f t="shared" si="70"/>
        <v>9306656</v>
      </c>
    </row>
    <row r="404" spans="1:8" s="18" customFormat="1" ht="12" customHeight="1" x14ac:dyDescent="0.2">
      <c r="A404" s="36"/>
      <c r="B404" s="39"/>
      <c r="C404" s="50">
        <v>3110</v>
      </c>
      <c r="D404" s="43" t="s">
        <v>69</v>
      </c>
      <c r="E404" s="49">
        <v>8992534</v>
      </c>
      <c r="F404" s="49">
        <v>227822</v>
      </c>
      <c r="G404" s="49"/>
      <c r="H404" s="44">
        <f t="shared" si="70"/>
        <v>9220356</v>
      </c>
    </row>
    <row r="405" spans="1:8" s="18" customFormat="1" ht="12" customHeight="1" x14ac:dyDescent="0.2">
      <c r="A405" s="36"/>
      <c r="B405" s="39">
        <v>85216</v>
      </c>
      <c r="C405" s="29"/>
      <c r="D405" s="40" t="s">
        <v>306</v>
      </c>
      <c r="E405" s="62">
        <v>4410670</v>
      </c>
      <c r="F405" s="41">
        <f>SUM(F406)</f>
        <v>13391</v>
      </c>
      <c r="G405" s="41">
        <f>SUM(G406)</f>
        <v>0</v>
      </c>
      <c r="H405" s="41">
        <f t="shared" si="70"/>
        <v>4424061</v>
      </c>
    </row>
    <row r="406" spans="1:8" s="18" customFormat="1" ht="12" customHeight="1" x14ac:dyDescent="0.2">
      <c r="A406" s="36"/>
      <c r="B406" s="39"/>
      <c r="C406" s="29"/>
      <c r="D406" s="257" t="s">
        <v>360</v>
      </c>
      <c r="E406" s="260">
        <v>4311600</v>
      </c>
      <c r="F406" s="215">
        <f>SUM(F407:F407)</f>
        <v>13391</v>
      </c>
      <c r="G406" s="215">
        <f>SUM(G407:G407)</f>
        <v>0</v>
      </c>
      <c r="H406" s="216">
        <f t="shared" si="70"/>
        <v>4324991</v>
      </c>
    </row>
    <row r="407" spans="1:8" s="18" customFormat="1" ht="12" customHeight="1" x14ac:dyDescent="0.2">
      <c r="A407" s="36"/>
      <c r="B407" s="39"/>
      <c r="C407" s="50">
        <v>3110</v>
      </c>
      <c r="D407" s="43" t="s">
        <v>69</v>
      </c>
      <c r="E407" s="49">
        <v>4309400</v>
      </c>
      <c r="F407" s="49">
        <v>13391</v>
      </c>
      <c r="G407" s="49"/>
      <c r="H407" s="44">
        <f t="shared" si="70"/>
        <v>4322791</v>
      </c>
    </row>
    <row r="408" spans="1:8" s="18" customFormat="1" ht="12" customHeight="1" x14ac:dyDescent="0.2">
      <c r="A408" s="34"/>
      <c r="B408" s="56">
        <v>85219</v>
      </c>
      <c r="C408" s="83"/>
      <c r="D408" s="82" t="s">
        <v>34</v>
      </c>
      <c r="E408" s="62">
        <v>13142416</v>
      </c>
      <c r="F408" s="42">
        <f>SUM(F409)</f>
        <v>164347</v>
      </c>
      <c r="G408" s="42">
        <f>SUM(G409)</f>
        <v>0</v>
      </c>
      <c r="H408" s="41">
        <f t="shared" si="65"/>
        <v>13306763</v>
      </c>
    </row>
    <row r="409" spans="1:8" s="18" customFormat="1" ht="12" customHeight="1" x14ac:dyDescent="0.2">
      <c r="A409" s="213"/>
      <c r="B409" s="39"/>
      <c r="C409" s="9"/>
      <c r="D409" s="257" t="s">
        <v>24</v>
      </c>
      <c r="E409" s="81">
        <v>13142416</v>
      </c>
      <c r="F409" s="238">
        <f>SUM(F410:F412)</f>
        <v>164347</v>
      </c>
      <c r="G409" s="238">
        <f>SUM(G410:G412)</f>
        <v>0</v>
      </c>
      <c r="H409" s="81">
        <f>SUM(E409+F409-G409)</f>
        <v>13306763</v>
      </c>
    </row>
    <row r="410" spans="1:8" s="18" customFormat="1" ht="12" customHeight="1" x14ac:dyDescent="0.2">
      <c r="A410" s="36"/>
      <c r="B410" s="39"/>
      <c r="C410" s="50">
        <v>4010</v>
      </c>
      <c r="D410" s="43" t="s">
        <v>25</v>
      </c>
      <c r="E410" s="59">
        <v>9301565</v>
      </c>
      <c r="F410" s="44">
        <v>137059</v>
      </c>
      <c r="G410" s="44"/>
      <c r="H410" s="44">
        <f>SUM(E410+F410-G410)</f>
        <v>9438624</v>
      </c>
    </row>
    <row r="411" spans="1:8" s="18" customFormat="1" ht="12" customHeight="1" x14ac:dyDescent="0.2">
      <c r="A411" s="36"/>
      <c r="B411" s="39"/>
      <c r="C411" s="50">
        <v>4110</v>
      </c>
      <c r="D411" s="43" t="s">
        <v>44</v>
      </c>
      <c r="E411" s="59">
        <v>1635565</v>
      </c>
      <c r="F411" s="44">
        <v>23930</v>
      </c>
      <c r="G411" s="44"/>
      <c r="H411" s="44">
        <f>SUM(E411+F411-G411)</f>
        <v>1659495</v>
      </c>
    </row>
    <row r="412" spans="1:8" s="18" customFormat="1" ht="12" customHeight="1" x14ac:dyDescent="0.2">
      <c r="A412" s="36"/>
      <c r="B412" s="39"/>
      <c r="C412" s="50">
        <v>4120</v>
      </c>
      <c r="D412" s="43" t="s">
        <v>91</v>
      </c>
      <c r="E412" s="59">
        <v>210368</v>
      </c>
      <c r="F412" s="44">
        <v>3358</v>
      </c>
      <c r="G412" s="44"/>
      <c r="H412" s="44">
        <f t="shared" ref="H412" si="71">SUM(E412+F412-G412)</f>
        <v>213726</v>
      </c>
    </row>
    <row r="413" spans="1:8" s="18" customFormat="1" ht="12" customHeight="1" x14ac:dyDescent="0.2">
      <c r="A413" s="36"/>
      <c r="B413" s="56">
        <v>85220</v>
      </c>
      <c r="C413" s="83"/>
      <c r="D413" s="10" t="s">
        <v>283</v>
      </c>
      <c r="E413" s="49"/>
      <c r="F413" s="59"/>
      <c r="G413" s="59"/>
      <c r="H413" s="44"/>
    </row>
    <row r="414" spans="1:8" s="18" customFormat="1" ht="12" customHeight="1" x14ac:dyDescent="0.2">
      <c r="A414" s="36"/>
      <c r="B414" s="214"/>
      <c r="C414" s="83"/>
      <c r="D414" s="82" t="s">
        <v>284</v>
      </c>
      <c r="E414" s="62">
        <v>891524</v>
      </c>
      <c r="F414" s="42">
        <f>SUM(F415)</f>
        <v>5500</v>
      </c>
      <c r="G414" s="42">
        <f>SUM(G415)</f>
        <v>5500</v>
      </c>
      <c r="H414" s="41">
        <f t="shared" ref="H414" si="72">SUM(E414+F414-G414)</f>
        <v>891524</v>
      </c>
    </row>
    <row r="415" spans="1:8" s="18" customFormat="1" ht="12" customHeight="1" x14ac:dyDescent="0.2">
      <c r="A415" s="36"/>
      <c r="B415" s="39"/>
      <c r="C415" s="9"/>
      <c r="D415" s="256" t="s">
        <v>361</v>
      </c>
      <c r="E415" s="81">
        <v>27000</v>
      </c>
      <c r="F415" s="238">
        <f>SUM(F416:F421)</f>
        <v>5500</v>
      </c>
      <c r="G415" s="238">
        <f>SUM(G416:G421)</f>
        <v>5500</v>
      </c>
      <c r="H415" s="81">
        <f>SUM(E415+F415-G415)</f>
        <v>27000</v>
      </c>
    </row>
    <row r="416" spans="1:8" s="18" customFormat="1" ht="12" customHeight="1" x14ac:dyDescent="0.2">
      <c r="A416" s="36"/>
      <c r="B416" s="39"/>
      <c r="C416" s="9" t="s">
        <v>60</v>
      </c>
      <c r="D416" s="11" t="s">
        <v>19</v>
      </c>
      <c r="E416" s="59">
        <v>10000</v>
      </c>
      <c r="F416" s="44">
        <v>5500</v>
      </c>
      <c r="G416" s="44"/>
      <c r="H416" s="44">
        <f>SUM(E416+F416-G416)</f>
        <v>15500</v>
      </c>
    </row>
    <row r="417" spans="1:8" s="18" customFormat="1" ht="12" customHeight="1" x14ac:dyDescent="0.2">
      <c r="A417" s="239"/>
      <c r="B417" s="65"/>
      <c r="C417" s="53">
        <v>4260</v>
      </c>
      <c r="D417" s="40" t="s">
        <v>20</v>
      </c>
      <c r="E417" s="62">
        <v>6000</v>
      </c>
      <c r="F417" s="42"/>
      <c r="G417" s="42">
        <v>2000</v>
      </c>
      <c r="H417" s="42">
        <f t="shared" ref="H417:H419" si="73">SUM(E417+F417-G417)</f>
        <v>4000</v>
      </c>
    </row>
    <row r="418" spans="1:8" s="18" customFormat="1" ht="12" customHeight="1" x14ac:dyDescent="0.2">
      <c r="A418" s="36"/>
      <c r="B418" s="39"/>
      <c r="C418" s="50">
        <v>4270</v>
      </c>
      <c r="D418" s="43" t="s">
        <v>45</v>
      </c>
      <c r="E418" s="59">
        <v>1000</v>
      </c>
      <c r="F418" s="44"/>
      <c r="G418" s="44">
        <v>1000</v>
      </c>
      <c r="H418" s="44">
        <f t="shared" si="73"/>
        <v>0</v>
      </c>
    </row>
    <row r="419" spans="1:8" s="18" customFormat="1" ht="12" customHeight="1" x14ac:dyDescent="0.2">
      <c r="A419" s="36"/>
      <c r="B419" s="39"/>
      <c r="C419" s="50">
        <v>4300</v>
      </c>
      <c r="D419" s="43" t="s">
        <v>21</v>
      </c>
      <c r="E419" s="59">
        <v>3000</v>
      </c>
      <c r="F419" s="44"/>
      <c r="G419" s="44">
        <v>1500</v>
      </c>
      <c r="H419" s="44">
        <f t="shared" si="73"/>
        <v>1500</v>
      </c>
    </row>
    <row r="420" spans="1:8" s="18" customFormat="1" ht="12" customHeight="1" x14ac:dyDescent="0.2">
      <c r="A420" s="36"/>
      <c r="B420" s="39"/>
      <c r="C420" s="50">
        <v>4400</v>
      </c>
      <c r="D420" s="39" t="s">
        <v>362</v>
      </c>
      <c r="E420" s="59"/>
      <c r="F420" s="44"/>
      <c r="G420" s="44"/>
      <c r="H420" s="44"/>
    </row>
    <row r="421" spans="1:8" s="18" customFormat="1" ht="12" customHeight="1" x14ac:dyDescent="0.2">
      <c r="A421" s="36"/>
      <c r="B421" s="39"/>
      <c r="C421" s="50"/>
      <c r="D421" s="43" t="s">
        <v>363</v>
      </c>
      <c r="E421" s="59">
        <v>7000</v>
      </c>
      <c r="F421" s="44"/>
      <c r="G421" s="44">
        <v>1000</v>
      </c>
      <c r="H421" s="44">
        <f t="shared" ref="H421" si="74">SUM(E421+F421-G421)</f>
        <v>6000</v>
      </c>
    </row>
    <row r="422" spans="1:8" s="18" customFormat="1" ht="12" customHeight="1" x14ac:dyDescent="0.2">
      <c r="A422" s="36"/>
      <c r="B422" s="39">
        <v>85295</v>
      </c>
      <c r="C422" s="29"/>
      <c r="D422" s="40" t="s">
        <v>15</v>
      </c>
      <c r="E422" s="41">
        <v>4555999.03</v>
      </c>
      <c r="F422" s="42">
        <f>SUM(F425,F429,F434)</f>
        <v>5519.73</v>
      </c>
      <c r="G422" s="42">
        <f>SUM(G425,G429,G434)</f>
        <v>5519.73</v>
      </c>
      <c r="H422" s="41">
        <f>SUM(E422+F422-G422)</f>
        <v>4555999.03</v>
      </c>
    </row>
    <row r="423" spans="1:8" s="18" customFormat="1" ht="12" customHeight="1" x14ac:dyDescent="0.2">
      <c r="A423" s="36"/>
      <c r="B423" s="35"/>
      <c r="C423" s="29"/>
      <c r="D423" s="11" t="s">
        <v>364</v>
      </c>
      <c r="E423" s="45"/>
      <c r="F423" s="45"/>
      <c r="G423" s="44"/>
      <c r="H423" s="45"/>
    </row>
    <row r="424" spans="1:8" s="18" customFormat="1" ht="12" customHeight="1" x14ac:dyDescent="0.2">
      <c r="A424" s="36"/>
      <c r="B424" s="35"/>
      <c r="C424" s="29"/>
      <c r="D424" s="11" t="s">
        <v>365</v>
      </c>
      <c r="E424" s="45"/>
      <c r="F424" s="45"/>
      <c r="G424" s="44"/>
      <c r="H424" s="45"/>
    </row>
    <row r="425" spans="1:8" s="18" customFormat="1" ht="12" customHeight="1" x14ac:dyDescent="0.2">
      <c r="A425" s="36"/>
      <c r="B425" s="35"/>
      <c r="C425" s="9"/>
      <c r="D425" s="255" t="s">
        <v>366</v>
      </c>
      <c r="E425" s="81">
        <v>36460</v>
      </c>
      <c r="F425" s="238">
        <f>SUM(F426:F427)</f>
        <v>4500</v>
      </c>
      <c r="G425" s="238">
        <f>SUM(G426:G427)</f>
        <v>4500</v>
      </c>
      <c r="H425" s="81">
        <f t="shared" ref="H425:H427" si="75">SUM(E425+F425-G425)</f>
        <v>36460</v>
      </c>
    </row>
    <row r="426" spans="1:8" s="18" customFormat="1" ht="12" customHeight="1" x14ac:dyDescent="0.2">
      <c r="A426" s="36"/>
      <c r="B426" s="35"/>
      <c r="C426" s="50">
        <v>4177</v>
      </c>
      <c r="D426" s="43" t="s">
        <v>22</v>
      </c>
      <c r="E426" s="44">
        <v>0</v>
      </c>
      <c r="F426" s="45">
        <v>4500</v>
      </c>
      <c r="G426" s="46"/>
      <c r="H426" s="44">
        <f t="shared" si="75"/>
        <v>4500</v>
      </c>
    </row>
    <row r="427" spans="1:8" s="18" customFormat="1" ht="12" customHeight="1" x14ac:dyDescent="0.2">
      <c r="A427" s="36"/>
      <c r="B427" s="35"/>
      <c r="C427" s="39">
        <v>4307</v>
      </c>
      <c r="D427" s="43" t="s">
        <v>21</v>
      </c>
      <c r="E427" s="59">
        <v>21600</v>
      </c>
      <c r="F427" s="44"/>
      <c r="G427" s="44">
        <v>4500</v>
      </c>
      <c r="H427" s="44">
        <f t="shared" si="75"/>
        <v>17100</v>
      </c>
    </row>
    <row r="428" spans="1:8" s="18" customFormat="1" ht="12" customHeight="1" x14ac:dyDescent="0.2">
      <c r="A428" s="36"/>
      <c r="B428" s="35"/>
      <c r="C428" s="29"/>
      <c r="D428" s="11" t="s">
        <v>367</v>
      </c>
      <c r="E428" s="45"/>
      <c r="F428" s="45"/>
      <c r="G428" s="44"/>
      <c r="H428" s="45"/>
    </row>
    <row r="429" spans="1:8" s="18" customFormat="1" ht="12" customHeight="1" x14ac:dyDescent="0.2">
      <c r="A429" s="36"/>
      <c r="B429" s="35"/>
      <c r="C429" s="9"/>
      <c r="D429" s="255" t="s">
        <v>368</v>
      </c>
      <c r="E429" s="81">
        <v>49580</v>
      </c>
      <c r="F429" s="238">
        <f>SUM(F430:F431)</f>
        <v>960</v>
      </c>
      <c r="G429" s="238">
        <f>SUM(G430:G431)</f>
        <v>960</v>
      </c>
      <c r="H429" s="81">
        <f t="shared" ref="H429:H431" si="76">SUM(E429+F429-G429)</f>
        <v>49580</v>
      </c>
    </row>
    <row r="430" spans="1:8" s="18" customFormat="1" ht="12" customHeight="1" x14ac:dyDescent="0.2">
      <c r="A430" s="36"/>
      <c r="B430" s="35"/>
      <c r="C430" s="50">
        <v>4177</v>
      </c>
      <c r="D430" s="43" t="s">
        <v>22</v>
      </c>
      <c r="E430" s="44">
        <v>10840</v>
      </c>
      <c r="F430" s="44"/>
      <c r="G430" s="44">
        <v>960</v>
      </c>
      <c r="H430" s="44">
        <f t="shared" si="76"/>
        <v>9880</v>
      </c>
    </row>
    <row r="431" spans="1:8" s="18" customFormat="1" ht="12" customHeight="1" x14ac:dyDescent="0.2">
      <c r="A431" s="36"/>
      <c r="B431" s="35"/>
      <c r="C431" s="39">
        <v>4307</v>
      </c>
      <c r="D431" s="43" t="s">
        <v>21</v>
      </c>
      <c r="E431" s="59">
        <v>11546</v>
      </c>
      <c r="F431" s="44">
        <v>960</v>
      </c>
      <c r="G431" s="44"/>
      <c r="H431" s="44">
        <f t="shared" si="76"/>
        <v>12506</v>
      </c>
    </row>
    <row r="432" spans="1:8" s="18" customFormat="1" ht="12" customHeight="1" x14ac:dyDescent="0.2">
      <c r="A432" s="36"/>
      <c r="B432" s="35"/>
      <c r="C432" s="29"/>
      <c r="D432" s="11" t="s">
        <v>369</v>
      </c>
      <c r="E432" s="45"/>
      <c r="F432" s="45"/>
      <c r="G432" s="44"/>
      <c r="H432" s="45"/>
    </row>
    <row r="433" spans="1:8" s="18" customFormat="1" ht="12" customHeight="1" x14ac:dyDescent="0.2">
      <c r="A433" s="36"/>
      <c r="B433" s="35"/>
      <c r="C433" s="29"/>
      <c r="D433" s="11" t="s">
        <v>370</v>
      </c>
      <c r="E433" s="45"/>
      <c r="F433" s="45"/>
      <c r="G433" s="44"/>
      <c r="H433" s="45"/>
    </row>
    <row r="434" spans="1:8" s="18" customFormat="1" ht="12" customHeight="1" x14ac:dyDescent="0.2">
      <c r="A434" s="36"/>
      <c r="B434" s="35"/>
      <c r="C434" s="9"/>
      <c r="D434" s="255" t="s">
        <v>371</v>
      </c>
      <c r="E434" s="81">
        <v>405197.09</v>
      </c>
      <c r="F434" s="238">
        <f>SUM(F435:F436)</f>
        <v>59.73</v>
      </c>
      <c r="G434" s="238">
        <f>SUM(G435:G436)</f>
        <v>59.73</v>
      </c>
      <c r="H434" s="81">
        <f t="shared" ref="H434:H436" si="77">SUM(E434+F434-G434)</f>
        <v>405197.09</v>
      </c>
    </row>
    <row r="435" spans="1:8" s="18" customFormat="1" ht="12" customHeight="1" x14ac:dyDescent="0.2">
      <c r="A435" s="36"/>
      <c r="B435" s="35"/>
      <c r="C435" s="50">
        <v>4129</v>
      </c>
      <c r="D435" s="43" t="s">
        <v>91</v>
      </c>
      <c r="E435" s="44">
        <v>811.24</v>
      </c>
      <c r="F435" s="44"/>
      <c r="G435" s="44">
        <v>59.73</v>
      </c>
      <c r="H435" s="44">
        <f t="shared" si="77"/>
        <v>751.51</v>
      </c>
    </row>
    <row r="436" spans="1:8" s="18" customFormat="1" ht="12" customHeight="1" x14ac:dyDescent="0.2">
      <c r="A436" s="36"/>
      <c r="B436" s="35"/>
      <c r="C436" s="50">
        <v>4719</v>
      </c>
      <c r="D436" s="11" t="s">
        <v>59</v>
      </c>
      <c r="E436" s="59">
        <v>0</v>
      </c>
      <c r="F436" s="44">
        <v>59.73</v>
      </c>
      <c r="G436" s="44"/>
      <c r="H436" s="44">
        <f t="shared" si="77"/>
        <v>59.73</v>
      </c>
    </row>
    <row r="437" spans="1:8" s="18" customFormat="1" ht="11.25" customHeight="1" thickBot="1" x14ac:dyDescent="0.25">
      <c r="A437" s="34">
        <v>853</v>
      </c>
      <c r="B437" s="35"/>
      <c r="C437" s="36"/>
      <c r="D437" s="37" t="s">
        <v>92</v>
      </c>
      <c r="E437" s="33">
        <v>8778586.0899999999</v>
      </c>
      <c r="F437" s="38">
        <f>SUM(F438)</f>
        <v>99357.26999999999</v>
      </c>
      <c r="G437" s="38">
        <f>SUM(G438)</f>
        <v>99357.26999999999</v>
      </c>
      <c r="H437" s="33">
        <f>SUM(E437+F437-G437)</f>
        <v>8778586.0899999999</v>
      </c>
    </row>
    <row r="438" spans="1:8" s="18" customFormat="1" ht="11.25" customHeight="1" thickTop="1" x14ac:dyDescent="0.2">
      <c r="A438" s="36"/>
      <c r="B438" s="39">
        <v>85395</v>
      </c>
      <c r="C438" s="29"/>
      <c r="D438" s="40" t="s">
        <v>15</v>
      </c>
      <c r="E438" s="41">
        <v>5075596.0900000008</v>
      </c>
      <c r="F438" s="42">
        <f>SUM(F440,F446,F451,F463,F474,F485,F498)</f>
        <v>99357.26999999999</v>
      </c>
      <c r="G438" s="42">
        <f>SUM(G440,G446,G451,G463,G474,G485,G498)</f>
        <v>99357.26999999999</v>
      </c>
      <c r="H438" s="41">
        <f>SUM(E438+F438-G438)</f>
        <v>5075596.0900000008</v>
      </c>
    </row>
    <row r="439" spans="1:8" s="18" customFormat="1" ht="11.25" customHeight="1" x14ac:dyDescent="0.2">
      <c r="A439" s="213"/>
      <c r="B439" s="39"/>
      <c r="C439" s="29"/>
      <c r="D439" s="262" t="s">
        <v>285</v>
      </c>
      <c r="E439" s="59"/>
      <c r="F439" s="44"/>
      <c r="G439" s="44"/>
      <c r="H439" s="44"/>
    </row>
    <row r="440" spans="1:8" s="18" customFormat="1" ht="11.25" customHeight="1" x14ac:dyDescent="0.2">
      <c r="A440" s="213"/>
      <c r="B440" s="39"/>
      <c r="C440" s="9"/>
      <c r="D440" s="255" t="s">
        <v>286</v>
      </c>
      <c r="E440" s="81">
        <v>65498.3</v>
      </c>
      <c r="F440" s="215">
        <f>SUM(F441:F444)</f>
        <v>18329.84</v>
      </c>
      <c r="G440" s="215">
        <f>SUM(G441:G444)</f>
        <v>18329.84</v>
      </c>
      <c r="H440" s="81">
        <f>SUM(E440+F440-G440)</f>
        <v>65498.3</v>
      </c>
    </row>
    <row r="441" spans="1:8" s="18" customFormat="1" ht="11.25" customHeight="1" x14ac:dyDescent="0.2">
      <c r="A441" s="213"/>
      <c r="B441" s="39"/>
      <c r="C441" s="50">
        <v>4217</v>
      </c>
      <c r="D441" s="43" t="s">
        <v>19</v>
      </c>
      <c r="E441" s="59">
        <v>6873.69</v>
      </c>
      <c r="F441" s="44"/>
      <c r="G441" s="44">
        <v>6873.69</v>
      </c>
      <c r="H441" s="44">
        <f t="shared" ref="H441:H444" si="78">SUM(E441+F441-G441)</f>
        <v>0</v>
      </c>
    </row>
    <row r="442" spans="1:8" s="18" customFormat="1" ht="11.25" customHeight="1" x14ac:dyDescent="0.2">
      <c r="A442" s="213"/>
      <c r="B442" s="39"/>
      <c r="C442" s="50">
        <v>4219</v>
      </c>
      <c r="D442" s="43" t="s">
        <v>19</v>
      </c>
      <c r="E442" s="59">
        <v>2291.23</v>
      </c>
      <c r="F442" s="44">
        <v>11456.15</v>
      </c>
      <c r="G442" s="44"/>
      <c r="H442" s="44">
        <f t="shared" si="78"/>
        <v>13747.38</v>
      </c>
    </row>
    <row r="443" spans="1:8" s="18" customFormat="1" ht="11.25" customHeight="1" x14ac:dyDescent="0.2">
      <c r="A443" s="213"/>
      <c r="B443" s="39"/>
      <c r="C443" s="39">
        <v>4307</v>
      </c>
      <c r="D443" s="43" t="s">
        <v>21</v>
      </c>
      <c r="E443" s="59">
        <v>10963.470000000001</v>
      </c>
      <c r="F443" s="44">
        <v>6873.69</v>
      </c>
      <c r="G443" s="44"/>
      <c r="H443" s="44">
        <f t="shared" si="78"/>
        <v>17837.16</v>
      </c>
    </row>
    <row r="444" spans="1:8" s="18" customFormat="1" ht="11.25" customHeight="1" x14ac:dyDescent="0.2">
      <c r="A444" s="213"/>
      <c r="B444" s="39"/>
      <c r="C444" s="50">
        <v>4309</v>
      </c>
      <c r="D444" s="43" t="s">
        <v>21</v>
      </c>
      <c r="E444" s="59">
        <v>12198.77</v>
      </c>
      <c r="F444" s="44"/>
      <c r="G444" s="44">
        <v>11456.15</v>
      </c>
      <c r="H444" s="44">
        <f t="shared" si="78"/>
        <v>742.6200000000008</v>
      </c>
    </row>
    <row r="445" spans="1:8" s="18" customFormat="1" ht="11.25" customHeight="1" x14ac:dyDescent="0.2">
      <c r="A445" s="213"/>
      <c r="B445" s="39"/>
      <c r="C445" s="29"/>
      <c r="D445" s="43" t="s">
        <v>372</v>
      </c>
      <c r="E445" s="45"/>
      <c r="F445" s="44"/>
      <c r="G445" s="44"/>
      <c r="H445" s="45"/>
    </row>
    <row r="446" spans="1:8" s="18" customFormat="1" ht="11.25" customHeight="1" x14ac:dyDescent="0.2">
      <c r="A446" s="213"/>
      <c r="B446" s="39"/>
      <c r="C446" s="9"/>
      <c r="D446" s="255" t="s">
        <v>373</v>
      </c>
      <c r="E446" s="81">
        <v>379899</v>
      </c>
      <c r="F446" s="238">
        <f>SUM(F447:F450)</f>
        <v>309</v>
      </c>
      <c r="G446" s="238">
        <f>SUM(G447:G450)</f>
        <v>309</v>
      </c>
      <c r="H446" s="81">
        <f>SUM(E446+F446-G446)</f>
        <v>379899</v>
      </c>
    </row>
    <row r="447" spans="1:8" s="18" customFormat="1" ht="11.25" customHeight="1" x14ac:dyDescent="0.2">
      <c r="A447" s="213"/>
      <c r="B447" s="39"/>
      <c r="C447" s="50">
        <v>4280</v>
      </c>
      <c r="D447" s="43" t="s">
        <v>58</v>
      </c>
      <c r="E447" s="59">
        <v>300</v>
      </c>
      <c r="F447" s="44">
        <v>200</v>
      </c>
      <c r="G447" s="44"/>
      <c r="H447" s="44">
        <f>SUM(E447+F447-G447)</f>
        <v>500</v>
      </c>
    </row>
    <row r="448" spans="1:8" s="18" customFormat="1" ht="11.25" customHeight="1" x14ac:dyDescent="0.2">
      <c r="A448" s="213"/>
      <c r="B448" s="39"/>
      <c r="C448" s="50">
        <v>4360</v>
      </c>
      <c r="D448" s="43" t="s">
        <v>263</v>
      </c>
      <c r="E448" s="59">
        <v>2109</v>
      </c>
      <c r="F448" s="44"/>
      <c r="G448" s="44">
        <v>109</v>
      </c>
      <c r="H448" s="44">
        <f t="shared" ref="H448:H450" si="79">SUM(E448+F448-G448)</f>
        <v>2000</v>
      </c>
    </row>
    <row r="449" spans="1:8" s="18" customFormat="1" ht="11.25" customHeight="1" x14ac:dyDescent="0.2">
      <c r="A449" s="213"/>
      <c r="B449" s="39"/>
      <c r="C449" s="50">
        <v>4410</v>
      </c>
      <c r="D449" s="11" t="s">
        <v>79</v>
      </c>
      <c r="E449" s="59">
        <v>500</v>
      </c>
      <c r="F449" s="44"/>
      <c r="G449" s="44">
        <v>200</v>
      </c>
      <c r="H449" s="44">
        <f t="shared" si="79"/>
        <v>300</v>
      </c>
    </row>
    <row r="450" spans="1:8" s="18" customFormat="1" ht="11.25" customHeight="1" x14ac:dyDescent="0.2">
      <c r="A450" s="213"/>
      <c r="B450" s="39"/>
      <c r="C450" s="50">
        <v>4440</v>
      </c>
      <c r="D450" s="43" t="s">
        <v>90</v>
      </c>
      <c r="E450" s="59">
        <v>5937</v>
      </c>
      <c r="F450" s="44">
        <v>109</v>
      </c>
      <c r="G450" s="44"/>
      <c r="H450" s="44">
        <f t="shared" si="79"/>
        <v>6046</v>
      </c>
    </row>
    <row r="451" spans="1:8" s="18" customFormat="1" ht="11.25" customHeight="1" x14ac:dyDescent="0.2">
      <c r="A451" s="213"/>
      <c r="B451" s="39"/>
      <c r="C451" s="9"/>
      <c r="D451" s="255" t="s">
        <v>374</v>
      </c>
      <c r="E451" s="81">
        <v>3282067.99</v>
      </c>
      <c r="F451" s="238">
        <f>SUM(F452:F458)</f>
        <v>37257</v>
      </c>
      <c r="G451" s="238">
        <f>SUM(G452:G458)</f>
        <v>37257</v>
      </c>
      <c r="H451" s="81">
        <f>SUM(E451+F451-G451)</f>
        <v>3282067.99</v>
      </c>
    </row>
    <row r="452" spans="1:8" s="18" customFormat="1" ht="11.25" customHeight="1" x14ac:dyDescent="0.2">
      <c r="A452" s="213"/>
      <c r="B452" s="39"/>
      <c r="C452" s="50">
        <v>4010</v>
      </c>
      <c r="D452" s="43" t="s">
        <v>25</v>
      </c>
      <c r="E452" s="59">
        <v>1513024</v>
      </c>
      <c r="F452" s="44">
        <v>4757</v>
      </c>
      <c r="G452" s="44"/>
      <c r="H452" s="44">
        <f>SUM(E452+F452-G452)</f>
        <v>1517781</v>
      </c>
    </row>
    <row r="453" spans="1:8" s="18" customFormat="1" ht="11.25" customHeight="1" x14ac:dyDescent="0.2">
      <c r="A453" s="213"/>
      <c r="B453" s="39"/>
      <c r="C453" s="50">
        <v>4040</v>
      </c>
      <c r="D453" s="43" t="s">
        <v>33</v>
      </c>
      <c r="E453" s="59">
        <v>119000</v>
      </c>
      <c r="F453" s="44"/>
      <c r="G453" s="44">
        <v>4757</v>
      </c>
      <c r="H453" s="44">
        <f>SUM(E453+F453-G453)</f>
        <v>114243</v>
      </c>
    </row>
    <row r="454" spans="1:8" s="18" customFormat="1" ht="11.25" customHeight="1" x14ac:dyDescent="0.2">
      <c r="A454" s="213"/>
      <c r="B454" s="39"/>
      <c r="C454" s="50">
        <v>4170</v>
      </c>
      <c r="D454" s="43" t="s">
        <v>22</v>
      </c>
      <c r="E454" s="59">
        <v>10000</v>
      </c>
      <c r="F454" s="44">
        <v>3500</v>
      </c>
      <c r="G454" s="44"/>
      <c r="H454" s="44">
        <f>SUM(E454+F454-G454)</f>
        <v>13500</v>
      </c>
    </row>
    <row r="455" spans="1:8" s="18" customFormat="1" ht="11.25" customHeight="1" x14ac:dyDescent="0.2">
      <c r="A455" s="213"/>
      <c r="B455" s="39"/>
      <c r="C455" s="9" t="s">
        <v>60</v>
      </c>
      <c r="D455" s="11" t="s">
        <v>19</v>
      </c>
      <c r="E455" s="59">
        <v>185467.99</v>
      </c>
      <c r="F455" s="44">
        <v>20000</v>
      </c>
      <c r="G455" s="44"/>
      <c r="H455" s="44">
        <f t="shared" ref="H455:H458" si="80">SUM(E455+F455-G455)</f>
        <v>205467.99</v>
      </c>
    </row>
    <row r="456" spans="1:8" s="18" customFormat="1" ht="11.25" customHeight="1" x14ac:dyDescent="0.2">
      <c r="A456" s="213"/>
      <c r="B456" s="39"/>
      <c r="C456" s="50">
        <v>4260</v>
      </c>
      <c r="D456" s="43" t="s">
        <v>20</v>
      </c>
      <c r="E456" s="59">
        <v>135000</v>
      </c>
      <c r="F456" s="44">
        <v>5000</v>
      </c>
      <c r="G456" s="44"/>
      <c r="H456" s="44">
        <f t="shared" si="80"/>
        <v>140000</v>
      </c>
    </row>
    <row r="457" spans="1:8" s="18" customFormat="1" ht="11.25" customHeight="1" x14ac:dyDescent="0.2">
      <c r="A457" s="213"/>
      <c r="B457" s="39"/>
      <c r="C457" s="50">
        <v>4270</v>
      </c>
      <c r="D457" s="43" t="s">
        <v>45</v>
      </c>
      <c r="E457" s="59">
        <v>22000</v>
      </c>
      <c r="F457" s="44">
        <v>4000</v>
      </c>
      <c r="G457" s="44"/>
      <c r="H457" s="44">
        <f t="shared" si="80"/>
        <v>26000</v>
      </c>
    </row>
    <row r="458" spans="1:8" s="18" customFormat="1" ht="11.25" customHeight="1" x14ac:dyDescent="0.2">
      <c r="A458" s="213"/>
      <c r="B458" s="39"/>
      <c r="C458" s="50">
        <v>4530</v>
      </c>
      <c r="D458" s="43" t="s">
        <v>375</v>
      </c>
      <c r="E458" s="59">
        <v>73000</v>
      </c>
      <c r="F458" s="44"/>
      <c r="G458" s="44">
        <f>29000+3500</f>
        <v>32500</v>
      </c>
      <c r="H458" s="44">
        <f t="shared" si="80"/>
        <v>40500</v>
      </c>
    </row>
    <row r="459" spans="1:8" s="18" customFormat="1" ht="11.25" customHeight="1" x14ac:dyDescent="0.2">
      <c r="A459" s="213"/>
      <c r="B459" s="39"/>
      <c r="C459" s="50"/>
      <c r="D459" s="43" t="s">
        <v>376</v>
      </c>
      <c r="E459" s="49"/>
      <c r="F459" s="55"/>
      <c r="G459" s="49"/>
      <c r="H459" s="49"/>
    </row>
    <row r="460" spans="1:8" s="18" customFormat="1" ht="11.25" customHeight="1" x14ac:dyDescent="0.2">
      <c r="A460" s="213"/>
      <c r="B460" s="39"/>
      <c r="C460" s="29"/>
      <c r="D460" s="262" t="s">
        <v>377</v>
      </c>
      <c r="E460" s="45"/>
      <c r="F460" s="44"/>
      <c r="G460" s="46"/>
      <c r="H460" s="45"/>
    </row>
    <row r="461" spans="1:8" s="18" customFormat="1" ht="11.25" customHeight="1" x14ac:dyDescent="0.2">
      <c r="A461" s="213"/>
      <c r="B461" s="39"/>
      <c r="C461" s="29"/>
      <c r="D461" s="262" t="s">
        <v>378</v>
      </c>
      <c r="E461" s="45"/>
      <c r="F461" s="44"/>
      <c r="G461" s="46"/>
      <c r="H461" s="45"/>
    </row>
    <row r="462" spans="1:8" s="18" customFormat="1" ht="11.25" customHeight="1" x14ac:dyDescent="0.2">
      <c r="A462" s="213"/>
      <c r="B462" s="39"/>
      <c r="C462" s="29"/>
      <c r="D462" s="262" t="s">
        <v>379</v>
      </c>
      <c r="E462" s="45"/>
      <c r="F462" s="44"/>
      <c r="G462" s="46"/>
      <c r="H462" s="45"/>
    </row>
    <row r="463" spans="1:8" s="18" customFormat="1" ht="11.25" customHeight="1" x14ac:dyDescent="0.2">
      <c r="A463" s="213"/>
      <c r="B463" s="39"/>
      <c r="C463" s="9"/>
      <c r="D463" s="253" t="s">
        <v>380</v>
      </c>
      <c r="E463" s="81">
        <v>102000</v>
      </c>
      <c r="F463" s="238">
        <f>SUM(F464:F469)</f>
        <v>0</v>
      </c>
      <c r="G463" s="238">
        <f>SUM(G464:G469)</f>
        <v>27286.560000000005</v>
      </c>
      <c r="H463" s="81">
        <f>SUM(E463+F463-G463)</f>
        <v>74713.440000000002</v>
      </c>
    </row>
    <row r="464" spans="1:8" s="18" customFormat="1" ht="11.25" customHeight="1" x14ac:dyDescent="0.2">
      <c r="A464" s="213"/>
      <c r="B464" s="39"/>
      <c r="C464" s="50">
        <v>4017</v>
      </c>
      <c r="D464" s="43" t="s">
        <v>25</v>
      </c>
      <c r="E464" s="44">
        <v>76109.710000000006</v>
      </c>
      <c r="F464" s="44"/>
      <c r="G464" s="44">
        <v>20206.61</v>
      </c>
      <c r="H464" s="44">
        <f>SUM(E464+F464-G464)</f>
        <v>55903.100000000006</v>
      </c>
    </row>
    <row r="465" spans="1:8" s="18" customFormat="1" ht="11.25" customHeight="1" x14ac:dyDescent="0.2">
      <c r="A465" s="213"/>
      <c r="B465" s="39"/>
      <c r="C465" s="50">
        <v>4019</v>
      </c>
      <c r="D465" s="43" t="s">
        <v>25</v>
      </c>
      <c r="E465" s="44">
        <v>8954.09</v>
      </c>
      <c r="F465" s="44"/>
      <c r="G465" s="44">
        <v>2377.2600000000002</v>
      </c>
      <c r="H465" s="44">
        <f t="shared" ref="H465:H469" si="81">SUM(E465+F465-G465)</f>
        <v>6576.83</v>
      </c>
    </row>
    <row r="466" spans="1:8" s="18" customFormat="1" ht="11.25" customHeight="1" x14ac:dyDescent="0.2">
      <c r="A466" s="213"/>
      <c r="B466" s="39"/>
      <c r="C466" s="50">
        <v>4117</v>
      </c>
      <c r="D466" s="43" t="s">
        <v>381</v>
      </c>
      <c r="E466" s="44">
        <v>13288.76</v>
      </c>
      <c r="F466" s="44"/>
      <c r="G466" s="44">
        <v>3528.01</v>
      </c>
      <c r="H466" s="44">
        <f t="shared" si="81"/>
        <v>9760.75</v>
      </c>
    </row>
    <row r="467" spans="1:8" s="18" customFormat="1" ht="11.25" customHeight="1" x14ac:dyDescent="0.2">
      <c r="A467" s="213"/>
      <c r="B467" s="39"/>
      <c r="C467" s="50">
        <v>4119</v>
      </c>
      <c r="D467" s="43" t="s">
        <v>381</v>
      </c>
      <c r="E467" s="44">
        <v>1563.38</v>
      </c>
      <c r="F467" s="44"/>
      <c r="G467" s="44">
        <v>415.06</v>
      </c>
      <c r="H467" s="44">
        <f t="shared" si="81"/>
        <v>1148.3200000000002</v>
      </c>
    </row>
    <row r="468" spans="1:8" s="18" customFormat="1" ht="11.25" customHeight="1" x14ac:dyDescent="0.2">
      <c r="A468" s="213"/>
      <c r="B468" s="39"/>
      <c r="C468" s="50">
        <v>4127</v>
      </c>
      <c r="D468" s="43" t="s">
        <v>52</v>
      </c>
      <c r="E468" s="44">
        <v>1864.69</v>
      </c>
      <c r="F468" s="44"/>
      <c r="G468" s="44">
        <v>679.66</v>
      </c>
      <c r="H468" s="44">
        <f t="shared" si="81"/>
        <v>1185.0300000000002</v>
      </c>
    </row>
    <row r="469" spans="1:8" s="18" customFormat="1" ht="11.25" customHeight="1" x14ac:dyDescent="0.2">
      <c r="A469" s="213"/>
      <c r="B469" s="39"/>
      <c r="C469" s="50">
        <v>4129</v>
      </c>
      <c r="D469" s="43" t="s">
        <v>52</v>
      </c>
      <c r="E469" s="44">
        <v>219.37</v>
      </c>
      <c r="F469" s="44"/>
      <c r="G469" s="44">
        <v>79.959999999999994</v>
      </c>
      <c r="H469" s="44">
        <f t="shared" si="81"/>
        <v>139.41000000000003</v>
      </c>
    </row>
    <row r="470" spans="1:8" s="18" customFormat="1" ht="11.25" customHeight="1" x14ac:dyDescent="0.2">
      <c r="A470" s="213"/>
      <c r="B470" s="39"/>
      <c r="C470" s="50"/>
      <c r="D470" s="43" t="s">
        <v>382</v>
      </c>
      <c r="E470" s="49"/>
      <c r="F470" s="55"/>
      <c r="G470" s="49"/>
      <c r="H470" s="49"/>
    </row>
    <row r="471" spans="1:8" s="18" customFormat="1" ht="11.25" customHeight="1" x14ac:dyDescent="0.2">
      <c r="A471" s="213"/>
      <c r="B471" s="39"/>
      <c r="C471" s="29"/>
      <c r="D471" s="262" t="s">
        <v>377</v>
      </c>
      <c r="E471" s="45"/>
      <c r="F471" s="44"/>
      <c r="G471" s="46"/>
      <c r="H471" s="45"/>
    </row>
    <row r="472" spans="1:8" s="18" customFormat="1" ht="11.25" customHeight="1" x14ac:dyDescent="0.2">
      <c r="A472" s="213"/>
      <c r="B472" s="39"/>
      <c r="C472" s="29"/>
      <c r="D472" s="262" t="s">
        <v>378</v>
      </c>
      <c r="E472" s="45"/>
      <c r="F472" s="44"/>
      <c r="G472" s="46"/>
      <c r="H472" s="45"/>
    </row>
    <row r="473" spans="1:8" s="18" customFormat="1" ht="11.25" customHeight="1" x14ac:dyDescent="0.2">
      <c r="A473" s="213"/>
      <c r="B473" s="39"/>
      <c r="C473" s="29"/>
      <c r="D473" s="262" t="s">
        <v>379</v>
      </c>
      <c r="E473" s="45"/>
      <c r="F473" s="44"/>
      <c r="G473" s="46"/>
      <c r="H473" s="45"/>
    </row>
    <row r="474" spans="1:8" s="18" customFormat="1" ht="11.25" customHeight="1" x14ac:dyDescent="0.2">
      <c r="A474" s="213"/>
      <c r="B474" s="39"/>
      <c r="C474" s="9"/>
      <c r="D474" s="253" t="s">
        <v>380</v>
      </c>
      <c r="E474" s="81">
        <v>36000</v>
      </c>
      <c r="F474" s="238">
        <f>SUM(F475:F480)</f>
        <v>0</v>
      </c>
      <c r="G474" s="238">
        <f>SUM(G475:G480)</f>
        <v>1329.03</v>
      </c>
      <c r="H474" s="81">
        <f>SUM(E474+F474-G474)</f>
        <v>34670.97</v>
      </c>
    </row>
    <row r="475" spans="1:8" s="18" customFormat="1" ht="11.25" customHeight="1" x14ac:dyDescent="0.2">
      <c r="A475" s="213"/>
      <c r="B475" s="39"/>
      <c r="C475" s="50">
        <v>4017</v>
      </c>
      <c r="D475" s="43" t="s">
        <v>25</v>
      </c>
      <c r="E475" s="45">
        <v>26862.25</v>
      </c>
      <c r="F475" s="44"/>
      <c r="G475" s="45">
        <v>934.53</v>
      </c>
      <c r="H475" s="44">
        <f>SUM(E475+F475-G475)</f>
        <v>25927.72</v>
      </c>
    </row>
    <row r="476" spans="1:8" s="18" customFormat="1" ht="11.25" customHeight="1" x14ac:dyDescent="0.2">
      <c r="A476" s="213"/>
      <c r="B476" s="39"/>
      <c r="C476" s="50">
        <v>4019</v>
      </c>
      <c r="D476" s="43" t="s">
        <v>25</v>
      </c>
      <c r="E476" s="45">
        <v>3160.27</v>
      </c>
      <c r="F476" s="44"/>
      <c r="G476" s="45">
        <v>109.96</v>
      </c>
      <c r="H476" s="44">
        <f t="shared" ref="H476:H480" si="82">SUM(E476+F476-G476)</f>
        <v>3050.31</v>
      </c>
    </row>
    <row r="477" spans="1:8" s="18" customFormat="1" ht="11.25" customHeight="1" x14ac:dyDescent="0.2">
      <c r="A477" s="213"/>
      <c r="B477" s="39"/>
      <c r="C477" s="50">
        <v>4117</v>
      </c>
      <c r="D477" s="43" t="s">
        <v>381</v>
      </c>
      <c r="E477" s="45">
        <v>4690.1499999999996</v>
      </c>
      <c r="F477" s="44"/>
      <c r="G477" s="45">
        <v>163.19999999999999</v>
      </c>
      <c r="H477" s="44">
        <f t="shared" si="82"/>
        <v>4526.95</v>
      </c>
    </row>
    <row r="478" spans="1:8" s="18" customFormat="1" ht="11.25" customHeight="1" x14ac:dyDescent="0.2">
      <c r="A478" s="213"/>
      <c r="B478" s="39"/>
      <c r="C478" s="50">
        <v>4119</v>
      </c>
      <c r="D478" s="43" t="s">
        <v>381</v>
      </c>
      <c r="E478" s="45">
        <v>551.78</v>
      </c>
      <c r="F478" s="44"/>
      <c r="G478" s="45">
        <v>19.2</v>
      </c>
      <c r="H478" s="44">
        <f t="shared" si="82"/>
        <v>532.57999999999993</v>
      </c>
    </row>
    <row r="479" spans="1:8" s="18" customFormat="1" ht="11.25" customHeight="1" x14ac:dyDescent="0.2">
      <c r="A479" s="213"/>
      <c r="B479" s="39"/>
      <c r="C479" s="50">
        <v>4127</v>
      </c>
      <c r="D479" s="43" t="s">
        <v>52</v>
      </c>
      <c r="E479" s="45">
        <v>658.12</v>
      </c>
      <c r="F479" s="44"/>
      <c r="G479" s="45">
        <v>91.38</v>
      </c>
      <c r="H479" s="44">
        <f t="shared" si="82"/>
        <v>566.74</v>
      </c>
    </row>
    <row r="480" spans="1:8" s="18" customFormat="1" ht="11.25" customHeight="1" x14ac:dyDescent="0.2">
      <c r="A480" s="67"/>
      <c r="B480" s="65"/>
      <c r="C480" s="53">
        <v>4129</v>
      </c>
      <c r="D480" s="40" t="s">
        <v>52</v>
      </c>
      <c r="E480" s="41">
        <v>77.430000000000007</v>
      </c>
      <c r="F480" s="42"/>
      <c r="G480" s="41">
        <v>10.76</v>
      </c>
      <c r="H480" s="42">
        <f t="shared" si="82"/>
        <v>66.67</v>
      </c>
    </row>
    <row r="481" spans="1:8" s="18" customFormat="1" ht="11.25" customHeight="1" x14ac:dyDescent="0.2">
      <c r="A481" s="213"/>
      <c r="B481" s="39"/>
      <c r="C481" s="50"/>
      <c r="D481" s="43" t="s">
        <v>383</v>
      </c>
      <c r="E481" s="49"/>
      <c r="F481" s="55"/>
      <c r="G481" s="49"/>
      <c r="H481" s="49"/>
    </row>
    <row r="482" spans="1:8" s="18" customFormat="1" ht="11.25" customHeight="1" x14ac:dyDescent="0.2">
      <c r="A482" s="213"/>
      <c r="B482" s="39"/>
      <c r="C482" s="29"/>
      <c r="D482" s="262" t="s">
        <v>384</v>
      </c>
      <c r="E482" s="45"/>
      <c r="F482" s="44"/>
      <c r="G482" s="46"/>
      <c r="H482" s="45"/>
    </row>
    <row r="483" spans="1:8" s="18" customFormat="1" ht="11.25" customHeight="1" x14ac:dyDescent="0.2">
      <c r="A483" s="213"/>
      <c r="B483" s="39"/>
      <c r="C483" s="29"/>
      <c r="D483" s="262" t="s">
        <v>378</v>
      </c>
      <c r="E483" s="45"/>
      <c r="F483" s="44"/>
      <c r="G483" s="46"/>
      <c r="H483" s="45"/>
    </row>
    <row r="484" spans="1:8" s="18" customFormat="1" ht="11.25" customHeight="1" x14ac:dyDescent="0.2">
      <c r="A484" s="213"/>
      <c r="B484" s="39"/>
      <c r="C484" s="29"/>
      <c r="D484" s="262" t="s">
        <v>379</v>
      </c>
      <c r="E484" s="45"/>
      <c r="F484" s="44"/>
      <c r="G484" s="46"/>
      <c r="H484" s="45"/>
    </row>
    <row r="485" spans="1:8" s="18" customFormat="1" ht="11.25" customHeight="1" x14ac:dyDescent="0.2">
      <c r="A485" s="213"/>
      <c r="B485" s="39"/>
      <c r="C485" s="9"/>
      <c r="D485" s="253" t="s">
        <v>380</v>
      </c>
      <c r="E485" s="81">
        <v>102000.00000000001</v>
      </c>
      <c r="F485" s="238">
        <f>SUM(F486:F493)</f>
        <v>0</v>
      </c>
      <c r="G485" s="238">
        <f>SUM(G486:G493)</f>
        <v>14845.84</v>
      </c>
      <c r="H485" s="81">
        <f>SUM(E485+F485-G485)</f>
        <v>87154.160000000018</v>
      </c>
    </row>
    <row r="486" spans="1:8" s="18" customFormat="1" ht="11.25" customHeight="1" x14ac:dyDescent="0.2">
      <c r="A486" s="213"/>
      <c r="B486" s="39"/>
      <c r="C486" s="50">
        <v>4017</v>
      </c>
      <c r="D486" s="43" t="s">
        <v>25</v>
      </c>
      <c r="E486" s="45">
        <v>76242.22</v>
      </c>
      <c r="F486" s="44"/>
      <c r="G486" s="45">
        <v>10911.68</v>
      </c>
      <c r="H486" s="44">
        <f>SUM(E486+F486-G486)</f>
        <v>65330.54</v>
      </c>
    </row>
    <row r="487" spans="1:8" s="18" customFormat="1" ht="11.25" customHeight="1" x14ac:dyDescent="0.2">
      <c r="A487" s="213"/>
      <c r="B487" s="39"/>
      <c r="C487" s="50">
        <v>4019</v>
      </c>
      <c r="D487" s="43" t="s">
        <v>25</v>
      </c>
      <c r="E487" s="45">
        <v>8969.67</v>
      </c>
      <c r="F487" s="44"/>
      <c r="G487" s="45">
        <v>1283.72</v>
      </c>
      <c r="H487" s="44">
        <f t="shared" ref="H487:H493" si="83">SUM(E487+F487-G487)</f>
        <v>7685.95</v>
      </c>
    </row>
    <row r="488" spans="1:8" s="18" customFormat="1" ht="11.25" customHeight="1" x14ac:dyDescent="0.2">
      <c r="A488" s="213"/>
      <c r="B488" s="39"/>
      <c r="C488" s="50">
        <v>4117</v>
      </c>
      <c r="D488" s="43" t="s">
        <v>381</v>
      </c>
      <c r="E488" s="45">
        <v>13132.38</v>
      </c>
      <c r="F488" s="44"/>
      <c r="G488" s="45">
        <v>1882.45</v>
      </c>
      <c r="H488" s="44">
        <f t="shared" si="83"/>
        <v>11249.929999999998</v>
      </c>
    </row>
    <row r="489" spans="1:8" s="18" customFormat="1" ht="11.25" customHeight="1" x14ac:dyDescent="0.2">
      <c r="A489" s="213"/>
      <c r="B489" s="39"/>
      <c r="C489" s="50">
        <v>4119</v>
      </c>
      <c r="D489" s="43" t="s">
        <v>381</v>
      </c>
      <c r="E489" s="45">
        <v>1544.99</v>
      </c>
      <c r="F489" s="44"/>
      <c r="G489" s="45">
        <v>221.47</v>
      </c>
      <c r="H489" s="44">
        <f t="shared" si="83"/>
        <v>1323.52</v>
      </c>
    </row>
    <row r="490" spans="1:8" s="18" customFormat="1" ht="11.25" customHeight="1" x14ac:dyDescent="0.2">
      <c r="A490" s="213"/>
      <c r="B490" s="39"/>
      <c r="C490" s="50">
        <v>4127</v>
      </c>
      <c r="D490" s="43" t="s">
        <v>52</v>
      </c>
      <c r="E490" s="45">
        <v>1868.43</v>
      </c>
      <c r="F490" s="44"/>
      <c r="G490" s="45">
        <v>485.48</v>
      </c>
      <c r="H490" s="44">
        <f t="shared" si="83"/>
        <v>1382.95</v>
      </c>
    </row>
    <row r="491" spans="1:8" s="18" customFormat="1" ht="11.25" customHeight="1" x14ac:dyDescent="0.2">
      <c r="A491" s="213"/>
      <c r="B491" s="39"/>
      <c r="C491" s="50">
        <v>4129</v>
      </c>
      <c r="D491" s="43" t="s">
        <v>52</v>
      </c>
      <c r="E491" s="45">
        <v>219.81</v>
      </c>
      <c r="F491" s="44"/>
      <c r="G491" s="45">
        <v>57.11</v>
      </c>
      <c r="H491" s="44">
        <f t="shared" si="83"/>
        <v>162.69999999999999</v>
      </c>
    </row>
    <row r="492" spans="1:8" s="18" customFormat="1" ht="11.25" customHeight="1" x14ac:dyDescent="0.2">
      <c r="A492" s="213"/>
      <c r="B492" s="39"/>
      <c r="C492" s="50">
        <v>4717</v>
      </c>
      <c r="D492" s="11" t="s">
        <v>59</v>
      </c>
      <c r="E492" s="45">
        <v>20.13</v>
      </c>
      <c r="F492" s="44"/>
      <c r="G492" s="45">
        <v>3.51</v>
      </c>
      <c r="H492" s="44">
        <f t="shared" si="83"/>
        <v>16.619999999999997</v>
      </c>
    </row>
    <row r="493" spans="1:8" s="18" customFormat="1" ht="11.25" customHeight="1" x14ac:dyDescent="0.2">
      <c r="A493" s="213"/>
      <c r="B493" s="39"/>
      <c r="C493" s="50">
        <v>4719</v>
      </c>
      <c r="D493" s="11" t="s">
        <v>59</v>
      </c>
      <c r="E493" s="45">
        <v>2.37</v>
      </c>
      <c r="F493" s="44"/>
      <c r="G493" s="45">
        <v>0.42</v>
      </c>
      <c r="H493" s="44">
        <f t="shared" si="83"/>
        <v>1.9500000000000002</v>
      </c>
    </row>
    <row r="494" spans="1:8" s="18" customFormat="1" ht="11.25" customHeight="1" x14ac:dyDescent="0.2">
      <c r="A494" s="213"/>
      <c r="B494" s="39"/>
      <c r="C494" s="50"/>
      <c r="D494" s="43" t="s">
        <v>385</v>
      </c>
      <c r="E494" s="49"/>
      <c r="F494" s="55"/>
      <c r="G494" s="49"/>
      <c r="H494" s="49"/>
    </row>
    <row r="495" spans="1:8" s="18" customFormat="1" ht="11.25" customHeight="1" x14ac:dyDescent="0.2">
      <c r="A495" s="213"/>
      <c r="B495" s="39"/>
      <c r="C495" s="29"/>
      <c r="D495" s="262" t="s">
        <v>384</v>
      </c>
      <c r="E495" s="45"/>
      <c r="F495" s="44"/>
      <c r="G495" s="46"/>
      <c r="H495" s="45"/>
    </row>
    <row r="496" spans="1:8" s="18" customFormat="1" ht="11.25" customHeight="1" x14ac:dyDescent="0.2">
      <c r="A496" s="213"/>
      <c r="B496" s="39"/>
      <c r="C496" s="29"/>
      <c r="D496" s="262" t="s">
        <v>378</v>
      </c>
      <c r="E496" s="45"/>
      <c r="F496" s="44"/>
      <c r="G496" s="46"/>
      <c r="H496" s="45"/>
    </row>
    <row r="497" spans="1:8" s="18" customFormat="1" ht="11.25" customHeight="1" x14ac:dyDescent="0.2">
      <c r="A497" s="213"/>
      <c r="B497" s="39"/>
      <c r="C497" s="29"/>
      <c r="D497" s="262" t="s">
        <v>379</v>
      </c>
      <c r="E497" s="45"/>
      <c r="F497" s="44"/>
      <c r="G497" s="46"/>
      <c r="H497" s="45"/>
    </row>
    <row r="498" spans="1:8" s="18" customFormat="1" ht="11.25" customHeight="1" x14ac:dyDescent="0.2">
      <c r="A498" s="213"/>
      <c r="B498" s="39"/>
      <c r="C498" s="9"/>
      <c r="D498" s="253" t="s">
        <v>380</v>
      </c>
      <c r="E498" s="81">
        <v>103666.7</v>
      </c>
      <c r="F498" s="238">
        <f>SUM(F499:F500)</f>
        <v>43461.43</v>
      </c>
      <c r="G498" s="238">
        <f>SUM(G499:G500)</f>
        <v>0</v>
      </c>
      <c r="H498" s="81">
        <f>SUM(E498+F498-G498)</f>
        <v>147128.13</v>
      </c>
    </row>
    <row r="499" spans="1:8" s="18" customFormat="1" ht="11.25" customHeight="1" x14ac:dyDescent="0.2">
      <c r="A499" s="213"/>
      <c r="B499" s="39"/>
      <c r="C499" s="39">
        <v>4307</v>
      </c>
      <c r="D499" s="43" t="s">
        <v>21</v>
      </c>
      <c r="E499" s="45">
        <v>76649.149999999994</v>
      </c>
      <c r="F499" s="44">
        <v>38886.51</v>
      </c>
      <c r="G499" s="44"/>
      <c r="H499" s="44">
        <f t="shared" ref="H499:H500" si="84">SUM(E499+F499-G499)</f>
        <v>115535.66</v>
      </c>
    </row>
    <row r="500" spans="1:8" s="18" customFormat="1" ht="11.25" customHeight="1" x14ac:dyDescent="0.2">
      <c r="A500" s="213"/>
      <c r="B500" s="39"/>
      <c r="C500" s="39">
        <v>4309</v>
      </c>
      <c r="D500" s="43" t="s">
        <v>21</v>
      </c>
      <c r="E500" s="45">
        <v>9017.5499999999993</v>
      </c>
      <c r="F500" s="44">
        <v>4574.92</v>
      </c>
      <c r="G500" s="46"/>
      <c r="H500" s="44">
        <f t="shared" si="84"/>
        <v>13592.47</v>
      </c>
    </row>
    <row r="501" spans="1:8" s="18" customFormat="1" ht="11.25" customHeight="1" thickBot="1" x14ac:dyDescent="0.25">
      <c r="A501" s="34">
        <v>854</v>
      </c>
      <c r="B501" s="35"/>
      <c r="C501" s="36"/>
      <c r="D501" s="37" t="s">
        <v>251</v>
      </c>
      <c r="E501" s="33">
        <v>20609379</v>
      </c>
      <c r="F501" s="38">
        <f>SUM(F502,F507,F512,F516,F524,F529)</f>
        <v>190286</v>
      </c>
      <c r="G501" s="38">
        <f>SUM(G502,G507,G512,G516,G524,G529)</f>
        <v>173500</v>
      </c>
      <c r="H501" s="33">
        <f t="shared" ref="H501" si="85">SUM(E501+F501-G501)</f>
        <v>20626165</v>
      </c>
    </row>
    <row r="502" spans="1:8" s="18" customFormat="1" ht="11.25" customHeight="1" thickTop="1" x14ac:dyDescent="0.2">
      <c r="A502" s="34"/>
      <c r="B502" s="39">
        <v>85401</v>
      </c>
      <c r="C502" s="50"/>
      <c r="D502" s="48" t="s">
        <v>287</v>
      </c>
      <c r="E502" s="41">
        <v>5361647</v>
      </c>
      <c r="F502" s="42">
        <f>SUM(F503)</f>
        <v>36500</v>
      </c>
      <c r="G502" s="42">
        <f>SUM(G503)</f>
        <v>0</v>
      </c>
      <c r="H502" s="41">
        <f>SUM(E502+F502-G502)</f>
        <v>5398147</v>
      </c>
    </row>
    <row r="503" spans="1:8" s="18" customFormat="1" ht="11.25" customHeight="1" x14ac:dyDescent="0.2">
      <c r="A503" s="34"/>
      <c r="B503" s="39"/>
      <c r="C503" s="29"/>
      <c r="D503" s="257" t="s">
        <v>13</v>
      </c>
      <c r="E503" s="216">
        <v>5361647</v>
      </c>
      <c r="F503" s="215">
        <f>SUM(F504:F506)</f>
        <v>36500</v>
      </c>
      <c r="G503" s="215">
        <f>SUM(G504:G506)</f>
        <v>0</v>
      </c>
      <c r="H503" s="81">
        <f>SUM(E503+F503-G503)</f>
        <v>5398147</v>
      </c>
    </row>
    <row r="504" spans="1:8" s="18" customFormat="1" ht="11.25" customHeight="1" x14ac:dyDescent="0.2">
      <c r="A504" s="34"/>
      <c r="B504" s="39"/>
      <c r="C504" s="50">
        <v>4010</v>
      </c>
      <c r="D504" s="43" t="s">
        <v>25</v>
      </c>
      <c r="E504" s="45">
        <v>3928857</v>
      </c>
      <c r="F504" s="49">
        <v>31000</v>
      </c>
      <c r="G504" s="49"/>
      <c r="H504" s="44">
        <f t="shared" ref="H504:H506" si="86">SUM(E504+F504-G504)</f>
        <v>3959857</v>
      </c>
    </row>
    <row r="505" spans="1:8" s="18" customFormat="1" ht="11.25" customHeight="1" x14ac:dyDescent="0.2">
      <c r="A505" s="34"/>
      <c r="B505" s="39"/>
      <c r="C505" s="50">
        <v>4110</v>
      </c>
      <c r="D505" s="43" t="s">
        <v>44</v>
      </c>
      <c r="E505" s="45">
        <v>718056</v>
      </c>
      <c r="F505" s="49">
        <v>5000</v>
      </c>
      <c r="G505" s="49"/>
      <c r="H505" s="44">
        <f t="shared" si="86"/>
        <v>723056</v>
      </c>
    </row>
    <row r="506" spans="1:8" s="18" customFormat="1" ht="11.25" customHeight="1" x14ac:dyDescent="0.2">
      <c r="A506" s="34"/>
      <c r="B506" s="39"/>
      <c r="C506" s="50">
        <v>4120</v>
      </c>
      <c r="D506" s="43" t="s">
        <v>91</v>
      </c>
      <c r="E506" s="45">
        <v>90814</v>
      </c>
      <c r="F506" s="49">
        <v>500</v>
      </c>
      <c r="G506" s="49"/>
      <c r="H506" s="44">
        <f t="shared" si="86"/>
        <v>91314</v>
      </c>
    </row>
    <row r="507" spans="1:8" s="18" customFormat="1" ht="11.25" customHeight="1" x14ac:dyDescent="0.2">
      <c r="A507" s="34"/>
      <c r="B507" s="39">
        <v>85403</v>
      </c>
      <c r="C507" s="50"/>
      <c r="D507" s="48" t="s">
        <v>189</v>
      </c>
      <c r="E507" s="62">
        <v>686538</v>
      </c>
      <c r="F507" s="42">
        <f>SUM(F508)</f>
        <v>15000</v>
      </c>
      <c r="G507" s="42">
        <f>SUM(G508)</f>
        <v>0</v>
      </c>
      <c r="H507" s="41">
        <f>SUM(E507+F507-G507)</f>
        <v>701538</v>
      </c>
    </row>
    <row r="508" spans="1:8" s="18" customFormat="1" ht="11.25" customHeight="1" x14ac:dyDescent="0.2">
      <c r="A508" s="34"/>
      <c r="B508" s="39"/>
      <c r="C508" s="29"/>
      <c r="D508" s="257" t="s">
        <v>288</v>
      </c>
      <c r="E508" s="238">
        <v>686538</v>
      </c>
      <c r="F508" s="215">
        <f>SUM(F509:F510)</f>
        <v>15000</v>
      </c>
      <c r="G508" s="215">
        <f>SUM(G509:G510)</f>
        <v>0</v>
      </c>
      <c r="H508" s="81">
        <f>SUM(E508+F508-G508)</f>
        <v>701538</v>
      </c>
    </row>
    <row r="509" spans="1:8" s="18" customFormat="1" ht="11.25" customHeight="1" x14ac:dyDescent="0.2">
      <c r="A509" s="34"/>
      <c r="B509" s="39"/>
      <c r="C509" s="50">
        <v>2540</v>
      </c>
      <c r="D509" s="43" t="s">
        <v>84</v>
      </c>
      <c r="E509" s="45"/>
      <c r="F509" s="49"/>
      <c r="G509" s="49"/>
      <c r="H509" s="44"/>
    </row>
    <row r="510" spans="1:8" s="18" customFormat="1" ht="11.25" customHeight="1" x14ac:dyDescent="0.2">
      <c r="A510" s="34"/>
      <c r="B510" s="39"/>
      <c r="C510" s="50"/>
      <c r="D510" s="43" t="s">
        <v>85</v>
      </c>
      <c r="E510" s="45">
        <v>686538</v>
      </c>
      <c r="F510" s="49">
        <v>15000</v>
      </c>
      <c r="G510" s="49"/>
      <c r="H510" s="44">
        <f t="shared" ref="H510" si="87">SUM(E510+F510-G510)</f>
        <v>701538</v>
      </c>
    </row>
    <row r="511" spans="1:8" s="18" customFormat="1" ht="11.25" customHeight="1" x14ac:dyDescent="0.2">
      <c r="A511" s="34"/>
      <c r="B511" s="50">
        <v>85406</v>
      </c>
      <c r="C511" s="50"/>
      <c r="D511" s="43" t="s">
        <v>289</v>
      </c>
      <c r="E511" s="45"/>
      <c r="F511" s="49"/>
      <c r="G511" s="49"/>
      <c r="H511" s="59"/>
    </row>
    <row r="512" spans="1:8" s="18" customFormat="1" ht="11.25" customHeight="1" x14ac:dyDescent="0.2">
      <c r="A512" s="34"/>
      <c r="B512" s="50"/>
      <c r="C512" s="29"/>
      <c r="D512" s="48" t="s">
        <v>290</v>
      </c>
      <c r="E512" s="41">
        <v>4256979</v>
      </c>
      <c r="F512" s="42">
        <f>SUM(F513)</f>
        <v>0</v>
      </c>
      <c r="G512" s="42">
        <f>SUM(G513)</f>
        <v>115000</v>
      </c>
      <c r="H512" s="41">
        <f t="shared" ref="H512:H523" si="88">SUM(E512+F512-G512)</f>
        <v>4141979</v>
      </c>
    </row>
    <row r="513" spans="1:8" s="18" customFormat="1" ht="11.25" customHeight="1" x14ac:dyDescent="0.2">
      <c r="A513" s="34"/>
      <c r="B513" s="50"/>
      <c r="C513" s="29"/>
      <c r="D513" s="257" t="s">
        <v>288</v>
      </c>
      <c r="E513" s="216">
        <v>195486</v>
      </c>
      <c r="F513" s="215">
        <f>SUM(F514:F515)</f>
        <v>0</v>
      </c>
      <c r="G513" s="215">
        <f>SUM(G514:G515)</f>
        <v>115000</v>
      </c>
      <c r="H513" s="81">
        <f>SUM(E513+F513-G513)</f>
        <v>80486</v>
      </c>
    </row>
    <row r="514" spans="1:8" s="18" customFormat="1" ht="11.25" customHeight="1" x14ac:dyDescent="0.2">
      <c r="A514" s="34"/>
      <c r="B514" s="50"/>
      <c r="C514" s="50">
        <v>2540</v>
      </c>
      <c r="D514" s="43" t="s">
        <v>84</v>
      </c>
      <c r="E514" s="45"/>
      <c r="F514" s="49"/>
      <c r="G514" s="49"/>
      <c r="H514" s="44"/>
    </row>
    <row r="515" spans="1:8" s="18" customFormat="1" ht="11.25" customHeight="1" x14ac:dyDescent="0.2">
      <c r="A515" s="34"/>
      <c r="B515" s="50"/>
      <c r="C515" s="50"/>
      <c r="D515" s="43" t="s">
        <v>85</v>
      </c>
      <c r="E515" s="45">
        <v>195486</v>
      </c>
      <c r="F515" s="49"/>
      <c r="G515" s="49">
        <v>115000</v>
      </c>
      <c r="H515" s="44">
        <f t="shared" ref="H515" si="89">SUM(E515+F515-G515)</f>
        <v>80486</v>
      </c>
    </row>
    <row r="516" spans="1:8" s="18" customFormat="1" ht="11.25" customHeight="1" x14ac:dyDescent="0.2">
      <c r="A516" s="34"/>
      <c r="B516" s="39">
        <v>85410</v>
      </c>
      <c r="C516" s="29"/>
      <c r="D516" s="48" t="s">
        <v>194</v>
      </c>
      <c r="E516" s="41">
        <v>3356004</v>
      </c>
      <c r="F516" s="41">
        <f>SUM(F517,F522)</f>
        <v>100000</v>
      </c>
      <c r="G516" s="41">
        <f>SUM(G517,G522)</f>
        <v>36500</v>
      </c>
      <c r="H516" s="41">
        <f t="shared" si="88"/>
        <v>3419504</v>
      </c>
    </row>
    <row r="517" spans="1:8" s="18" customFormat="1" ht="11.25" customHeight="1" x14ac:dyDescent="0.2">
      <c r="A517" s="34"/>
      <c r="B517" s="39"/>
      <c r="C517" s="29"/>
      <c r="D517" s="255" t="s">
        <v>83</v>
      </c>
      <c r="E517" s="216">
        <v>904625</v>
      </c>
      <c r="F517" s="216">
        <f>SUM(F518:F521)</f>
        <v>100000</v>
      </c>
      <c r="G517" s="216">
        <f>SUM(G518:G521)</f>
        <v>0</v>
      </c>
      <c r="H517" s="216">
        <f t="shared" si="88"/>
        <v>1004625</v>
      </c>
    </row>
    <row r="518" spans="1:8" s="18" customFormat="1" ht="11.25" customHeight="1" x14ac:dyDescent="0.2">
      <c r="A518" s="34"/>
      <c r="B518" s="39"/>
      <c r="C518" s="39">
        <v>2590</v>
      </c>
      <c r="D518" s="43" t="s">
        <v>86</v>
      </c>
      <c r="E518" s="44"/>
      <c r="F518" s="44"/>
      <c r="G518" s="44"/>
      <c r="H518" s="44"/>
    </row>
    <row r="519" spans="1:8" s="18" customFormat="1" ht="11.25" customHeight="1" x14ac:dyDescent="0.2">
      <c r="A519" s="34"/>
      <c r="B519" s="39"/>
      <c r="C519" s="39"/>
      <c r="D519" s="43" t="s">
        <v>87</v>
      </c>
      <c r="E519" s="44"/>
      <c r="F519" s="44"/>
      <c r="G519" s="44"/>
      <c r="H519" s="44"/>
    </row>
    <row r="520" spans="1:8" s="18" customFormat="1" ht="11.25" customHeight="1" x14ac:dyDescent="0.2">
      <c r="A520" s="34"/>
      <c r="B520" s="39"/>
      <c r="C520" s="39"/>
      <c r="D520" s="43" t="s">
        <v>88</v>
      </c>
      <c r="E520" s="44"/>
      <c r="F520" s="44"/>
      <c r="G520" s="44"/>
      <c r="H520" s="44"/>
    </row>
    <row r="521" spans="1:8" s="18" customFormat="1" ht="11.25" customHeight="1" x14ac:dyDescent="0.2">
      <c r="A521" s="34"/>
      <c r="B521" s="39"/>
      <c r="C521" s="39"/>
      <c r="D521" s="43" t="s">
        <v>89</v>
      </c>
      <c r="E521" s="44">
        <v>904625</v>
      </c>
      <c r="F521" s="44">
        <v>100000</v>
      </c>
      <c r="G521" s="44"/>
      <c r="H521" s="44">
        <f t="shared" ref="H521" si="90">SUM(E521+F521-G521)</f>
        <v>1004625</v>
      </c>
    </row>
    <row r="522" spans="1:8" s="18" customFormat="1" ht="11.25" customHeight="1" x14ac:dyDescent="0.2">
      <c r="A522" s="34"/>
      <c r="B522" s="39"/>
      <c r="C522" s="29"/>
      <c r="D522" s="257" t="s">
        <v>13</v>
      </c>
      <c r="E522" s="216">
        <v>2451379</v>
      </c>
      <c r="F522" s="216">
        <f>SUM(F523:F523)</f>
        <v>0</v>
      </c>
      <c r="G522" s="216">
        <f>SUM(G523:G523)</f>
        <v>36500</v>
      </c>
      <c r="H522" s="81">
        <f t="shared" si="88"/>
        <v>2414879</v>
      </c>
    </row>
    <row r="523" spans="1:8" s="18" customFormat="1" ht="11.25" customHeight="1" x14ac:dyDescent="0.2">
      <c r="A523" s="34"/>
      <c r="B523" s="10"/>
      <c r="C523" s="56">
        <v>4270</v>
      </c>
      <c r="D523" s="10" t="s">
        <v>45</v>
      </c>
      <c r="E523" s="59">
        <v>140000</v>
      </c>
      <c r="F523" s="59"/>
      <c r="G523" s="59">
        <v>36500</v>
      </c>
      <c r="H523" s="44">
        <f t="shared" si="88"/>
        <v>103500</v>
      </c>
    </row>
    <row r="524" spans="1:8" s="18" customFormat="1" ht="11.25" customHeight="1" x14ac:dyDescent="0.2">
      <c r="A524" s="34"/>
      <c r="B524" s="50">
        <v>85415</v>
      </c>
      <c r="C524" s="39"/>
      <c r="D524" s="40" t="s">
        <v>252</v>
      </c>
      <c r="E524" s="62">
        <v>956944</v>
      </c>
      <c r="F524" s="41">
        <f>SUM(F525,F527)</f>
        <v>16786</v>
      </c>
      <c r="G524" s="41">
        <f>SUM(G525,G527)</f>
        <v>0</v>
      </c>
      <c r="H524" s="62">
        <f>SUM(E524+F524-G524)</f>
        <v>973730</v>
      </c>
    </row>
    <row r="525" spans="1:8" s="18" customFormat="1" ht="11.25" customHeight="1" x14ac:dyDescent="0.2">
      <c r="A525" s="213"/>
      <c r="B525" s="39"/>
      <c r="C525" s="29"/>
      <c r="D525" s="257" t="s">
        <v>13</v>
      </c>
      <c r="E525" s="216">
        <v>81760</v>
      </c>
      <c r="F525" s="216">
        <f>SUM(F526)</f>
        <v>12905</v>
      </c>
      <c r="G525" s="216">
        <f>SUM(G526)</f>
        <v>0</v>
      </c>
      <c r="H525" s="81">
        <f>SUM(E525+F525-G525)</f>
        <v>94665</v>
      </c>
    </row>
    <row r="526" spans="1:8" s="18" customFormat="1" ht="11.25" customHeight="1" x14ac:dyDescent="0.2">
      <c r="A526" s="57"/>
      <c r="B526" s="10"/>
      <c r="C526" s="56">
        <v>3260</v>
      </c>
      <c r="D526" s="11" t="s">
        <v>291</v>
      </c>
      <c r="E526" s="59">
        <v>74560</v>
      </c>
      <c r="F526" s="59">
        <v>12905</v>
      </c>
      <c r="G526" s="59"/>
      <c r="H526" s="44">
        <f>SUM(E526+F526-G526)</f>
        <v>87465</v>
      </c>
    </row>
    <row r="527" spans="1:8" s="18" customFormat="1" ht="11.25" customHeight="1" x14ac:dyDescent="0.2">
      <c r="A527" s="57"/>
      <c r="B527" s="10"/>
      <c r="C527" s="9"/>
      <c r="D527" s="255" t="s">
        <v>83</v>
      </c>
      <c r="E527" s="81">
        <v>875184</v>
      </c>
      <c r="F527" s="81">
        <f>SUM(F528)</f>
        <v>3881</v>
      </c>
      <c r="G527" s="81">
        <f>SUM(G528)</f>
        <v>0</v>
      </c>
      <c r="H527" s="215">
        <f t="shared" ref="H527:H528" si="91">SUM(E527+F527-G527)</f>
        <v>879065</v>
      </c>
    </row>
    <row r="528" spans="1:8" s="18" customFormat="1" ht="11.25" customHeight="1" x14ac:dyDescent="0.2">
      <c r="A528" s="57"/>
      <c r="B528" s="10"/>
      <c r="C528" s="56">
        <v>3260</v>
      </c>
      <c r="D528" s="11" t="s">
        <v>291</v>
      </c>
      <c r="E528" s="59">
        <v>50184</v>
      </c>
      <c r="F528" s="59">
        <v>3881</v>
      </c>
      <c r="G528" s="59"/>
      <c r="H528" s="44">
        <f t="shared" si="91"/>
        <v>54065</v>
      </c>
    </row>
    <row r="529" spans="1:8" s="18" customFormat="1" ht="11.25" customHeight="1" x14ac:dyDescent="0.2">
      <c r="A529" s="57"/>
      <c r="B529" s="39">
        <v>85420</v>
      </c>
      <c r="C529" s="50"/>
      <c r="D529" s="48" t="s">
        <v>221</v>
      </c>
      <c r="E529" s="41">
        <v>4884193</v>
      </c>
      <c r="F529" s="41">
        <f>SUM(F530)</f>
        <v>22000</v>
      </c>
      <c r="G529" s="41">
        <f>SUM(G530)</f>
        <v>22000</v>
      </c>
      <c r="H529" s="41">
        <f>SUM(E529+F529-G529)</f>
        <v>4884193</v>
      </c>
    </row>
    <row r="530" spans="1:8" s="18" customFormat="1" ht="11.25" customHeight="1" x14ac:dyDescent="0.2">
      <c r="A530" s="57"/>
      <c r="B530" s="39"/>
      <c r="C530" s="29"/>
      <c r="D530" s="257" t="s">
        <v>13</v>
      </c>
      <c r="E530" s="216">
        <v>4884193</v>
      </c>
      <c r="F530" s="216">
        <f>SUM(F531:F536)</f>
        <v>22000</v>
      </c>
      <c r="G530" s="216">
        <f>SUM(G531:G536)</f>
        <v>22000</v>
      </c>
      <c r="H530" s="81">
        <f>SUM(E530+F530-G530)</f>
        <v>4884193</v>
      </c>
    </row>
    <row r="531" spans="1:8" s="18" customFormat="1" ht="11.25" customHeight="1" x14ac:dyDescent="0.2">
      <c r="A531" s="57"/>
      <c r="B531" s="10"/>
      <c r="C531" s="29" t="s">
        <v>224</v>
      </c>
      <c r="D531" s="47" t="s">
        <v>356</v>
      </c>
      <c r="E531" s="59"/>
      <c r="F531" s="59"/>
      <c r="G531" s="59"/>
      <c r="H531" s="44"/>
    </row>
    <row r="532" spans="1:8" s="18" customFormat="1" ht="11.25" customHeight="1" x14ac:dyDescent="0.2">
      <c r="A532" s="57"/>
      <c r="B532" s="10"/>
      <c r="C532" s="29"/>
      <c r="D532" s="47" t="s">
        <v>357</v>
      </c>
      <c r="E532" s="59">
        <v>12000</v>
      </c>
      <c r="F532" s="59">
        <v>1000</v>
      </c>
      <c r="G532" s="59"/>
      <c r="H532" s="44">
        <f t="shared" ref="H532:H536" si="92">SUM(E532+F532-G532)</f>
        <v>13000</v>
      </c>
    </row>
    <row r="533" spans="1:8" s="18" customFormat="1" ht="11.25" customHeight="1" x14ac:dyDescent="0.2">
      <c r="A533" s="57"/>
      <c r="B533" s="10"/>
      <c r="C533" s="50">
        <v>4260</v>
      </c>
      <c r="D533" s="43" t="s">
        <v>20</v>
      </c>
      <c r="E533" s="59">
        <v>388017</v>
      </c>
      <c r="F533" s="59">
        <v>20000</v>
      </c>
      <c r="G533" s="59"/>
      <c r="H533" s="44">
        <f t="shared" si="92"/>
        <v>408017</v>
      </c>
    </row>
    <row r="534" spans="1:8" s="18" customFormat="1" ht="11.25" customHeight="1" x14ac:dyDescent="0.2">
      <c r="A534" s="57"/>
      <c r="B534" s="10"/>
      <c r="C534" s="50">
        <v>4270</v>
      </c>
      <c r="D534" s="43" t="s">
        <v>45</v>
      </c>
      <c r="E534" s="59">
        <v>48074</v>
      </c>
      <c r="F534" s="59"/>
      <c r="G534" s="59">
        <v>20000</v>
      </c>
      <c r="H534" s="44">
        <f t="shared" si="92"/>
        <v>28074</v>
      </c>
    </row>
    <row r="535" spans="1:8" s="18" customFormat="1" ht="11.25" customHeight="1" x14ac:dyDescent="0.2">
      <c r="A535" s="57"/>
      <c r="B535" s="10"/>
      <c r="C535" s="50">
        <v>4360</v>
      </c>
      <c r="D535" s="43" t="s">
        <v>263</v>
      </c>
      <c r="E535" s="59">
        <v>11000</v>
      </c>
      <c r="F535" s="59">
        <v>1000</v>
      </c>
      <c r="G535" s="59"/>
      <c r="H535" s="44">
        <f t="shared" si="92"/>
        <v>12000</v>
      </c>
    </row>
    <row r="536" spans="1:8" s="18" customFormat="1" ht="11.25" customHeight="1" x14ac:dyDescent="0.2">
      <c r="A536" s="57"/>
      <c r="B536" s="10"/>
      <c r="C536" s="50">
        <v>4710</v>
      </c>
      <c r="D536" s="10" t="s">
        <v>59</v>
      </c>
      <c r="E536" s="59">
        <v>14111</v>
      </c>
      <c r="F536" s="59"/>
      <c r="G536" s="59">
        <v>2000</v>
      </c>
      <c r="H536" s="44">
        <f t="shared" si="92"/>
        <v>12111</v>
      </c>
    </row>
    <row r="537" spans="1:8" s="18" customFormat="1" ht="12" customHeight="1" thickBot="1" x14ac:dyDescent="0.25">
      <c r="A537" s="34">
        <v>900</v>
      </c>
      <c r="B537" s="35"/>
      <c r="C537" s="36"/>
      <c r="D537" s="37" t="s">
        <v>53</v>
      </c>
      <c r="E537" s="33">
        <v>83899896.189999998</v>
      </c>
      <c r="F537" s="38">
        <f>SUM(F538,F541,F548,F554)</f>
        <v>15949.86</v>
      </c>
      <c r="G537" s="38">
        <f>SUM(G538,G541,G548,G554)</f>
        <v>15949.86</v>
      </c>
      <c r="H537" s="33">
        <f t="shared" ref="H537:H610" si="93">SUM(E537+F537-G537)</f>
        <v>83899896.189999998</v>
      </c>
    </row>
    <row r="538" spans="1:8" s="18" customFormat="1" ht="12" customHeight="1" thickTop="1" x14ac:dyDescent="0.2">
      <c r="A538" s="34"/>
      <c r="B538" s="39">
        <v>90004</v>
      </c>
      <c r="C538" s="36"/>
      <c r="D538" s="40" t="s">
        <v>386</v>
      </c>
      <c r="E538" s="41">
        <v>625652</v>
      </c>
      <c r="F538" s="41">
        <f>SUM(F539)</f>
        <v>0</v>
      </c>
      <c r="G538" s="41">
        <f>SUM(G539)</f>
        <v>3000</v>
      </c>
      <c r="H538" s="41">
        <f t="shared" si="93"/>
        <v>622652</v>
      </c>
    </row>
    <row r="539" spans="1:8" s="18" customFormat="1" ht="12" customHeight="1" x14ac:dyDescent="0.2">
      <c r="A539" s="34"/>
      <c r="B539" s="39"/>
      <c r="C539" s="29"/>
      <c r="D539" s="255" t="s">
        <v>93</v>
      </c>
      <c r="E539" s="81">
        <v>424652</v>
      </c>
      <c r="F539" s="238">
        <f>SUM(F540:F540)</f>
        <v>0</v>
      </c>
      <c r="G539" s="238">
        <f>SUM(G540:G540)</f>
        <v>3000</v>
      </c>
      <c r="H539" s="81">
        <f>SUM(E539+F539-G539)</f>
        <v>421652</v>
      </c>
    </row>
    <row r="540" spans="1:8" s="18" customFormat="1" ht="12" customHeight="1" x14ac:dyDescent="0.2">
      <c r="A540" s="35"/>
      <c r="B540" s="35"/>
      <c r="C540" s="50">
        <v>4300</v>
      </c>
      <c r="D540" s="43" t="s">
        <v>21</v>
      </c>
      <c r="E540" s="59">
        <v>60000</v>
      </c>
      <c r="F540" s="49"/>
      <c r="G540" s="49">
        <v>3000</v>
      </c>
      <c r="H540" s="59">
        <f t="shared" ref="H540:H546" si="94">SUM(E540+F540-G540)</f>
        <v>57000</v>
      </c>
    </row>
    <row r="541" spans="1:8" s="18" customFormat="1" ht="12" customHeight="1" x14ac:dyDescent="0.2">
      <c r="A541" s="35"/>
      <c r="B541" s="39">
        <v>90013</v>
      </c>
      <c r="C541" s="36"/>
      <c r="D541" s="40" t="s">
        <v>387</v>
      </c>
      <c r="E541" s="41">
        <v>1314058</v>
      </c>
      <c r="F541" s="42">
        <f>SUM(F542)</f>
        <v>7646</v>
      </c>
      <c r="G541" s="42">
        <f>SUM(G542)</f>
        <v>7646</v>
      </c>
      <c r="H541" s="41">
        <f t="shared" si="94"/>
        <v>1314058</v>
      </c>
    </row>
    <row r="542" spans="1:8" s="18" customFormat="1" ht="12" customHeight="1" x14ac:dyDescent="0.2">
      <c r="A542" s="35"/>
      <c r="B542" s="39"/>
      <c r="C542" s="50"/>
      <c r="D542" s="263" t="s">
        <v>388</v>
      </c>
      <c r="E542" s="216">
        <v>1314058</v>
      </c>
      <c r="F542" s="216">
        <f>SUM(F543:F546)</f>
        <v>7646</v>
      </c>
      <c r="G542" s="216">
        <f>SUM(G543:G546)</f>
        <v>7646</v>
      </c>
      <c r="H542" s="216">
        <f t="shared" si="94"/>
        <v>1314058</v>
      </c>
    </row>
    <row r="543" spans="1:8" s="18" customFormat="1" ht="12" customHeight="1" x14ac:dyDescent="0.2">
      <c r="A543" s="35"/>
      <c r="B543" s="10"/>
      <c r="C543" s="50">
        <v>4260</v>
      </c>
      <c r="D543" s="43" t="s">
        <v>20</v>
      </c>
      <c r="E543" s="59">
        <v>66900</v>
      </c>
      <c r="F543" s="49"/>
      <c r="G543" s="49">
        <v>7646</v>
      </c>
      <c r="H543" s="49">
        <f t="shared" si="94"/>
        <v>59254</v>
      </c>
    </row>
    <row r="544" spans="1:8" s="18" customFormat="1" ht="12" customHeight="1" x14ac:dyDescent="0.2">
      <c r="A544" s="52"/>
      <c r="B544" s="52"/>
      <c r="C544" s="217">
        <v>4300</v>
      </c>
      <c r="D544" s="82" t="s">
        <v>21</v>
      </c>
      <c r="E544" s="62">
        <v>75090</v>
      </c>
      <c r="F544" s="54">
        <v>7000</v>
      </c>
      <c r="G544" s="54"/>
      <c r="H544" s="54">
        <f t="shared" si="94"/>
        <v>82090</v>
      </c>
    </row>
    <row r="545" spans="1:8" s="18" customFormat="1" ht="12" customHeight="1" x14ac:dyDescent="0.2">
      <c r="A545" s="35"/>
      <c r="B545" s="35"/>
      <c r="C545" s="50">
        <v>4440</v>
      </c>
      <c r="D545" s="43" t="s">
        <v>90</v>
      </c>
      <c r="E545" s="59">
        <v>23761</v>
      </c>
      <c r="F545" s="49">
        <v>496</v>
      </c>
      <c r="G545" s="49"/>
      <c r="H545" s="49">
        <f t="shared" si="94"/>
        <v>24257</v>
      </c>
    </row>
    <row r="546" spans="1:8" s="18" customFormat="1" ht="12" customHeight="1" x14ac:dyDescent="0.2">
      <c r="A546" s="35"/>
      <c r="B546" s="35"/>
      <c r="C546" s="50">
        <v>4510</v>
      </c>
      <c r="D546" s="43" t="s">
        <v>389</v>
      </c>
      <c r="E546" s="59">
        <v>0</v>
      </c>
      <c r="F546" s="49">
        <v>150</v>
      </c>
      <c r="G546" s="49"/>
      <c r="H546" s="49">
        <f t="shared" si="94"/>
        <v>150</v>
      </c>
    </row>
    <row r="547" spans="1:8" s="18" customFormat="1" ht="12" customHeight="1" x14ac:dyDescent="0.2">
      <c r="A547" s="35"/>
      <c r="B547" s="39">
        <v>90020</v>
      </c>
      <c r="C547" s="39"/>
      <c r="D547" s="43" t="s">
        <v>390</v>
      </c>
      <c r="E547" s="64"/>
      <c r="F547" s="72"/>
      <c r="G547" s="72"/>
      <c r="H547" s="64"/>
    </row>
    <row r="548" spans="1:8" s="18" customFormat="1" ht="12" customHeight="1" x14ac:dyDescent="0.2">
      <c r="A548" s="35"/>
      <c r="B548" s="39"/>
      <c r="C548" s="36"/>
      <c r="D548" s="40" t="s">
        <v>391</v>
      </c>
      <c r="E548" s="41">
        <v>303.86</v>
      </c>
      <c r="F548" s="42">
        <f>SUM(F550,F552)</f>
        <v>303.86</v>
      </c>
      <c r="G548" s="42">
        <f>SUM(G550,G552)</f>
        <v>303.86</v>
      </c>
      <c r="H548" s="41">
        <f t="shared" ref="H548:H553" si="95">SUM(E548+F548-G548)</f>
        <v>303.86</v>
      </c>
    </row>
    <row r="549" spans="1:8" s="18" customFormat="1" ht="12" customHeight="1" x14ac:dyDescent="0.2">
      <c r="A549" s="35"/>
      <c r="B549" s="39"/>
      <c r="C549" s="36"/>
      <c r="D549" s="11" t="s">
        <v>392</v>
      </c>
      <c r="E549" s="45"/>
      <c r="F549" s="44"/>
      <c r="G549" s="44"/>
      <c r="H549" s="45"/>
    </row>
    <row r="550" spans="1:8" s="18" customFormat="1" ht="12" customHeight="1" x14ac:dyDescent="0.2">
      <c r="A550" s="35"/>
      <c r="B550" s="10"/>
      <c r="C550" s="50"/>
      <c r="D550" s="256" t="s">
        <v>393</v>
      </c>
      <c r="E550" s="216">
        <v>303.86</v>
      </c>
      <c r="F550" s="238">
        <f>SUM(F551:F551)</f>
        <v>0</v>
      </c>
      <c r="G550" s="238">
        <f>SUM(G551:G551)</f>
        <v>303.86</v>
      </c>
      <c r="H550" s="81">
        <f t="shared" si="95"/>
        <v>0</v>
      </c>
    </row>
    <row r="551" spans="1:8" s="18" customFormat="1" ht="12" customHeight="1" x14ac:dyDescent="0.2">
      <c r="A551" s="35"/>
      <c r="B551" s="10"/>
      <c r="C551" s="50">
        <v>4300</v>
      </c>
      <c r="D551" s="43" t="s">
        <v>21</v>
      </c>
      <c r="E551" s="59">
        <v>303.86</v>
      </c>
      <c r="F551" s="49"/>
      <c r="G551" s="49">
        <v>303.86</v>
      </c>
      <c r="H551" s="49">
        <f t="shared" si="95"/>
        <v>0</v>
      </c>
    </row>
    <row r="552" spans="1:8" s="18" customFormat="1" ht="12" customHeight="1" x14ac:dyDescent="0.2">
      <c r="A552" s="35"/>
      <c r="B552" s="35"/>
      <c r="C552" s="50"/>
      <c r="D552" s="255" t="s">
        <v>93</v>
      </c>
      <c r="E552" s="216">
        <v>0</v>
      </c>
      <c r="F552" s="238">
        <f>SUM(F553:F553)</f>
        <v>303.86</v>
      </c>
      <c r="G552" s="238">
        <f>SUM(G553:G553)</f>
        <v>0</v>
      </c>
      <c r="H552" s="81">
        <f t="shared" si="95"/>
        <v>303.86</v>
      </c>
    </row>
    <row r="553" spans="1:8" s="18" customFormat="1" ht="12" customHeight="1" x14ac:dyDescent="0.2">
      <c r="A553" s="35"/>
      <c r="B553" s="35"/>
      <c r="C553" s="50">
        <v>4300</v>
      </c>
      <c r="D553" s="43" t="s">
        <v>21</v>
      </c>
      <c r="E553" s="59">
        <v>0</v>
      </c>
      <c r="F553" s="49">
        <v>303.86</v>
      </c>
      <c r="G553" s="49"/>
      <c r="H553" s="49">
        <f t="shared" si="95"/>
        <v>303.86</v>
      </c>
    </row>
    <row r="554" spans="1:8" s="18" customFormat="1" ht="12" customHeight="1" x14ac:dyDescent="0.2">
      <c r="A554" s="35"/>
      <c r="B554" s="39">
        <v>90095</v>
      </c>
      <c r="C554" s="36"/>
      <c r="D554" s="78" t="s">
        <v>15</v>
      </c>
      <c r="E554" s="41">
        <v>44358835.329999998</v>
      </c>
      <c r="F554" s="41">
        <f>SUM(F555)</f>
        <v>8000</v>
      </c>
      <c r="G554" s="41">
        <f>SUM(G555)</f>
        <v>5000</v>
      </c>
      <c r="H554" s="41">
        <f>SUM(E554+F554-G554)</f>
        <v>44361835.329999998</v>
      </c>
    </row>
    <row r="555" spans="1:8" s="18" customFormat="1" ht="12" customHeight="1" x14ac:dyDescent="0.2">
      <c r="A555" s="35"/>
      <c r="B555" s="39"/>
      <c r="C555" s="29"/>
      <c r="D555" s="255" t="s">
        <v>93</v>
      </c>
      <c r="E555" s="216">
        <v>6459283</v>
      </c>
      <c r="F555" s="216">
        <f>SUM(F556:F560)</f>
        <v>8000</v>
      </c>
      <c r="G555" s="216">
        <f>SUM(G556:G560)</f>
        <v>5000</v>
      </c>
      <c r="H555" s="216">
        <f>SUM(E555+F555-G555)</f>
        <v>6462283</v>
      </c>
    </row>
    <row r="556" spans="1:8" s="18" customFormat="1" ht="12" customHeight="1" x14ac:dyDescent="0.2">
      <c r="A556" s="35"/>
      <c r="B556" s="39"/>
      <c r="C556" s="56">
        <v>4140</v>
      </c>
      <c r="D556" s="11" t="s">
        <v>270</v>
      </c>
      <c r="E556" s="49"/>
      <c r="F556" s="59"/>
      <c r="G556" s="59"/>
      <c r="H556" s="44"/>
    </row>
    <row r="557" spans="1:8" s="18" customFormat="1" ht="12" customHeight="1" x14ac:dyDescent="0.2">
      <c r="A557" s="35"/>
      <c r="B557" s="39"/>
      <c r="C557" s="50"/>
      <c r="D557" s="43" t="s">
        <v>271</v>
      </c>
      <c r="E557" s="49">
        <v>98400</v>
      </c>
      <c r="F557" s="59">
        <v>3000</v>
      </c>
      <c r="G557" s="59"/>
      <c r="H557" s="44">
        <f t="shared" ref="H557:H568" si="96">SUM(E557+F557-G557)</f>
        <v>101400</v>
      </c>
    </row>
    <row r="558" spans="1:8" s="18" customFormat="1" ht="12" customHeight="1" x14ac:dyDescent="0.2">
      <c r="A558" s="35"/>
      <c r="B558" s="39"/>
      <c r="C558" s="50">
        <v>4700</v>
      </c>
      <c r="D558" s="11" t="s">
        <v>272</v>
      </c>
      <c r="E558" s="49"/>
      <c r="F558" s="59"/>
      <c r="G558" s="59"/>
      <c r="H558" s="44"/>
    </row>
    <row r="559" spans="1:8" s="18" customFormat="1" ht="12" customHeight="1" x14ac:dyDescent="0.2">
      <c r="A559" s="35"/>
      <c r="B559" s="39"/>
      <c r="C559" s="50"/>
      <c r="D559" s="11" t="s">
        <v>273</v>
      </c>
      <c r="E559" s="49">
        <v>7650</v>
      </c>
      <c r="F559" s="59">
        <v>5000</v>
      </c>
      <c r="G559" s="59"/>
      <c r="H559" s="44">
        <f t="shared" si="96"/>
        <v>12650</v>
      </c>
    </row>
    <row r="560" spans="1:8" s="18" customFormat="1" ht="12" customHeight="1" x14ac:dyDescent="0.2">
      <c r="A560" s="35"/>
      <c r="B560" s="39"/>
      <c r="C560" s="50">
        <v>4710</v>
      </c>
      <c r="D560" s="11" t="s">
        <v>59</v>
      </c>
      <c r="E560" s="49">
        <v>15683</v>
      </c>
      <c r="F560" s="59"/>
      <c r="G560" s="59">
        <v>5000</v>
      </c>
      <c r="H560" s="44">
        <f t="shared" si="96"/>
        <v>10683</v>
      </c>
    </row>
    <row r="561" spans="1:8" s="18" customFormat="1" ht="12" customHeight="1" thickBot="1" x14ac:dyDescent="0.25">
      <c r="A561" s="34">
        <v>921</v>
      </c>
      <c r="B561" s="220"/>
      <c r="C561" s="208"/>
      <c r="D561" s="209" t="s">
        <v>394</v>
      </c>
      <c r="E561" s="33">
        <v>14043934.6</v>
      </c>
      <c r="F561" s="33">
        <f>SUM(F562,F566)</f>
        <v>30000</v>
      </c>
      <c r="G561" s="33">
        <f>SUM(G562,G566)</f>
        <v>30000</v>
      </c>
      <c r="H561" s="33">
        <f t="shared" si="96"/>
        <v>14043934.6</v>
      </c>
    </row>
    <row r="562" spans="1:8" s="18" customFormat="1" ht="12" customHeight="1" thickTop="1" x14ac:dyDescent="0.2">
      <c r="A562" s="34"/>
      <c r="B562" s="10">
        <v>92113</v>
      </c>
      <c r="C562" s="56"/>
      <c r="D562" s="78" t="s">
        <v>246</v>
      </c>
      <c r="E562" s="41">
        <v>3235000</v>
      </c>
      <c r="F562" s="41">
        <f>SUM(F563)</f>
        <v>30000</v>
      </c>
      <c r="G562" s="41">
        <f>SUM(G563)</f>
        <v>0</v>
      </c>
      <c r="H562" s="41">
        <f t="shared" si="96"/>
        <v>3265000</v>
      </c>
    </row>
    <row r="563" spans="1:8" s="18" customFormat="1" ht="12" customHeight="1" x14ac:dyDescent="0.2">
      <c r="A563" s="34"/>
      <c r="B563" s="58"/>
      <c r="C563" s="56"/>
      <c r="D563" s="264" t="s">
        <v>395</v>
      </c>
      <c r="E563" s="81">
        <v>3235000</v>
      </c>
      <c r="F563" s="215">
        <f>SUM(F564:F565)</f>
        <v>30000</v>
      </c>
      <c r="G563" s="215">
        <f>SUM(G564:G565)</f>
        <v>0</v>
      </c>
      <c r="H563" s="216">
        <f t="shared" si="96"/>
        <v>3265000</v>
      </c>
    </row>
    <row r="564" spans="1:8" s="18" customFormat="1" ht="12" customHeight="1" x14ac:dyDescent="0.2">
      <c r="A564" s="34"/>
      <c r="B564" s="58"/>
      <c r="C564" s="29" t="s">
        <v>396</v>
      </c>
      <c r="D564" s="39" t="s">
        <v>397</v>
      </c>
      <c r="E564" s="49"/>
      <c r="F564" s="49"/>
      <c r="G564" s="49"/>
      <c r="H564" s="44"/>
    </row>
    <row r="565" spans="1:8" s="18" customFormat="1" ht="12" customHeight="1" x14ac:dyDescent="0.2">
      <c r="A565" s="34"/>
      <c r="B565" s="58"/>
      <c r="C565" s="29"/>
      <c r="D565" s="47" t="s">
        <v>398</v>
      </c>
      <c r="E565" s="44">
        <v>3235000</v>
      </c>
      <c r="F565" s="44">
        <v>30000</v>
      </c>
      <c r="G565" s="44"/>
      <c r="H565" s="44">
        <f t="shared" si="96"/>
        <v>3265000</v>
      </c>
    </row>
    <row r="566" spans="1:8" s="18" customFormat="1" ht="12" customHeight="1" x14ac:dyDescent="0.2">
      <c r="A566" s="34"/>
      <c r="B566" s="39">
        <v>92195</v>
      </c>
      <c r="C566" s="36"/>
      <c r="D566" s="78" t="s">
        <v>15</v>
      </c>
      <c r="E566" s="41">
        <v>220520</v>
      </c>
      <c r="F566" s="41">
        <f>SUM(F567)</f>
        <v>0</v>
      </c>
      <c r="G566" s="41">
        <f>SUM(G567)</f>
        <v>30000</v>
      </c>
      <c r="H566" s="41">
        <f t="shared" si="96"/>
        <v>190520</v>
      </c>
    </row>
    <row r="567" spans="1:8" s="18" customFormat="1" ht="12" customHeight="1" x14ac:dyDescent="0.2">
      <c r="A567" s="34"/>
      <c r="B567" s="10"/>
      <c r="C567" s="29"/>
      <c r="D567" s="256" t="s">
        <v>395</v>
      </c>
      <c r="E567" s="81">
        <v>220520</v>
      </c>
      <c r="F567" s="215">
        <f>SUM(F568:F568)</f>
        <v>0</v>
      </c>
      <c r="G567" s="215">
        <f>SUM(G568:G568)</f>
        <v>30000</v>
      </c>
      <c r="H567" s="216">
        <f t="shared" si="96"/>
        <v>190520</v>
      </c>
    </row>
    <row r="568" spans="1:8" s="18" customFormat="1" ht="12" customHeight="1" x14ac:dyDescent="0.2">
      <c r="A568" s="34"/>
      <c r="B568" s="58"/>
      <c r="C568" s="50">
        <v>4300</v>
      </c>
      <c r="D568" s="43" t="s">
        <v>21</v>
      </c>
      <c r="E568" s="44">
        <v>121000</v>
      </c>
      <c r="F568" s="44"/>
      <c r="G568" s="44">
        <v>30000</v>
      </c>
      <c r="H568" s="44">
        <f t="shared" si="96"/>
        <v>91000</v>
      </c>
    </row>
    <row r="569" spans="1:8" s="18" customFormat="1" ht="12" customHeight="1" thickBot="1" x14ac:dyDescent="0.25">
      <c r="A569" s="34">
        <v>926</v>
      </c>
      <c r="B569" s="35"/>
      <c r="C569" s="36"/>
      <c r="D569" s="37" t="s">
        <v>95</v>
      </c>
      <c r="E569" s="33">
        <v>23791260.009999998</v>
      </c>
      <c r="F569" s="33">
        <f>SUM(F570,F573,F586,F591)</f>
        <v>884113</v>
      </c>
      <c r="G569" s="33">
        <f>SUM(G570,G573,G586,G591)</f>
        <v>884113</v>
      </c>
      <c r="H569" s="33">
        <f t="shared" si="93"/>
        <v>23791260.009999998</v>
      </c>
    </row>
    <row r="570" spans="1:8" s="18" customFormat="1" ht="12" customHeight="1" thickTop="1" x14ac:dyDescent="0.2">
      <c r="A570" s="35"/>
      <c r="B570" s="50">
        <v>92601</v>
      </c>
      <c r="C570" s="61"/>
      <c r="D570" s="40" t="s">
        <v>292</v>
      </c>
      <c r="E570" s="41">
        <v>6691456.0099999998</v>
      </c>
      <c r="F570" s="41">
        <f>SUM(F571)</f>
        <v>3500</v>
      </c>
      <c r="G570" s="41">
        <f>SUM(G571)</f>
        <v>3500</v>
      </c>
      <c r="H570" s="41">
        <f t="shared" si="93"/>
        <v>6691456.0099999998</v>
      </c>
    </row>
    <row r="571" spans="1:8" s="18" customFormat="1" ht="12" customHeight="1" x14ac:dyDescent="0.2">
      <c r="A571" s="34"/>
      <c r="B571" s="35"/>
      <c r="C571" s="36"/>
      <c r="D571" s="257" t="s">
        <v>13</v>
      </c>
      <c r="E571" s="216">
        <v>379384</v>
      </c>
      <c r="F571" s="216">
        <f>SUM(F572:F572)</f>
        <v>3500</v>
      </c>
      <c r="G571" s="216">
        <f>SUM(G572:G572)</f>
        <v>3500</v>
      </c>
      <c r="H571" s="216">
        <f t="shared" si="93"/>
        <v>379384</v>
      </c>
    </row>
    <row r="572" spans="1:8" s="18" customFormat="1" ht="12" customHeight="1" x14ac:dyDescent="0.2">
      <c r="A572" s="34"/>
      <c r="B572" s="39"/>
      <c r="C572" s="50">
        <v>4260</v>
      </c>
      <c r="D572" s="43" t="s">
        <v>20</v>
      </c>
      <c r="E572" s="240">
        <v>121605</v>
      </c>
      <c r="F572" s="44">
        <v>3500</v>
      </c>
      <c r="G572" s="44">
        <v>3500</v>
      </c>
      <c r="H572" s="44">
        <f t="shared" si="93"/>
        <v>121605</v>
      </c>
    </row>
    <row r="573" spans="1:8" s="18" customFormat="1" ht="12" customHeight="1" x14ac:dyDescent="0.2">
      <c r="A573" s="34"/>
      <c r="B573" s="50">
        <v>92604</v>
      </c>
      <c r="C573" s="61"/>
      <c r="D573" s="40" t="s">
        <v>293</v>
      </c>
      <c r="E573" s="41">
        <v>14669309</v>
      </c>
      <c r="F573" s="41">
        <f>SUM(F574)</f>
        <v>880000</v>
      </c>
      <c r="G573" s="41">
        <f>SUM(G574)</f>
        <v>880000</v>
      </c>
      <c r="H573" s="41">
        <f t="shared" si="93"/>
        <v>14669309</v>
      </c>
    </row>
    <row r="574" spans="1:8" s="18" customFormat="1" ht="12" customHeight="1" x14ac:dyDescent="0.2">
      <c r="A574" s="34"/>
      <c r="B574" s="35"/>
      <c r="C574" s="36"/>
      <c r="D574" s="255" t="s">
        <v>294</v>
      </c>
      <c r="E574" s="216">
        <v>13444309</v>
      </c>
      <c r="F574" s="216">
        <f>SUM(F575:F585)</f>
        <v>880000</v>
      </c>
      <c r="G574" s="216">
        <f>SUM(G575:G585)</f>
        <v>880000</v>
      </c>
      <c r="H574" s="216">
        <f t="shared" si="93"/>
        <v>13444309</v>
      </c>
    </row>
    <row r="575" spans="1:8" s="18" customFormat="1" ht="12" customHeight="1" x14ac:dyDescent="0.2">
      <c r="A575" s="34"/>
      <c r="B575" s="39"/>
      <c r="C575" s="9" t="s">
        <v>60</v>
      </c>
      <c r="D575" s="11" t="s">
        <v>19</v>
      </c>
      <c r="E575" s="44">
        <v>893460</v>
      </c>
      <c r="F575" s="44"/>
      <c r="G575" s="44">
        <v>130000</v>
      </c>
      <c r="H575" s="44">
        <f t="shared" si="93"/>
        <v>763460</v>
      </c>
    </row>
    <row r="576" spans="1:8" s="18" customFormat="1" ht="12" customHeight="1" x14ac:dyDescent="0.2">
      <c r="A576" s="34"/>
      <c r="B576" s="39"/>
      <c r="C576" s="50">
        <v>4260</v>
      </c>
      <c r="D576" s="43" t="s">
        <v>20</v>
      </c>
      <c r="E576" s="44">
        <v>2814817</v>
      </c>
      <c r="F576" s="44">
        <v>880000</v>
      </c>
      <c r="G576" s="44"/>
      <c r="H576" s="44">
        <f t="shared" si="93"/>
        <v>3694817</v>
      </c>
    </row>
    <row r="577" spans="1:8" s="18" customFormat="1" ht="12" customHeight="1" x14ac:dyDescent="0.2">
      <c r="A577" s="34"/>
      <c r="B577" s="39"/>
      <c r="C577" s="50">
        <v>4270</v>
      </c>
      <c r="D577" s="43" t="s">
        <v>45</v>
      </c>
      <c r="E577" s="44">
        <v>750000</v>
      </c>
      <c r="F577" s="44"/>
      <c r="G577" s="44">
        <v>80000</v>
      </c>
      <c r="H577" s="44">
        <f t="shared" si="93"/>
        <v>670000</v>
      </c>
    </row>
    <row r="578" spans="1:8" s="18" customFormat="1" ht="12" customHeight="1" x14ac:dyDescent="0.2">
      <c r="A578" s="34"/>
      <c r="B578" s="39"/>
      <c r="C578" s="50">
        <v>4300</v>
      </c>
      <c r="D578" s="43" t="s">
        <v>21</v>
      </c>
      <c r="E578" s="44">
        <v>3011238</v>
      </c>
      <c r="F578" s="44"/>
      <c r="G578" s="44">
        <v>550000</v>
      </c>
      <c r="H578" s="44">
        <f t="shared" si="93"/>
        <v>2461238</v>
      </c>
    </row>
    <row r="579" spans="1:8" s="18" customFormat="1" ht="12" customHeight="1" x14ac:dyDescent="0.2">
      <c r="A579" s="34"/>
      <c r="B579" s="39"/>
      <c r="C579" s="50">
        <v>4390</v>
      </c>
      <c r="D579" s="43" t="s">
        <v>336</v>
      </c>
      <c r="E579" s="44"/>
      <c r="F579" s="44"/>
      <c r="G579" s="44"/>
      <c r="H579" s="44"/>
    </row>
    <row r="580" spans="1:8" s="18" customFormat="1" ht="12" customHeight="1" x14ac:dyDescent="0.2">
      <c r="A580" s="34"/>
      <c r="B580" s="39"/>
      <c r="C580" s="50"/>
      <c r="D580" s="11" t="s">
        <v>337</v>
      </c>
      <c r="E580" s="44">
        <v>15032</v>
      </c>
      <c r="F580" s="44"/>
      <c r="G580" s="44">
        <v>13000</v>
      </c>
      <c r="H580" s="44">
        <f t="shared" si="93"/>
        <v>2032</v>
      </c>
    </row>
    <row r="581" spans="1:8" s="18" customFormat="1" ht="12" customHeight="1" x14ac:dyDescent="0.2">
      <c r="A581" s="34"/>
      <c r="B581" s="39"/>
      <c r="C581" s="50">
        <v>4480</v>
      </c>
      <c r="D581" s="43" t="s">
        <v>399</v>
      </c>
      <c r="E581" s="44">
        <v>160000</v>
      </c>
      <c r="F581" s="44"/>
      <c r="G581" s="44">
        <v>30000</v>
      </c>
      <c r="H581" s="44">
        <f t="shared" si="93"/>
        <v>130000</v>
      </c>
    </row>
    <row r="582" spans="1:8" s="18" customFormat="1" ht="12" customHeight="1" x14ac:dyDescent="0.2">
      <c r="A582" s="34"/>
      <c r="B582" s="39"/>
      <c r="C582" s="50">
        <v>4520</v>
      </c>
      <c r="D582" s="39" t="s">
        <v>400</v>
      </c>
      <c r="E582" s="44"/>
      <c r="F582" s="44"/>
      <c r="G582" s="44"/>
      <c r="H582" s="44"/>
    </row>
    <row r="583" spans="1:8" s="18" customFormat="1" ht="12" customHeight="1" x14ac:dyDescent="0.2">
      <c r="A583" s="34"/>
      <c r="B583" s="39"/>
      <c r="C583" s="50"/>
      <c r="D583" s="43" t="s">
        <v>401</v>
      </c>
      <c r="E583" s="44">
        <v>190000</v>
      </c>
      <c r="F583" s="44"/>
      <c r="G583" s="44">
        <v>35000</v>
      </c>
      <c r="H583" s="44">
        <f t="shared" si="93"/>
        <v>155000</v>
      </c>
    </row>
    <row r="584" spans="1:8" s="18" customFormat="1" ht="12" customHeight="1" x14ac:dyDescent="0.2">
      <c r="A584" s="34"/>
      <c r="B584" s="39"/>
      <c r="C584" s="50">
        <v>4610</v>
      </c>
      <c r="D584" s="71" t="s">
        <v>61</v>
      </c>
      <c r="E584" s="44">
        <v>14500</v>
      </c>
      <c r="F584" s="44"/>
      <c r="G584" s="44">
        <v>12000</v>
      </c>
      <c r="H584" s="44">
        <f t="shared" si="93"/>
        <v>2500</v>
      </c>
    </row>
    <row r="585" spans="1:8" s="18" customFormat="1" ht="12" customHeight="1" x14ac:dyDescent="0.2">
      <c r="A585" s="34"/>
      <c r="B585" s="39"/>
      <c r="C585" s="50">
        <v>4710</v>
      </c>
      <c r="D585" s="11" t="s">
        <v>59</v>
      </c>
      <c r="E585" s="44">
        <v>46609</v>
      </c>
      <c r="F585" s="44"/>
      <c r="G585" s="44">
        <v>30000</v>
      </c>
      <c r="H585" s="44">
        <f t="shared" si="93"/>
        <v>16609</v>
      </c>
    </row>
    <row r="586" spans="1:8" s="18" customFormat="1" ht="12" customHeight="1" x14ac:dyDescent="0.2">
      <c r="A586" s="34"/>
      <c r="B586" s="10">
        <v>92605</v>
      </c>
      <c r="C586" s="56"/>
      <c r="D586" s="78" t="s">
        <v>118</v>
      </c>
      <c r="E586" s="41">
        <v>1679147</v>
      </c>
      <c r="F586" s="41">
        <f>SUM(F587)</f>
        <v>0</v>
      </c>
      <c r="G586" s="41">
        <f>SUM(G587)</f>
        <v>613</v>
      </c>
      <c r="H586" s="41">
        <f t="shared" si="93"/>
        <v>1678534</v>
      </c>
    </row>
    <row r="587" spans="1:8" s="18" customFormat="1" ht="12" customHeight="1" x14ac:dyDescent="0.2">
      <c r="A587" s="34"/>
      <c r="B587" s="10"/>
      <c r="C587" s="56"/>
      <c r="D587" s="258" t="s">
        <v>402</v>
      </c>
      <c r="E587" s="81">
        <v>1679147</v>
      </c>
      <c r="F587" s="238">
        <f>SUM(F590)</f>
        <v>0</v>
      </c>
      <c r="G587" s="238">
        <f>SUM(G590)</f>
        <v>613</v>
      </c>
      <c r="H587" s="81">
        <f>SUM(E587+F587-G587)</f>
        <v>1678534</v>
      </c>
    </row>
    <row r="588" spans="1:8" s="18" customFormat="1" ht="12" customHeight="1" x14ac:dyDescent="0.2">
      <c r="A588" s="34"/>
      <c r="B588" s="10"/>
      <c r="C588" s="56">
        <v>2820</v>
      </c>
      <c r="D588" s="11" t="s">
        <v>403</v>
      </c>
      <c r="E588" s="59"/>
      <c r="F588" s="59"/>
      <c r="G588" s="59"/>
      <c r="H588" s="45"/>
    </row>
    <row r="589" spans="1:8" s="18" customFormat="1" ht="12" customHeight="1" x14ac:dyDescent="0.2">
      <c r="A589" s="34"/>
      <c r="B589" s="10"/>
      <c r="C589" s="56"/>
      <c r="D589" s="11" t="s">
        <v>404</v>
      </c>
      <c r="E589" s="59"/>
      <c r="F589" s="59"/>
      <c r="G589" s="59"/>
      <c r="H589" s="45"/>
    </row>
    <row r="590" spans="1:8" s="18" customFormat="1" ht="12" customHeight="1" x14ac:dyDescent="0.2">
      <c r="A590" s="34"/>
      <c r="B590" s="10"/>
      <c r="C590" s="56"/>
      <c r="D590" s="11" t="s">
        <v>405</v>
      </c>
      <c r="E590" s="59">
        <v>1179147</v>
      </c>
      <c r="F590" s="59"/>
      <c r="G590" s="59">
        <v>613</v>
      </c>
      <c r="H590" s="45">
        <f t="shared" ref="H590:H591" si="97">SUM(E590+F590-G590)</f>
        <v>1178534</v>
      </c>
    </row>
    <row r="591" spans="1:8" s="18" customFormat="1" ht="12" customHeight="1" x14ac:dyDescent="0.2">
      <c r="A591" s="34"/>
      <c r="B591" s="10">
        <v>92695</v>
      </c>
      <c r="C591" s="56"/>
      <c r="D591" s="78" t="s">
        <v>15</v>
      </c>
      <c r="E591" s="41">
        <v>751348</v>
      </c>
      <c r="F591" s="41">
        <f>SUM(F592)</f>
        <v>613</v>
      </c>
      <c r="G591" s="41">
        <f>SUM(G592)</f>
        <v>0</v>
      </c>
      <c r="H591" s="41">
        <f t="shared" si="97"/>
        <v>751961</v>
      </c>
    </row>
    <row r="592" spans="1:8" s="18" customFormat="1" ht="12" customHeight="1" x14ac:dyDescent="0.2">
      <c r="A592" s="34"/>
      <c r="B592" s="10"/>
      <c r="C592" s="56"/>
      <c r="D592" s="258" t="s">
        <v>402</v>
      </c>
      <c r="E592" s="81">
        <v>532737</v>
      </c>
      <c r="F592" s="238">
        <f>SUM(F593)</f>
        <v>613</v>
      </c>
      <c r="G592" s="238">
        <f>SUM(G593)</f>
        <v>0</v>
      </c>
      <c r="H592" s="81">
        <f>SUM(E592+F592-G592)</f>
        <v>533350</v>
      </c>
    </row>
    <row r="593" spans="1:8" s="18" customFormat="1" ht="12" customHeight="1" x14ac:dyDescent="0.2">
      <c r="A593" s="34"/>
      <c r="B593" s="10"/>
      <c r="C593" s="9" t="s">
        <v>60</v>
      </c>
      <c r="D593" s="11" t="s">
        <v>19</v>
      </c>
      <c r="E593" s="59">
        <v>637</v>
      </c>
      <c r="F593" s="59">
        <v>613</v>
      </c>
      <c r="G593" s="59"/>
      <c r="H593" s="45">
        <f t="shared" ref="H593" si="98">SUM(E593+F593-G593)</f>
        <v>1250</v>
      </c>
    </row>
    <row r="594" spans="1:8" s="18" customFormat="1" ht="19.5" customHeight="1" thickBot="1" x14ac:dyDescent="0.25">
      <c r="A594" s="34"/>
      <c r="B594" s="28"/>
      <c r="C594" s="29"/>
      <c r="D594" s="218" t="s">
        <v>46</v>
      </c>
      <c r="E594" s="33">
        <v>126389482.73999999</v>
      </c>
      <c r="F594" s="33">
        <f>SUM(F595,F600,F610)</f>
        <v>36371.19</v>
      </c>
      <c r="G594" s="33">
        <f>SUM(G595,G600,G610)</f>
        <v>0</v>
      </c>
      <c r="H594" s="33">
        <f t="shared" si="93"/>
        <v>126425853.92999999</v>
      </c>
    </row>
    <row r="595" spans="1:8" s="18" customFormat="1" ht="19.5" customHeight="1" thickTop="1" thickBot="1" x14ac:dyDescent="0.25">
      <c r="A595" s="223" t="s">
        <v>307</v>
      </c>
      <c r="B595" s="61"/>
      <c r="C595" s="61"/>
      <c r="D595" s="224" t="s">
        <v>308</v>
      </c>
      <c r="E595" s="33">
        <v>5322.0700000000006</v>
      </c>
      <c r="F595" s="33">
        <f>SUM(F596)</f>
        <v>2411.19</v>
      </c>
      <c r="G595" s="33">
        <f>SUM(G596)</f>
        <v>0</v>
      </c>
      <c r="H595" s="33">
        <f t="shared" si="93"/>
        <v>7733.26</v>
      </c>
    </row>
    <row r="596" spans="1:8" s="18" customFormat="1" ht="12" customHeight="1" thickTop="1" x14ac:dyDescent="0.2">
      <c r="A596" s="225"/>
      <c r="B596" s="226" t="s">
        <v>309</v>
      </c>
      <c r="C596" s="227"/>
      <c r="D596" s="228" t="s">
        <v>310</v>
      </c>
      <c r="E596" s="62">
        <v>5322.0700000000006</v>
      </c>
      <c r="F596" s="42">
        <f t="shared" ref="F596:G596" si="99">SUM(F597)</f>
        <v>2411.19</v>
      </c>
      <c r="G596" s="42">
        <f t="shared" si="99"/>
        <v>0</v>
      </c>
      <c r="H596" s="41">
        <f t="shared" si="93"/>
        <v>7733.26</v>
      </c>
    </row>
    <row r="597" spans="1:8" s="18" customFormat="1" ht="12" customHeight="1" x14ac:dyDescent="0.2">
      <c r="A597" s="36"/>
      <c r="B597" s="39"/>
      <c r="C597" s="29"/>
      <c r="D597" s="257" t="s">
        <v>406</v>
      </c>
      <c r="E597" s="260">
        <v>5322.0700000000006</v>
      </c>
      <c r="F597" s="215">
        <f>SUM(F598:F599)</f>
        <v>2411.19</v>
      </c>
      <c r="G597" s="215">
        <f>SUM(G598:G599)</f>
        <v>0</v>
      </c>
      <c r="H597" s="216">
        <f t="shared" si="93"/>
        <v>7733.26</v>
      </c>
    </row>
    <row r="598" spans="1:8" s="18" customFormat="1" ht="12" customHeight="1" x14ac:dyDescent="0.2">
      <c r="A598" s="36"/>
      <c r="B598" s="39"/>
      <c r="C598" s="50">
        <v>4300</v>
      </c>
      <c r="D598" s="43" t="s">
        <v>21</v>
      </c>
      <c r="E598" s="59">
        <v>104.35</v>
      </c>
      <c r="F598" s="49">
        <v>47.28</v>
      </c>
      <c r="G598" s="49"/>
      <c r="H598" s="49">
        <f t="shared" si="93"/>
        <v>151.63</v>
      </c>
    </row>
    <row r="599" spans="1:8" s="18" customFormat="1" ht="12" customHeight="1" x14ac:dyDescent="0.2">
      <c r="A599" s="36"/>
      <c r="B599" s="35"/>
      <c r="C599" s="50">
        <v>4430</v>
      </c>
      <c r="D599" s="43" t="s">
        <v>407</v>
      </c>
      <c r="E599" s="49">
        <v>5217.72</v>
      </c>
      <c r="F599" s="49">
        <v>2363.91</v>
      </c>
      <c r="G599" s="55"/>
      <c r="H599" s="49">
        <f t="shared" si="93"/>
        <v>7581.63</v>
      </c>
    </row>
    <row r="600" spans="1:8" s="18" customFormat="1" ht="12" customHeight="1" thickBot="1" x14ac:dyDescent="0.25">
      <c r="A600" s="36" t="s">
        <v>23</v>
      </c>
      <c r="B600" s="35"/>
      <c r="C600" s="36"/>
      <c r="D600" s="37" t="s">
        <v>16</v>
      </c>
      <c r="E600" s="33">
        <v>3528059.41</v>
      </c>
      <c r="F600" s="33">
        <f>SUM(F601,F606)</f>
        <v>33769</v>
      </c>
      <c r="G600" s="33">
        <f>SUM(G601,G606)</f>
        <v>0</v>
      </c>
      <c r="H600" s="33">
        <f t="shared" si="93"/>
        <v>3561828.41</v>
      </c>
    </row>
    <row r="601" spans="1:8" s="18" customFormat="1" ht="12" customHeight="1" thickTop="1" x14ac:dyDescent="0.2">
      <c r="A601" s="36"/>
      <c r="B601" s="39">
        <v>85203</v>
      </c>
      <c r="C601" s="29"/>
      <c r="D601" s="48" t="s">
        <v>313</v>
      </c>
      <c r="E601" s="62">
        <v>970493</v>
      </c>
      <c r="F601" s="42">
        <f>SUM(F602)</f>
        <v>31404</v>
      </c>
      <c r="G601" s="42">
        <f>SUM(G602)</f>
        <v>0</v>
      </c>
      <c r="H601" s="41">
        <f t="shared" si="93"/>
        <v>1001897</v>
      </c>
    </row>
    <row r="602" spans="1:8" s="18" customFormat="1" ht="12" customHeight="1" x14ac:dyDescent="0.2">
      <c r="A602" s="36"/>
      <c r="B602" s="39"/>
      <c r="C602" s="29"/>
      <c r="D602" s="257" t="s">
        <v>408</v>
      </c>
      <c r="E602" s="260">
        <v>869593</v>
      </c>
      <c r="F602" s="215">
        <f>SUM(F603:F605)</f>
        <v>31404</v>
      </c>
      <c r="G602" s="215">
        <f>SUM(G603:G605)</f>
        <v>0</v>
      </c>
      <c r="H602" s="216">
        <f t="shared" si="93"/>
        <v>900997</v>
      </c>
    </row>
    <row r="603" spans="1:8" s="18" customFormat="1" ht="12" customHeight="1" x14ac:dyDescent="0.2">
      <c r="A603" s="36"/>
      <c r="B603" s="35"/>
      <c r="C603" s="9" t="s">
        <v>60</v>
      </c>
      <c r="D603" s="11" t="s">
        <v>19</v>
      </c>
      <c r="E603" s="49">
        <v>17034</v>
      </c>
      <c r="F603" s="59">
        <v>23000</v>
      </c>
      <c r="G603" s="59"/>
      <c r="H603" s="44">
        <f t="shared" si="93"/>
        <v>40034</v>
      </c>
    </row>
    <row r="604" spans="1:8" s="18" customFormat="1" ht="12" customHeight="1" x14ac:dyDescent="0.2">
      <c r="A604" s="239"/>
      <c r="B604" s="52"/>
      <c r="C604" s="53">
        <v>4220</v>
      </c>
      <c r="D604" s="40" t="s">
        <v>353</v>
      </c>
      <c r="E604" s="54">
        <v>2100</v>
      </c>
      <c r="F604" s="62">
        <v>6000</v>
      </c>
      <c r="G604" s="62"/>
      <c r="H604" s="42">
        <f t="shared" si="93"/>
        <v>8100</v>
      </c>
    </row>
    <row r="605" spans="1:8" s="18" customFormat="1" ht="12" customHeight="1" x14ac:dyDescent="0.2">
      <c r="A605" s="36"/>
      <c r="B605" s="35"/>
      <c r="C605" s="10">
        <v>4300</v>
      </c>
      <c r="D605" s="11" t="s">
        <v>21</v>
      </c>
      <c r="E605" s="49">
        <v>48316</v>
      </c>
      <c r="F605" s="59">
        <v>2404</v>
      </c>
      <c r="G605" s="59"/>
      <c r="H605" s="44">
        <f t="shared" si="93"/>
        <v>50720</v>
      </c>
    </row>
    <row r="606" spans="1:8" s="18" customFormat="1" ht="12" customHeight="1" x14ac:dyDescent="0.2">
      <c r="A606" s="36"/>
      <c r="B606" s="39">
        <v>85219</v>
      </c>
      <c r="C606" s="29"/>
      <c r="D606" s="63" t="s">
        <v>34</v>
      </c>
      <c r="E606" s="62">
        <v>24665</v>
      </c>
      <c r="F606" s="42">
        <f t="shared" ref="F606:G606" si="100">SUM(F607)</f>
        <v>2365</v>
      </c>
      <c r="G606" s="42">
        <f t="shared" si="100"/>
        <v>0</v>
      </c>
      <c r="H606" s="41">
        <f t="shared" si="93"/>
        <v>27030</v>
      </c>
    </row>
    <row r="607" spans="1:8" s="18" customFormat="1" ht="12" customHeight="1" x14ac:dyDescent="0.2">
      <c r="A607" s="36"/>
      <c r="B607" s="35"/>
      <c r="C607" s="29"/>
      <c r="D607" s="257" t="s">
        <v>24</v>
      </c>
      <c r="E607" s="260">
        <v>24665</v>
      </c>
      <c r="F607" s="215">
        <f>SUM(F608:F609)</f>
        <v>2365</v>
      </c>
      <c r="G607" s="215">
        <f>SUM(G608:G609)</f>
        <v>0</v>
      </c>
      <c r="H607" s="216">
        <f t="shared" si="93"/>
        <v>27030</v>
      </c>
    </row>
    <row r="608" spans="1:8" s="18" customFormat="1" ht="12" customHeight="1" x14ac:dyDescent="0.2">
      <c r="A608" s="36"/>
      <c r="B608" s="35"/>
      <c r="C608" s="50">
        <v>3110</v>
      </c>
      <c r="D608" s="43" t="s">
        <v>69</v>
      </c>
      <c r="E608" s="49">
        <v>24301</v>
      </c>
      <c r="F608" s="49">
        <v>2330</v>
      </c>
      <c r="G608" s="49"/>
      <c r="H608" s="44">
        <f t="shared" si="93"/>
        <v>26631</v>
      </c>
    </row>
    <row r="609" spans="1:8" s="18" customFormat="1" ht="12" customHeight="1" x14ac:dyDescent="0.2">
      <c r="A609" s="36"/>
      <c r="B609" s="35"/>
      <c r="C609" s="56">
        <v>4210</v>
      </c>
      <c r="D609" s="11" t="s">
        <v>19</v>
      </c>
      <c r="E609" s="49">
        <v>364</v>
      </c>
      <c r="F609" s="49">
        <v>35</v>
      </c>
      <c r="G609" s="49"/>
      <c r="H609" s="44">
        <f t="shared" si="93"/>
        <v>399</v>
      </c>
    </row>
    <row r="610" spans="1:8" s="18" customFormat="1" ht="12" customHeight="1" thickBot="1" x14ac:dyDescent="0.25">
      <c r="A610" s="35">
        <v>855</v>
      </c>
      <c r="B610" s="35"/>
      <c r="C610" s="36"/>
      <c r="D610" s="37" t="s">
        <v>70</v>
      </c>
      <c r="E610" s="38">
        <v>119975486.81999999</v>
      </c>
      <c r="F610" s="33">
        <f>SUM(F611)</f>
        <v>191</v>
      </c>
      <c r="G610" s="33">
        <f>SUM(G611)</f>
        <v>0</v>
      </c>
      <c r="H610" s="33">
        <f t="shared" si="93"/>
        <v>119975677.81999999</v>
      </c>
    </row>
    <row r="611" spans="1:8" s="18" customFormat="1" ht="12" customHeight="1" thickTop="1" x14ac:dyDescent="0.2">
      <c r="A611" s="36"/>
      <c r="B611" s="50">
        <v>85503</v>
      </c>
      <c r="C611" s="39"/>
      <c r="D611" s="40" t="s">
        <v>258</v>
      </c>
      <c r="E611" s="42">
        <v>1949.82</v>
      </c>
      <c r="F611" s="42">
        <f t="shared" ref="F611:G611" si="101">SUM(F612)</f>
        <v>191</v>
      </c>
      <c r="G611" s="42">
        <f t="shared" si="101"/>
        <v>0</v>
      </c>
      <c r="H611" s="41">
        <f t="shared" ref="H611:H613" si="102">SUM(E611+F611-G611)</f>
        <v>2140.8199999999997</v>
      </c>
    </row>
    <row r="612" spans="1:8" s="18" customFormat="1" ht="12" customHeight="1" x14ac:dyDescent="0.2">
      <c r="A612" s="36"/>
      <c r="B612" s="39"/>
      <c r="C612" s="29"/>
      <c r="D612" s="265" t="s">
        <v>227</v>
      </c>
      <c r="E612" s="215">
        <v>1949.82</v>
      </c>
      <c r="F612" s="215">
        <f>SUM(F613:F613)</f>
        <v>191</v>
      </c>
      <c r="G612" s="215">
        <f>SUM(G613:G613)</f>
        <v>0</v>
      </c>
      <c r="H612" s="216">
        <f t="shared" si="102"/>
        <v>2140.8199999999997</v>
      </c>
    </row>
    <row r="613" spans="1:8" s="18" customFormat="1" ht="12" customHeight="1" x14ac:dyDescent="0.2">
      <c r="A613" s="36"/>
      <c r="B613" s="35"/>
      <c r="C613" s="56">
        <v>4210</v>
      </c>
      <c r="D613" s="11" t="s">
        <v>19</v>
      </c>
      <c r="E613" s="49">
        <v>1105.23</v>
      </c>
      <c r="F613" s="49">
        <v>191</v>
      </c>
      <c r="G613" s="55"/>
      <c r="H613" s="44">
        <f t="shared" si="102"/>
        <v>1296.23</v>
      </c>
    </row>
    <row r="614" spans="1:8" s="18" customFormat="1" ht="23.25" customHeight="1" thickBot="1" x14ac:dyDescent="0.25">
      <c r="A614" s="36"/>
      <c r="B614" s="39"/>
      <c r="C614" s="50"/>
      <c r="D614" s="32" t="s">
        <v>35</v>
      </c>
      <c r="E614" s="33">
        <v>19407134.800000001</v>
      </c>
      <c r="F614" s="33">
        <f>SUM(F615,F621,F647,F655,F663,F673)</f>
        <v>398787</v>
      </c>
      <c r="G614" s="33">
        <f>SUM(G615,G621,G647,G655,G663,G673)</f>
        <v>203823</v>
      </c>
      <c r="H614" s="33">
        <f>SUM(E614+F614-G614)</f>
        <v>19602098.800000001</v>
      </c>
    </row>
    <row r="615" spans="1:8" s="18" customFormat="1" ht="23.25" customHeight="1" thickTop="1" thickBot="1" x14ac:dyDescent="0.25">
      <c r="A615" s="34">
        <v>700</v>
      </c>
      <c r="B615" s="35"/>
      <c r="C615" s="36"/>
      <c r="D615" s="37" t="s">
        <v>74</v>
      </c>
      <c r="E615" s="33">
        <v>415947.4</v>
      </c>
      <c r="F615" s="38">
        <f>SUM(F616)</f>
        <v>665</v>
      </c>
      <c r="G615" s="38">
        <f>SUM(G616)</f>
        <v>665</v>
      </c>
      <c r="H615" s="33">
        <f t="shared" ref="H615:H616" si="103">SUM(E615+F615-G615)</f>
        <v>415947.4</v>
      </c>
    </row>
    <row r="616" spans="1:8" s="18" customFormat="1" ht="12" customHeight="1" thickTop="1" x14ac:dyDescent="0.2">
      <c r="A616" s="22"/>
      <c r="B616" s="39">
        <v>70005</v>
      </c>
      <c r="C616" s="29"/>
      <c r="D616" s="40" t="s">
        <v>295</v>
      </c>
      <c r="E616" s="41">
        <v>415947.4</v>
      </c>
      <c r="F616" s="42">
        <f>SUM(F617)</f>
        <v>665</v>
      </c>
      <c r="G616" s="42">
        <f>SUM(G617)</f>
        <v>665</v>
      </c>
      <c r="H616" s="41">
        <f t="shared" si="103"/>
        <v>415947.4</v>
      </c>
    </row>
    <row r="617" spans="1:8" s="18" customFormat="1" ht="12" customHeight="1" x14ac:dyDescent="0.2">
      <c r="A617" s="22"/>
      <c r="B617" s="58"/>
      <c r="C617" s="29"/>
      <c r="D617" s="257" t="s">
        <v>75</v>
      </c>
      <c r="E617" s="216">
        <v>261947.40000000002</v>
      </c>
      <c r="F617" s="238">
        <f>SUM(F618:F619)</f>
        <v>665</v>
      </c>
      <c r="G617" s="238">
        <f>SUM(G618:G619)</f>
        <v>665</v>
      </c>
      <c r="H617" s="81">
        <f>SUM(E617+F617-G617)</f>
        <v>261947.40000000002</v>
      </c>
    </row>
    <row r="618" spans="1:8" s="18" customFormat="1" ht="12" customHeight="1" x14ac:dyDescent="0.2">
      <c r="A618" s="22"/>
      <c r="B618" s="58"/>
      <c r="C618" s="50">
        <v>4300</v>
      </c>
      <c r="D618" s="43" t="s">
        <v>21</v>
      </c>
      <c r="E618" s="59">
        <v>21913</v>
      </c>
      <c r="F618" s="49"/>
      <c r="G618" s="49">
        <v>665</v>
      </c>
      <c r="H618" s="59">
        <f t="shared" ref="H618:H619" si="104">SUM(E618+F618-G618)</f>
        <v>21248</v>
      </c>
    </row>
    <row r="619" spans="1:8" s="18" customFormat="1" ht="12" customHeight="1" x14ac:dyDescent="0.2">
      <c r="A619" s="22"/>
      <c r="B619" s="58"/>
      <c r="C619" s="50">
        <v>4480</v>
      </c>
      <c r="D619" s="43" t="s">
        <v>399</v>
      </c>
      <c r="E619" s="59">
        <v>203906</v>
      </c>
      <c r="F619" s="59">
        <v>665</v>
      </c>
      <c r="G619" s="59"/>
      <c r="H619" s="59">
        <f t="shared" si="104"/>
        <v>204571</v>
      </c>
    </row>
    <row r="620" spans="1:8" s="18" customFormat="1" ht="12" customHeight="1" x14ac:dyDescent="0.2">
      <c r="A620" s="34">
        <v>754</v>
      </c>
      <c r="B620" s="35"/>
      <c r="C620" s="36"/>
      <c r="D620" s="35" t="s">
        <v>36</v>
      </c>
      <c r="E620" s="49"/>
      <c r="F620" s="59"/>
      <c r="G620" s="59"/>
      <c r="H620" s="59"/>
    </row>
    <row r="621" spans="1:8" s="18" customFormat="1" ht="13.5" customHeight="1" thickBot="1" x14ac:dyDescent="0.25">
      <c r="A621" s="213"/>
      <c r="B621" s="35"/>
      <c r="C621" s="36"/>
      <c r="D621" s="35" t="s">
        <v>37</v>
      </c>
      <c r="E621" s="38">
        <v>15617283</v>
      </c>
      <c r="F621" s="33">
        <f>SUM(F622)</f>
        <v>266192</v>
      </c>
      <c r="G621" s="33">
        <f>SUM(G622)</f>
        <v>187958</v>
      </c>
      <c r="H621" s="33">
        <f>SUM(E621+F621-G621)</f>
        <v>15695517</v>
      </c>
    </row>
    <row r="622" spans="1:8" s="18" customFormat="1" ht="12" customHeight="1" thickTop="1" x14ac:dyDescent="0.2">
      <c r="A622" s="213"/>
      <c r="B622" s="39">
        <v>75411</v>
      </c>
      <c r="C622" s="50"/>
      <c r="D622" s="65" t="s">
        <v>54</v>
      </c>
      <c r="E622" s="42">
        <v>15617283</v>
      </c>
      <c r="F622" s="42">
        <f>SUM(F623)</f>
        <v>266192</v>
      </c>
      <c r="G622" s="42">
        <f>SUM(G623)</f>
        <v>187958</v>
      </c>
      <c r="H622" s="41">
        <f>SUM(E622+F622-G622)</f>
        <v>15695517</v>
      </c>
    </row>
    <row r="623" spans="1:8" s="18" customFormat="1" ht="12" customHeight="1" x14ac:dyDescent="0.2">
      <c r="A623" s="34"/>
      <c r="B623" s="39"/>
      <c r="C623" s="50"/>
      <c r="D623" s="256" t="s">
        <v>38</v>
      </c>
      <c r="E623" s="215">
        <v>15617283</v>
      </c>
      <c r="F623" s="215">
        <f>SUM(F624:F646)</f>
        <v>266192</v>
      </c>
      <c r="G623" s="215">
        <f>SUM(G624:G646)</f>
        <v>187958</v>
      </c>
      <c r="H623" s="216">
        <f>SUM(E623+F623-G623)</f>
        <v>15695517</v>
      </c>
    </row>
    <row r="624" spans="1:8" s="18" customFormat="1" ht="12" customHeight="1" x14ac:dyDescent="0.2">
      <c r="A624" s="57"/>
      <c r="B624" s="10"/>
      <c r="C624" s="50">
        <v>3070</v>
      </c>
      <c r="D624" s="43" t="s">
        <v>409</v>
      </c>
      <c r="E624" s="44"/>
      <c r="F624" s="44"/>
      <c r="G624" s="44"/>
      <c r="H624" s="44"/>
    </row>
    <row r="625" spans="1:8" s="18" customFormat="1" ht="12" customHeight="1" x14ac:dyDescent="0.2">
      <c r="A625" s="57"/>
      <c r="B625" s="10"/>
      <c r="C625" s="50"/>
      <c r="D625" s="43" t="s">
        <v>410</v>
      </c>
      <c r="E625" s="44">
        <v>507579</v>
      </c>
      <c r="F625" s="44"/>
      <c r="G625" s="44">
        <f>14000+40000</f>
        <v>54000</v>
      </c>
      <c r="H625" s="44">
        <f t="shared" ref="H625:H679" si="105">SUM(E625+F625-G625)</f>
        <v>453579</v>
      </c>
    </row>
    <row r="626" spans="1:8" s="18" customFormat="1" ht="12" customHeight="1" x14ac:dyDescent="0.2">
      <c r="A626" s="57"/>
      <c r="B626" s="10"/>
      <c r="C626" s="50">
        <v>4010</v>
      </c>
      <c r="D626" s="43" t="s">
        <v>25</v>
      </c>
      <c r="E626" s="44">
        <v>78311</v>
      </c>
      <c r="F626" s="44">
        <f>1352+516</f>
        <v>1868</v>
      </c>
      <c r="G626" s="44"/>
      <c r="H626" s="44">
        <f t="shared" si="105"/>
        <v>80179</v>
      </c>
    </row>
    <row r="627" spans="1:8" s="18" customFormat="1" ht="12" customHeight="1" x14ac:dyDescent="0.2">
      <c r="A627" s="57"/>
      <c r="B627" s="10"/>
      <c r="C627" s="50">
        <v>4020</v>
      </c>
      <c r="D627" s="43" t="s">
        <v>411</v>
      </c>
      <c r="E627" s="44"/>
      <c r="F627" s="44"/>
      <c r="G627" s="44"/>
      <c r="H627" s="44"/>
    </row>
    <row r="628" spans="1:8" s="18" customFormat="1" ht="12" customHeight="1" x14ac:dyDescent="0.2">
      <c r="A628" s="57"/>
      <c r="B628" s="10"/>
      <c r="C628" s="50"/>
      <c r="D628" s="43" t="s">
        <v>412</v>
      </c>
      <c r="E628" s="44">
        <v>87194</v>
      </c>
      <c r="F628" s="44">
        <f>2030+777</f>
        <v>2807</v>
      </c>
      <c r="G628" s="44"/>
      <c r="H628" s="44">
        <f t="shared" si="105"/>
        <v>90001</v>
      </c>
    </row>
    <row r="629" spans="1:8" s="18" customFormat="1" ht="12" customHeight="1" x14ac:dyDescent="0.2">
      <c r="A629" s="57"/>
      <c r="B629" s="10"/>
      <c r="C629" s="50">
        <v>4040</v>
      </c>
      <c r="D629" s="43" t="s">
        <v>33</v>
      </c>
      <c r="E629" s="44">
        <v>14154</v>
      </c>
      <c r="F629" s="44"/>
      <c r="G629" s="44">
        <v>1293</v>
      </c>
      <c r="H629" s="44">
        <f t="shared" si="105"/>
        <v>12861</v>
      </c>
    </row>
    <row r="630" spans="1:8" s="18" customFormat="1" ht="12" customHeight="1" x14ac:dyDescent="0.2">
      <c r="A630" s="57"/>
      <c r="B630" s="10"/>
      <c r="C630" s="50">
        <v>4050</v>
      </c>
      <c r="D630" s="221" t="s">
        <v>296</v>
      </c>
      <c r="E630" s="44">
        <v>9685263</v>
      </c>
      <c r="F630" s="44">
        <f>4467+24679</f>
        <v>29146</v>
      </c>
      <c r="G630" s="44">
        <v>88828</v>
      </c>
      <c r="H630" s="44">
        <f t="shared" si="105"/>
        <v>9625581</v>
      </c>
    </row>
    <row r="631" spans="1:8" s="18" customFormat="1" ht="12" customHeight="1" x14ac:dyDescent="0.2">
      <c r="A631" s="57"/>
      <c r="B631" s="10"/>
      <c r="C631" s="50">
        <v>4060</v>
      </c>
      <c r="D631" s="222" t="s">
        <v>297</v>
      </c>
      <c r="E631" s="44">
        <v>180292</v>
      </c>
      <c r="F631" s="44">
        <f>267+85446</f>
        <v>85713</v>
      </c>
      <c r="G631" s="44"/>
      <c r="H631" s="44">
        <f t="shared" si="105"/>
        <v>266005</v>
      </c>
    </row>
    <row r="632" spans="1:8" s="18" customFormat="1" ht="12" customHeight="1" x14ac:dyDescent="0.2">
      <c r="A632" s="57"/>
      <c r="B632" s="10"/>
      <c r="C632" s="56">
        <v>4070</v>
      </c>
      <c r="D632" s="241" t="s">
        <v>413</v>
      </c>
      <c r="E632" s="44"/>
      <c r="F632" s="44"/>
      <c r="G632" s="44"/>
      <c r="H632" s="44"/>
    </row>
    <row r="633" spans="1:8" s="18" customFormat="1" ht="12" customHeight="1" x14ac:dyDescent="0.2">
      <c r="A633" s="57"/>
      <c r="B633" s="10"/>
      <c r="C633" s="56"/>
      <c r="D633" s="241" t="s">
        <v>414</v>
      </c>
      <c r="E633" s="44">
        <v>825847</v>
      </c>
      <c r="F633" s="44"/>
      <c r="G633" s="44">
        <v>24679</v>
      </c>
      <c r="H633" s="44">
        <f t="shared" si="105"/>
        <v>801168</v>
      </c>
    </row>
    <row r="634" spans="1:8" s="18" customFormat="1" ht="12" customHeight="1" x14ac:dyDescent="0.2">
      <c r="A634" s="57"/>
      <c r="B634" s="10"/>
      <c r="C634" s="50">
        <v>4110</v>
      </c>
      <c r="D634" s="43" t="s">
        <v>44</v>
      </c>
      <c r="E634" s="44">
        <v>64624</v>
      </c>
      <c r="F634" s="44">
        <v>2230</v>
      </c>
      <c r="G634" s="44"/>
      <c r="H634" s="44">
        <f t="shared" si="105"/>
        <v>66854</v>
      </c>
    </row>
    <row r="635" spans="1:8" s="18" customFormat="1" ht="12" customHeight="1" x14ac:dyDescent="0.2">
      <c r="A635" s="57"/>
      <c r="B635" s="10"/>
      <c r="C635" s="50">
        <v>4120</v>
      </c>
      <c r="D635" s="43" t="s">
        <v>52</v>
      </c>
      <c r="E635" s="44">
        <v>6982</v>
      </c>
      <c r="F635" s="44">
        <v>330</v>
      </c>
      <c r="G635" s="44"/>
      <c r="H635" s="44">
        <f t="shared" si="105"/>
        <v>7312</v>
      </c>
    </row>
    <row r="636" spans="1:8" s="18" customFormat="1" ht="12" customHeight="1" x14ac:dyDescent="0.2">
      <c r="A636" s="57"/>
      <c r="B636" s="10"/>
      <c r="C636" s="56">
        <v>4180</v>
      </c>
      <c r="D636" s="10" t="s">
        <v>415</v>
      </c>
      <c r="E636" s="44"/>
      <c r="F636" s="44"/>
      <c r="G636" s="44"/>
      <c r="H636" s="44"/>
    </row>
    <row r="637" spans="1:8" s="18" customFormat="1" ht="12" customHeight="1" x14ac:dyDescent="0.2">
      <c r="A637" s="57"/>
      <c r="B637" s="10"/>
      <c r="C637" s="56"/>
      <c r="D637" s="242" t="s">
        <v>416</v>
      </c>
      <c r="E637" s="44">
        <v>2656087</v>
      </c>
      <c r="F637" s="44">
        <f>73500+40000</f>
        <v>113500</v>
      </c>
      <c r="G637" s="44"/>
      <c r="H637" s="44">
        <f t="shared" si="105"/>
        <v>2769587</v>
      </c>
    </row>
    <row r="638" spans="1:8" s="18" customFormat="1" ht="12" customHeight="1" x14ac:dyDescent="0.2">
      <c r="A638" s="57"/>
      <c r="B638" s="10"/>
      <c r="C638" s="9" t="s">
        <v>60</v>
      </c>
      <c r="D638" s="11" t="s">
        <v>19</v>
      </c>
      <c r="E638" s="44">
        <v>240222</v>
      </c>
      <c r="F638" s="44">
        <f>14000+5000</f>
        <v>19000</v>
      </c>
      <c r="G638" s="44"/>
      <c r="H638" s="44">
        <f t="shared" si="105"/>
        <v>259222</v>
      </c>
    </row>
    <row r="639" spans="1:8" s="18" customFormat="1" ht="12" customHeight="1" x14ac:dyDescent="0.2">
      <c r="A639" s="57"/>
      <c r="B639" s="10"/>
      <c r="C639" s="50">
        <v>4260</v>
      </c>
      <c r="D639" s="43" t="s">
        <v>20</v>
      </c>
      <c r="E639" s="44">
        <v>163000</v>
      </c>
      <c r="F639" s="44">
        <v>10598</v>
      </c>
      <c r="G639" s="44"/>
      <c r="H639" s="44">
        <f t="shared" si="105"/>
        <v>173598</v>
      </c>
    </row>
    <row r="640" spans="1:8" s="18" customFormat="1" ht="12" customHeight="1" x14ac:dyDescent="0.2">
      <c r="A640" s="57"/>
      <c r="B640" s="10"/>
      <c r="C640" s="50">
        <v>4270</v>
      </c>
      <c r="D640" s="43" t="s">
        <v>45</v>
      </c>
      <c r="E640" s="44">
        <v>261235</v>
      </c>
      <c r="F640" s="44"/>
      <c r="G640" s="44">
        <v>4389</v>
      </c>
      <c r="H640" s="44">
        <f t="shared" si="105"/>
        <v>256846</v>
      </c>
    </row>
    <row r="641" spans="1:8" s="18" customFormat="1" ht="12" customHeight="1" x14ac:dyDescent="0.2">
      <c r="A641" s="57"/>
      <c r="B641" s="10"/>
      <c r="C641" s="50">
        <v>4280</v>
      </c>
      <c r="D641" s="43" t="s">
        <v>58</v>
      </c>
      <c r="E641" s="44">
        <v>45000</v>
      </c>
      <c r="F641" s="44"/>
      <c r="G641" s="44">
        <v>3000</v>
      </c>
      <c r="H641" s="44">
        <f t="shared" si="105"/>
        <v>42000</v>
      </c>
    </row>
    <row r="642" spans="1:8" s="18" customFormat="1" ht="12" customHeight="1" x14ac:dyDescent="0.2">
      <c r="A642" s="57"/>
      <c r="B642" s="10"/>
      <c r="C642" s="50">
        <v>4300</v>
      </c>
      <c r="D642" s="43" t="s">
        <v>21</v>
      </c>
      <c r="E642" s="44">
        <v>143798</v>
      </c>
      <c r="F642" s="44"/>
      <c r="G642" s="44">
        <v>10000</v>
      </c>
      <c r="H642" s="44">
        <f t="shared" si="105"/>
        <v>133798</v>
      </c>
    </row>
    <row r="643" spans="1:8" s="18" customFormat="1" ht="12" customHeight="1" x14ac:dyDescent="0.2">
      <c r="A643" s="57"/>
      <c r="B643" s="10"/>
      <c r="C643" s="50">
        <v>4390</v>
      </c>
      <c r="D643" s="43" t="s">
        <v>336</v>
      </c>
      <c r="E643" s="44"/>
      <c r="F643" s="44"/>
      <c r="G643" s="44"/>
      <c r="H643" s="44"/>
    </row>
    <row r="644" spans="1:8" s="18" customFormat="1" ht="12" customHeight="1" x14ac:dyDescent="0.2">
      <c r="A644" s="57"/>
      <c r="B644" s="10"/>
      <c r="C644" s="50"/>
      <c r="D644" s="11" t="s">
        <v>337</v>
      </c>
      <c r="E644" s="44">
        <v>1200</v>
      </c>
      <c r="F644" s="44"/>
      <c r="G644" s="44">
        <v>769</v>
      </c>
      <c r="H644" s="44">
        <f t="shared" si="105"/>
        <v>431</v>
      </c>
    </row>
    <row r="645" spans="1:8" s="18" customFormat="1" ht="12" customHeight="1" x14ac:dyDescent="0.2">
      <c r="A645" s="57"/>
      <c r="B645" s="10"/>
      <c r="C645" s="50">
        <v>4410</v>
      </c>
      <c r="D645" s="11" t="s">
        <v>79</v>
      </c>
      <c r="E645" s="44">
        <v>1000</v>
      </c>
      <c r="F645" s="44">
        <v>1000</v>
      </c>
      <c r="G645" s="44"/>
      <c r="H645" s="44">
        <f t="shared" si="105"/>
        <v>2000</v>
      </c>
    </row>
    <row r="646" spans="1:8" s="18" customFormat="1" ht="12" customHeight="1" x14ac:dyDescent="0.2">
      <c r="A646" s="57"/>
      <c r="B646" s="10"/>
      <c r="C646" s="50">
        <v>4430</v>
      </c>
      <c r="D646" s="43" t="s">
        <v>94</v>
      </c>
      <c r="E646" s="44">
        <v>5500</v>
      </c>
      <c r="F646" s="44"/>
      <c r="G646" s="44">
        <v>1000</v>
      </c>
      <c r="H646" s="44">
        <f t="shared" si="105"/>
        <v>4500</v>
      </c>
    </row>
    <row r="647" spans="1:8" s="18" customFormat="1" ht="12" customHeight="1" thickBot="1" x14ac:dyDescent="0.25">
      <c r="A647" s="35">
        <v>755</v>
      </c>
      <c r="B647" s="35"/>
      <c r="C647" s="36"/>
      <c r="D647" s="37" t="s">
        <v>417</v>
      </c>
      <c r="E647" s="33">
        <v>264000</v>
      </c>
      <c r="F647" s="38">
        <f>SUM(F648)</f>
        <v>2000</v>
      </c>
      <c r="G647" s="38">
        <f>SUM(G648)</f>
        <v>2000</v>
      </c>
      <c r="H647" s="33">
        <f>SUM(E647+F647-G647)</f>
        <v>264000</v>
      </c>
    </row>
    <row r="648" spans="1:8" s="18" customFormat="1" ht="12" customHeight="1" thickTop="1" x14ac:dyDescent="0.2">
      <c r="A648" s="58"/>
      <c r="B648" s="50">
        <v>75515</v>
      </c>
      <c r="C648" s="61"/>
      <c r="D648" s="219" t="s">
        <v>418</v>
      </c>
      <c r="E648" s="41">
        <v>264000</v>
      </c>
      <c r="F648" s="42">
        <f>SUM(F649)</f>
        <v>2000</v>
      </c>
      <c r="G648" s="42">
        <f>SUM(G649)</f>
        <v>2000</v>
      </c>
      <c r="H648" s="41">
        <f>SUM(E648+F648-G648)</f>
        <v>264000</v>
      </c>
    </row>
    <row r="649" spans="1:8" s="18" customFormat="1" ht="12" customHeight="1" x14ac:dyDescent="0.2">
      <c r="A649" s="19"/>
      <c r="B649" s="61"/>
      <c r="C649" s="50"/>
      <c r="D649" s="265" t="s">
        <v>227</v>
      </c>
      <c r="E649" s="216">
        <v>264000</v>
      </c>
      <c r="F649" s="216">
        <f>SUM(F650:F654)</f>
        <v>2000</v>
      </c>
      <c r="G649" s="216">
        <f>SUM(G650:G654)</f>
        <v>2000</v>
      </c>
      <c r="H649" s="81">
        <f>SUM(E649+F649-G649)</f>
        <v>264000</v>
      </c>
    </row>
    <row r="650" spans="1:8" s="18" customFormat="1" ht="12" customHeight="1" x14ac:dyDescent="0.2">
      <c r="A650" s="34"/>
      <c r="B650" s="39"/>
      <c r="C650" s="50">
        <v>4010</v>
      </c>
      <c r="D650" s="43" t="s">
        <v>25</v>
      </c>
      <c r="E650" s="44">
        <v>0</v>
      </c>
      <c r="F650" s="49">
        <v>1670</v>
      </c>
      <c r="G650" s="49"/>
      <c r="H650" s="45">
        <f t="shared" ref="H650:H654" si="106">SUM(E650+F650-G650)</f>
        <v>1670</v>
      </c>
    </row>
    <row r="651" spans="1:8" s="18" customFormat="1" ht="12" customHeight="1" x14ac:dyDescent="0.2">
      <c r="A651" s="34"/>
      <c r="B651" s="39"/>
      <c r="C651" s="50">
        <v>4110</v>
      </c>
      <c r="D651" s="43" t="s">
        <v>44</v>
      </c>
      <c r="E651" s="44">
        <v>0</v>
      </c>
      <c r="F651" s="49">
        <v>288</v>
      </c>
      <c r="G651" s="49"/>
      <c r="H651" s="45">
        <f t="shared" si="106"/>
        <v>288</v>
      </c>
    </row>
    <row r="652" spans="1:8" s="18" customFormat="1" ht="12" customHeight="1" x14ac:dyDescent="0.2">
      <c r="A652" s="34"/>
      <c r="B652" s="39"/>
      <c r="C652" s="50">
        <v>4120</v>
      </c>
      <c r="D652" s="43" t="s">
        <v>91</v>
      </c>
      <c r="E652" s="44">
        <v>0</v>
      </c>
      <c r="F652" s="49">
        <v>42</v>
      </c>
      <c r="G652" s="49"/>
      <c r="H652" s="45">
        <f t="shared" si="106"/>
        <v>42</v>
      </c>
    </row>
    <row r="653" spans="1:8" s="18" customFormat="1" ht="12" customHeight="1" x14ac:dyDescent="0.2">
      <c r="A653" s="34"/>
      <c r="B653" s="39"/>
      <c r="C653" s="50">
        <v>4700</v>
      </c>
      <c r="D653" s="11" t="s">
        <v>272</v>
      </c>
      <c r="E653" s="44"/>
      <c r="F653" s="49"/>
      <c r="G653" s="49"/>
      <c r="H653" s="45"/>
    </row>
    <row r="654" spans="1:8" s="18" customFormat="1" ht="12" customHeight="1" x14ac:dyDescent="0.2">
      <c r="A654" s="34"/>
      <c r="B654" s="39"/>
      <c r="C654" s="50"/>
      <c r="D654" s="11" t="s">
        <v>273</v>
      </c>
      <c r="E654" s="44">
        <v>2000</v>
      </c>
      <c r="F654" s="49"/>
      <c r="G654" s="49">
        <v>2000</v>
      </c>
      <c r="H654" s="45">
        <f t="shared" si="106"/>
        <v>0</v>
      </c>
    </row>
    <row r="655" spans="1:8" s="18" customFormat="1" ht="12" customHeight="1" thickBot="1" x14ac:dyDescent="0.25">
      <c r="A655" s="36" t="s">
        <v>23</v>
      </c>
      <c r="B655" s="35"/>
      <c r="C655" s="36"/>
      <c r="D655" s="37" t="s">
        <v>16</v>
      </c>
      <c r="E655" s="33">
        <v>451600</v>
      </c>
      <c r="F655" s="33">
        <f>SUM(F657)</f>
        <v>13200</v>
      </c>
      <c r="G655" s="33">
        <f>SUM(G657)</f>
        <v>13200</v>
      </c>
      <c r="H655" s="33">
        <f t="shared" si="105"/>
        <v>451600</v>
      </c>
    </row>
    <row r="656" spans="1:8" s="18" customFormat="1" ht="12" customHeight="1" thickTop="1" x14ac:dyDescent="0.2">
      <c r="A656" s="36"/>
      <c r="B656" s="39">
        <v>85205</v>
      </c>
      <c r="C656" s="9"/>
      <c r="D656" s="11" t="s">
        <v>96</v>
      </c>
      <c r="E656" s="64"/>
      <c r="F656" s="64"/>
      <c r="G656" s="64"/>
      <c r="H656" s="64"/>
    </row>
    <row r="657" spans="1:8" s="18" customFormat="1" ht="12" customHeight="1" x14ac:dyDescent="0.2">
      <c r="A657" s="36"/>
      <c r="B657" s="56"/>
      <c r="C657" s="9"/>
      <c r="D657" s="78" t="s">
        <v>97</v>
      </c>
      <c r="E657" s="62">
        <v>451600</v>
      </c>
      <c r="F657" s="42">
        <f>SUM(F658)</f>
        <v>13200</v>
      </c>
      <c r="G657" s="42">
        <f>SUM(G658)</f>
        <v>13200</v>
      </c>
      <c r="H657" s="41">
        <f t="shared" si="105"/>
        <v>451600</v>
      </c>
    </row>
    <row r="658" spans="1:8" s="18" customFormat="1" ht="23.25" customHeight="1" x14ac:dyDescent="0.2">
      <c r="A658" s="36"/>
      <c r="B658" s="39"/>
      <c r="C658" s="29"/>
      <c r="D658" s="266" t="s">
        <v>98</v>
      </c>
      <c r="E658" s="260">
        <v>430000</v>
      </c>
      <c r="F658" s="215">
        <f>SUM(F659:F662)</f>
        <v>13200</v>
      </c>
      <c r="G658" s="215">
        <f>SUM(G659:G662)</f>
        <v>13200</v>
      </c>
      <c r="H658" s="216">
        <f t="shared" si="105"/>
        <v>430000</v>
      </c>
    </row>
    <row r="659" spans="1:8" s="18" customFormat="1" ht="12" customHeight="1" x14ac:dyDescent="0.2">
      <c r="A659" s="34"/>
      <c r="B659" s="35"/>
      <c r="C659" s="50">
        <v>4010</v>
      </c>
      <c r="D659" s="43" t="s">
        <v>25</v>
      </c>
      <c r="E659" s="49">
        <v>151698</v>
      </c>
      <c r="F659" s="49"/>
      <c r="G659" s="49">
        <v>9000</v>
      </c>
      <c r="H659" s="44">
        <f t="shared" si="105"/>
        <v>142698</v>
      </c>
    </row>
    <row r="660" spans="1:8" s="18" customFormat="1" ht="12" customHeight="1" x14ac:dyDescent="0.2">
      <c r="A660" s="36"/>
      <c r="B660" s="35"/>
      <c r="C660" s="50">
        <v>4110</v>
      </c>
      <c r="D660" s="43" t="s">
        <v>44</v>
      </c>
      <c r="E660" s="49">
        <v>21997</v>
      </c>
      <c r="F660" s="49">
        <v>3400</v>
      </c>
      <c r="G660" s="49"/>
      <c r="H660" s="44">
        <f t="shared" si="105"/>
        <v>25397</v>
      </c>
    </row>
    <row r="661" spans="1:8" s="18" customFormat="1" ht="12" customHeight="1" x14ac:dyDescent="0.2">
      <c r="A661" s="36"/>
      <c r="B661" s="35"/>
      <c r="C661" s="50">
        <v>4170</v>
      </c>
      <c r="D661" s="43" t="s">
        <v>22</v>
      </c>
      <c r="E661" s="49">
        <v>139745</v>
      </c>
      <c r="F661" s="49">
        <v>9800</v>
      </c>
      <c r="G661" s="49"/>
      <c r="H661" s="44">
        <f t="shared" si="105"/>
        <v>149545</v>
      </c>
    </row>
    <row r="662" spans="1:8" s="18" customFormat="1" ht="12" customHeight="1" x14ac:dyDescent="0.2">
      <c r="A662" s="239"/>
      <c r="B662" s="52"/>
      <c r="C662" s="53">
        <v>4300</v>
      </c>
      <c r="D662" s="40" t="s">
        <v>21</v>
      </c>
      <c r="E662" s="54">
        <v>44303</v>
      </c>
      <c r="F662" s="54"/>
      <c r="G662" s="54">
        <v>4200</v>
      </c>
      <c r="H662" s="42">
        <f t="shared" si="105"/>
        <v>40103</v>
      </c>
    </row>
    <row r="663" spans="1:8" s="18" customFormat="1" ht="12" customHeight="1" thickBot="1" x14ac:dyDescent="0.25">
      <c r="A663" s="34">
        <v>853</v>
      </c>
      <c r="B663" s="35"/>
      <c r="C663" s="36"/>
      <c r="D663" s="37" t="s">
        <v>92</v>
      </c>
      <c r="E663" s="33">
        <v>438600</v>
      </c>
      <c r="F663" s="33">
        <f>SUM(F664)</f>
        <v>61000</v>
      </c>
      <c r="G663" s="33">
        <f>SUM(G664)</f>
        <v>0</v>
      </c>
      <c r="H663" s="33">
        <f t="shared" si="105"/>
        <v>499600</v>
      </c>
    </row>
    <row r="664" spans="1:8" s="18" customFormat="1" ht="12" customHeight="1" thickTop="1" x14ac:dyDescent="0.2">
      <c r="A664" s="34"/>
      <c r="B664" s="39">
        <v>85321</v>
      </c>
      <c r="C664" s="29"/>
      <c r="D664" s="40" t="s">
        <v>320</v>
      </c>
      <c r="E664" s="62">
        <v>438600</v>
      </c>
      <c r="F664" s="42">
        <f>SUM(F665,F669)</f>
        <v>61000</v>
      </c>
      <c r="G664" s="42">
        <f>SUM(G665,G669)</f>
        <v>0</v>
      </c>
      <c r="H664" s="41">
        <f t="shared" si="105"/>
        <v>499600</v>
      </c>
    </row>
    <row r="665" spans="1:8" s="18" customFormat="1" ht="12" customHeight="1" x14ac:dyDescent="0.2">
      <c r="A665" s="36"/>
      <c r="B665" s="39"/>
      <c r="C665" s="29"/>
      <c r="D665" s="255" t="s">
        <v>226</v>
      </c>
      <c r="E665" s="260">
        <v>253200</v>
      </c>
      <c r="F665" s="215">
        <f>SUM(F666:F668)</f>
        <v>14650</v>
      </c>
      <c r="G665" s="215">
        <f>SUM(G666:G668)</f>
        <v>0</v>
      </c>
      <c r="H665" s="216">
        <f t="shared" si="105"/>
        <v>267850</v>
      </c>
    </row>
    <row r="666" spans="1:8" s="18" customFormat="1" ht="12" customHeight="1" x14ac:dyDescent="0.2">
      <c r="A666" s="36"/>
      <c r="B666" s="35"/>
      <c r="C666" s="50">
        <v>4010</v>
      </c>
      <c r="D666" s="43" t="s">
        <v>25</v>
      </c>
      <c r="E666" s="49">
        <v>195868</v>
      </c>
      <c r="F666" s="49">
        <v>12245</v>
      </c>
      <c r="G666" s="49"/>
      <c r="H666" s="44">
        <f t="shared" si="105"/>
        <v>208113</v>
      </c>
    </row>
    <row r="667" spans="1:8" s="18" customFormat="1" ht="12" customHeight="1" x14ac:dyDescent="0.2">
      <c r="A667" s="36"/>
      <c r="B667" s="35"/>
      <c r="C667" s="50">
        <v>4110</v>
      </c>
      <c r="D667" s="43" t="s">
        <v>44</v>
      </c>
      <c r="E667" s="49">
        <v>36220</v>
      </c>
      <c r="F667" s="49">
        <v>2105</v>
      </c>
      <c r="G667" s="49"/>
      <c r="H667" s="44">
        <f t="shared" si="105"/>
        <v>38325</v>
      </c>
    </row>
    <row r="668" spans="1:8" s="18" customFormat="1" ht="12" customHeight="1" x14ac:dyDescent="0.2">
      <c r="A668" s="36"/>
      <c r="B668" s="35"/>
      <c r="C668" s="50">
        <v>4120</v>
      </c>
      <c r="D668" s="43" t="s">
        <v>91</v>
      </c>
      <c r="E668" s="49">
        <v>5189</v>
      </c>
      <c r="F668" s="49">
        <v>300</v>
      </c>
      <c r="G668" s="49"/>
      <c r="H668" s="44">
        <f t="shared" si="105"/>
        <v>5489</v>
      </c>
    </row>
    <row r="669" spans="1:8" s="18" customFormat="1" ht="12" customHeight="1" x14ac:dyDescent="0.2">
      <c r="A669" s="36"/>
      <c r="B669" s="35"/>
      <c r="C669" s="29"/>
      <c r="D669" s="257" t="s">
        <v>419</v>
      </c>
      <c r="E669" s="81">
        <v>185400</v>
      </c>
      <c r="F669" s="215">
        <f>SUM(F670:F672)</f>
        <v>46350</v>
      </c>
      <c r="G669" s="215">
        <f>SUM(G670:G672)</f>
        <v>0</v>
      </c>
      <c r="H669" s="216">
        <f t="shared" si="105"/>
        <v>231750</v>
      </c>
    </row>
    <row r="670" spans="1:8" s="18" customFormat="1" ht="12" customHeight="1" x14ac:dyDescent="0.2">
      <c r="A670" s="36"/>
      <c r="B670" s="35"/>
      <c r="C670" s="50">
        <v>4110</v>
      </c>
      <c r="D670" s="43" t="s">
        <v>44</v>
      </c>
      <c r="E670" s="49">
        <v>8926</v>
      </c>
      <c r="F670" s="49">
        <v>3000</v>
      </c>
      <c r="G670" s="49"/>
      <c r="H670" s="44">
        <f t="shared" si="105"/>
        <v>11926</v>
      </c>
    </row>
    <row r="671" spans="1:8" s="18" customFormat="1" ht="12" customHeight="1" x14ac:dyDescent="0.2">
      <c r="A671" s="36"/>
      <c r="B671" s="35"/>
      <c r="C671" s="50">
        <v>4170</v>
      </c>
      <c r="D671" s="43" t="s">
        <v>22</v>
      </c>
      <c r="E671" s="49">
        <v>70974</v>
      </c>
      <c r="F671" s="49">
        <v>17850</v>
      </c>
      <c r="G671" s="49"/>
      <c r="H671" s="44">
        <f t="shared" si="105"/>
        <v>88824</v>
      </c>
    </row>
    <row r="672" spans="1:8" s="18" customFormat="1" ht="12" customHeight="1" x14ac:dyDescent="0.2">
      <c r="A672" s="36"/>
      <c r="B672" s="35"/>
      <c r="C672" s="10">
        <v>4300</v>
      </c>
      <c r="D672" s="11" t="s">
        <v>21</v>
      </c>
      <c r="E672" s="49">
        <v>85183</v>
      </c>
      <c r="F672" s="49">
        <v>25500</v>
      </c>
      <c r="G672" s="49"/>
      <c r="H672" s="44">
        <f t="shared" si="105"/>
        <v>110683</v>
      </c>
    </row>
    <row r="673" spans="1:8" s="18" customFormat="1" ht="12" customHeight="1" thickBot="1" x14ac:dyDescent="0.25">
      <c r="A673" s="35">
        <v>855</v>
      </c>
      <c r="B673" s="35"/>
      <c r="C673" s="36"/>
      <c r="D673" s="37" t="s">
        <v>70</v>
      </c>
      <c r="E673" s="38">
        <v>966300</v>
      </c>
      <c r="F673" s="33">
        <f>SUM(F674,F677)</f>
        <v>55730</v>
      </c>
      <c r="G673" s="33">
        <f>SUM(G674)</f>
        <v>0</v>
      </c>
      <c r="H673" s="33">
        <f t="shared" si="105"/>
        <v>1022030</v>
      </c>
    </row>
    <row r="674" spans="1:8" s="18" customFormat="1" ht="12" customHeight="1" thickTop="1" x14ac:dyDescent="0.2">
      <c r="A674" s="220"/>
      <c r="B674" s="56">
        <v>85508</v>
      </c>
      <c r="C674" s="83"/>
      <c r="D674" s="82" t="s">
        <v>321</v>
      </c>
      <c r="E674" s="42">
        <v>489900</v>
      </c>
      <c r="F674" s="42">
        <f t="shared" ref="F674:G674" si="107">SUM(F675)</f>
        <v>24599</v>
      </c>
      <c r="G674" s="42">
        <f t="shared" si="107"/>
        <v>0</v>
      </c>
      <c r="H674" s="41">
        <f t="shared" si="105"/>
        <v>514499</v>
      </c>
    </row>
    <row r="675" spans="1:8" s="18" customFormat="1" ht="12" customHeight="1" x14ac:dyDescent="0.2">
      <c r="A675" s="220"/>
      <c r="B675" s="50"/>
      <c r="C675" s="29"/>
      <c r="D675" s="257" t="s">
        <v>24</v>
      </c>
      <c r="E675" s="215">
        <v>489900</v>
      </c>
      <c r="F675" s="215">
        <f>SUM(F676:F676)</f>
        <v>24599</v>
      </c>
      <c r="G675" s="215">
        <f>SUM(G676:G676)</f>
        <v>0</v>
      </c>
      <c r="H675" s="216">
        <f t="shared" si="105"/>
        <v>514499</v>
      </c>
    </row>
    <row r="676" spans="1:8" s="18" customFormat="1" ht="12" customHeight="1" x14ac:dyDescent="0.2">
      <c r="A676" s="36"/>
      <c r="B676" s="34"/>
      <c r="C676" s="50">
        <v>3110</v>
      </c>
      <c r="D676" s="43" t="s">
        <v>69</v>
      </c>
      <c r="E676" s="49">
        <v>485050</v>
      </c>
      <c r="F676" s="59">
        <v>24599</v>
      </c>
      <c r="G676" s="59"/>
      <c r="H676" s="44">
        <f t="shared" si="105"/>
        <v>509649</v>
      </c>
    </row>
    <row r="677" spans="1:8" s="18" customFormat="1" ht="12" customHeight="1" x14ac:dyDescent="0.2">
      <c r="A677" s="36"/>
      <c r="B677" s="56">
        <v>85510</v>
      </c>
      <c r="C677" s="83"/>
      <c r="D677" s="243" t="s">
        <v>420</v>
      </c>
      <c r="E677" s="42">
        <v>476400</v>
      </c>
      <c r="F677" s="42">
        <f t="shared" ref="F677:G677" si="108">SUM(F678)</f>
        <v>31131</v>
      </c>
      <c r="G677" s="42">
        <f t="shared" si="108"/>
        <v>0</v>
      </c>
      <c r="H677" s="41">
        <f t="shared" si="105"/>
        <v>507531</v>
      </c>
    </row>
    <row r="678" spans="1:8" s="18" customFormat="1" ht="12" customHeight="1" x14ac:dyDescent="0.2">
      <c r="A678" s="36"/>
      <c r="B678" s="39"/>
      <c r="C678" s="29"/>
      <c r="D678" s="257" t="s">
        <v>24</v>
      </c>
      <c r="E678" s="215">
        <v>476400</v>
      </c>
      <c r="F678" s="215">
        <f>SUM(F679:F679)</f>
        <v>31131</v>
      </c>
      <c r="G678" s="215">
        <f>SUM(G679:G679)</f>
        <v>0</v>
      </c>
      <c r="H678" s="216">
        <f t="shared" si="105"/>
        <v>507531</v>
      </c>
    </row>
    <row r="679" spans="1:8" s="18" customFormat="1" ht="12" customHeight="1" x14ac:dyDescent="0.2">
      <c r="A679" s="36"/>
      <c r="B679" s="35"/>
      <c r="C679" s="50">
        <v>3110</v>
      </c>
      <c r="D679" s="43" t="s">
        <v>69</v>
      </c>
      <c r="E679" s="49">
        <v>471683</v>
      </c>
      <c r="F679" s="59">
        <v>31131</v>
      </c>
      <c r="G679" s="59"/>
      <c r="H679" s="44">
        <f t="shared" si="105"/>
        <v>502814</v>
      </c>
    </row>
    <row r="680" spans="1:8" s="18" customFormat="1" ht="4.5" customHeight="1" x14ac:dyDescent="0.2">
      <c r="A680" s="66"/>
      <c r="B680" s="67"/>
      <c r="C680" s="68"/>
      <c r="D680" s="69"/>
      <c r="E680" s="41"/>
      <c r="F680" s="41"/>
      <c r="G680" s="41"/>
      <c r="H680" s="41"/>
    </row>
    <row r="681" spans="1:8" s="18" customFormat="1" ht="12.6" customHeight="1" x14ac:dyDescent="0.2"/>
    <row r="682" spans="1:8" s="18" customFormat="1" ht="12.6" customHeight="1" x14ac:dyDescent="0.2"/>
    <row r="683" spans="1:8" s="18" customFormat="1" ht="12.6" customHeight="1" x14ac:dyDescent="0.2">
      <c r="A683" s="70"/>
    </row>
    <row r="684" spans="1:8" s="18" customFormat="1" ht="12.6" customHeight="1" x14ac:dyDescent="0.2">
      <c r="A684" s="70"/>
    </row>
    <row r="685" spans="1:8" s="18" customFormat="1" ht="12.6" customHeight="1" x14ac:dyDescent="0.2">
      <c r="A685" s="70"/>
    </row>
    <row r="686" spans="1:8" s="18" customFormat="1" ht="12.6" customHeight="1" x14ac:dyDescent="0.2">
      <c r="A686" s="70"/>
    </row>
    <row r="687" spans="1:8" s="18" customFormat="1" ht="12.6" customHeight="1" x14ac:dyDescent="0.2">
      <c r="A687" s="70"/>
    </row>
    <row r="688" spans="1:8" s="18" customFormat="1" ht="12.6" customHeight="1" x14ac:dyDescent="0.2">
      <c r="A688" s="70"/>
    </row>
    <row r="689" spans="1:1" s="18" customFormat="1" ht="12.6" customHeight="1" x14ac:dyDescent="0.2">
      <c r="A689" s="70"/>
    </row>
    <row r="690" spans="1:1" s="18" customFormat="1" ht="12.6" customHeight="1" x14ac:dyDescent="0.2">
      <c r="A690" s="70"/>
    </row>
    <row r="691" spans="1:1" s="18" customFormat="1" ht="12.6" customHeight="1" x14ac:dyDescent="0.2">
      <c r="A691" s="70"/>
    </row>
    <row r="692" spans="1:1" s="18" customFormat="1" ht="12.6" customHeight="1" x14ac:dyDescent="0.2">
      <c r="A692" s="70"/>
    </row>
    <row r="693" spans="1:1" s="18" customFormat="1" ht="12.6" customHeight="1" x14ac:dyDescent="0.2">
      <c r="A693" s="70"/>
    </row>
    <row r="694" spans="1:1" s="18" customFormat="1" ht="12.6" customHeight="1" x14ac:dyDescent="0.2">
      <c r="A694" s="70"/>
    </row>
    <row r="695" spans="1:1" s="18" customFormat="1" ht="12.6" customHeight="1" x14ac:dyDescent="0.2">
      <c r="A695" s="70"/>
    </row>
    <row r="696" spans="1:1" s="18" customFormat="1" ht="12.6" customHeight="1" x14ac:dyDescent="0.2">
      <c r="A696" s="70"/>
    </row>
    <row r="697" spans="1:1" s="18" customFormat="1" ht="12.6" customHeight="1" x14ac:dyDescent="0.2">
      <c r="A697" s="70"/>
    </row>
    <row r="698" spans="1:1" s="18" customFormat="1" ht="12.6" customHeight="1" x14ac:dyDescent="0.2">
      <c r="A698" s="70"/>
    </row>
    <row r="699" spans="1:1" s="18" customFormat="1" ht="12.6" customHeight="1" x14ac:dyDescent="0.2">
      <c r="A699" s="70"/>
    </row>
    <row r="700" spans="1:1" s="18" customFormat="1" ht="12.6" customHeight="1" x14ac:dyDescent="0.2">
      <c r="A700" s="70"/>
    </row>
    <row r="701" spans="1:1" s="18" customFormat="1" ht="12.6" customHeight="1" x14ac:dyDescent="0.2">
      <c r="A701" s="70"/>
    </row>
    <row r="702" spans="1:1" s="18" customFormat="1" ht="12.6" customHeight="1" x14ac:dyDescent="0.2">
      <c r="A702" s="70"/>
    </row>
    <row r="703" spans="1:1" s="18" customFormat="1" ht="12.6" customHeight="1" x14ac:dyDescent="0.2">
      <c r="A703" s="70"/>
    </row>
    <row r="704" spans="1:1" s="18" customFormat="1" ht="12.6" customHeight="1" x14ac:dyDescent="0.2">
      <c r="A704" s="70"/>
    </row>
    <row r="705" spans="1:1" s="18" customFormat="1" ht="12.6" customHeight="1" x14ac:dyDescent="0.2">
      <c r="A705" s="70"/>
    </row>
    <row r="706" spans="1:1" s="18" customFormat="1" ht="12.6" customHeight="1" x14ac:dyDescent="0.2">
      <c r="A706" s="70"/>
    </row>
    <row r="707" spans="1:1" s="18" customFormat="1" ht="12.6" customHeight="1" x14ac:dyDescent="0.2">
      <c r="A707" s="70"/>
    </row>
    <row r="708" spans="1:1" s="18" customFormat="1" ht="12.6" customHeight="1" x14ac:dyDescent="0.2">
      <c r="A708" s="70"/>
    </row>
    <row r="709" spans="1:1" s="18" customFormat="1" ht="12.6" customHeight="1" x14ac:dyDescent="0.2">
      <c r="A709" s="70"/>
    </row>
    <row r="710" spans="1:1" s="18" customFormat="1" ht="12.6" customHeight="1" x14ac:dyDescent="0.2">
      <c r="A710" s="70"/>
    </row>
    <row r="711" spans="1:1" s="18" customFormat="1" ht="12.6" customHeight="1" x14ac:dyDescent="0.2">
      <c r="A711" s="70"/>
    </row>
    <row r="712" spans="1:1" s="18" customFormat="1" ht="12.6" customHeight="1" x14ac:dyDescent="0.2">
      <c r="A712" s="70"/>
    </row>
    <row r="713" spans="1:1" s="18" customFormat="1" ht="12.6" customHeight="1" x14ac:dyDescent="0.2">
      <c r="A713" s="70"/>
    </row>
    <row r="714" spans="1:1" s="18" customFormat="1" ht="12.6" customHeight="1" x14ac:dyDescent="0.2">
      <c r="A714" s="70"/>
    </row>
    <row r="715" spans="1:1" s="18" customFormat="1" ht="12.6" customHeight="1" x14ac:dyDescent="0.2">
      <c r="A715" s="70"/>
    </row>
    <row r="716" spans="1:1" s="18" customFormat="1" ht="12.6" customHeight="1" x14ac:dyDescent="0.2">
      <c r="A716" s="70"/>
    </row>
    <row r="717" spans="1:1" s="18" customFormat="1" ht="12.6" customHeight="1" x14ac:dyDescent="0.2">
      <c r="A717" s="70"/>
    </row>
    <row r="718" spans="1:1" s="18" customFormat="1" ht="12.6" customHeight="1" x14ac:dyDescent="0.2">
      <c r="A718" s="70"/>
    </row>
    <row r="719" spans="1:1" s="18" customFormat="1" ht="12.2" customHeight="1" x14ac:dyDescent="0.2">
      <c r="A719" s="70"/>
    </row>
    <row r="720" spans="1:1" s="18" customFormat="1" ht="12.2" customHeight="1" x14ac:dyDescent="0.2">
      <c r="A720" s="70"/>
    </row>
    <row r="721" spans="1:1" s="18" customFormat="1" ht="12.2" customHeight="1" x14ac:dyDescent="0.2">
      <c r="A721" s="70"/>
    </row>
    <row r="722" spans="1:1" s="18" customFormat="1" ht="12.95" customHeight="1" x14ac:dyDescent="0.2">
      <c r="A722" s="70"/>
    </row>
    <row r="723" spans="1:1" s="18" customFormat="1" ht="12.95" customHeight="1" x14ac:dyDescent="0.2">
      <c r="A723" s="70"/>
    </row>
    <row r="724" spans="1:1" s="18" customFormat="1" ht="12.95" customHeight="1" x14ac:dyDescent="0.2">
      <c r="A724" s="70"/>
    </row>
    <row r="725" spans="1:1" s="18" customFormat="1" ht="12.95" customHeight="1" x14ac:dyDescent="0.2">
      <c r="A725" s="70"/>
    </row>
    <row r="726" spans="1:1" s="18" customFormat="1" ht="12.95" customHeight="1" x14ac:dyDescent="0.2">
      <c r="A726" s="70"/>
    </row>
    <row r="727" spans="1:1" s="18" customFormat="1" ht="12.95" customHeight="1" x14ac:dyDescent="0.2">
      <c r="A727" s="70"/>
    </row>
    <row r="728" spans="1:1" s="18" customFormat="1" ht="12.95" customHeight="1" x14ac:dyDescent="0.2">
      <c r="A728" s="70"/>
    </row>
    <row r="729" spans="1:1" s="18" customFormat="1" ht="12.95" customHeight="1" x14ac:dyDescent="0.2">
      <c r="A729" s="70"/>
    </row>
    <row r="730" spans="1:1" s="18" customFormat="1" ht="12.95" customHeight="1" x14ac:dyDescent="0.2">
      <c r="A730" s="70"/>
    </row>
    <row r="731" spans="1:1" s="18" customFormat="1" ht="12.95" customHeight="1" x14ac:dyDescent="0.2">
      <c r="A731" s="70"/>
    </row>
    <row r="732" spans="1:1" s="18" customFormat="1" ht="12.95" customHeight="1" x14ac:dyDescent="0.2">
      <c r="A732" s="70"/>
    </row>
    <row r="733" spans="1:1" s="18" customFormat="1" ht="12.95" customHeight="1" x14ac:dyDescent="0.2">
      <c r="A733" s="70"/>
    </row>
    <row r="734" spans="1:1" s="18" customFormat="1" ht="12.95" customHeight="1" x14ac:dyDescent="0.2">
      <c r="A734" s="70"/>
    </row>
    <row r="735" spans="1:1" s="18" customFormat="1" ht="12.95" customHeight="1" x14ac:dyDescent="0.2">
      <c r="A735" s="70"/>
    </row>
    <row r="736" spans="1:1" s="18" customFormat="1" ht="12.95" customHeight="1" x14ac:dyDescent="0.2">
      <c r="A736" s="70"/>
    </row>
    <row r="737" spans="1:1" s="18" customFormat="1" ht="12.95" customHeight="1" x14ac:dyDescent="0.2">
      <c r="A737" s="70"/>
    </row>
    <row r="738" spans="1:1" s="18" customFormat="1" ht="12.95" customHeight="1" x14ac:dyDescent="0.2">
      <c r="A738" s="70"/>
    </row>
    <row r="739" spans="1:1" s="18" customFormat="1" ht="12.95" customHeight="1" x14ac:dyDescent="0.2">
      <c r="A739" s="70"/>
    </row>
    <row r="740" spans="1:1" s="18" customFormat="1" ht="12.95" customHeight="1" x14ac:dyDescent="0.2">
      <c r="A740" s="70"/>
    </row>
    <row r="741" spans="1:1" s="18" customFormat="1" ht="12.95" customHeight="1" x14ac:dyDescent="0.2">
      <c r="A741" s="70"/>
    </row>
    <row r="742" spans="1:1" s="18" customFormat="1" ht="12.95" customHeight="1" x14ac:dyDescent="0.2">
      <c r="A742" s="70"/>
    </row>
    <row r="743" spans="1:1" s="18" customFormat="1" ht="12.95" customHeight="1" x14ac:dyDescent="0.2">
      <c r="A743" s="70"/>
    </row>
    <row r="744" spans="1:1" s="18" customFormat="1" ht="12.95" customHeight="1" x14ac:dyDescent="0.2">
      <c r="A744" s="70"/>
    </row>
    <row r="745" spans="1:1" s="18" customFormat="1" ht="12.95" customHeight="1" x14ac:dyDescent="0.2">
      <c r="A745" s="70"/>
    </row>
    <row r="746" spans="1:1" s="18" customFormat="1" ht="12.95" customHeight="1" x14ac:dyDescent="0.2">
      <c r="A746" s="70"/>
    </row>
    <row r="747" spans="1:1" s="18" customFormat="1" ht="12.95" customHeight="1" x14ac:dyDescent="0.2">
      <c r="A747" s="70"/>
    </row>
    <row r="748" spans="1:1" s="18" customFormat="1" ht="12.95" customHeight="1" x14ac:dyDescent="0.2">
      <c r="A748" s="70"/>
    </row>
    <row r="749" spans="1:1" s="18" customFormat="1" ht="12.95" customHeight="1" x14ac:dyDescent="0.2">
      <c r="A749" s="70"/>
    </row>
    <row r="750" spans="1:1" s="18" customFormat="1" ht="12.95" customHeight="1" x14ac:dyDescent="0.2">
      <c r="A750" s="70"/>
    </row>
    <row r="751" spans="1:1" s="18" customFormat="1" ht="12.95" customHeight="1" x14ac:dyDescent="0.2">
      <c r="A751" s="70"/>
    </row>
    <row r="752" spans="1:1" s="18" customFormat="1" ht="12.95" customHeight="1" x14ac:dyDescent="0.2">
      <c r="A752" s="70"/>
    </row>
    <row r="753" spans="1:1" s="18" customFormat="1" ht="12.95" customHeight="1" x14ac:dyDescent="0.2">
      <c r="A753" s="70"/>
    </row>
    <row r="754" spans="1:1" s="18" customFormat="1" ht="12.95" customHeight="1" x14ac:dyDescent="0.2">
      <c r="A754" s="70"/>
    </row>
    <row r="755" spans="1:1" s="18" customFormat="1" ht="12.95" customHeight="1" x14ac:dyDescent="0.2">
      <c r="A755" s="70"/>
    </row>
    <row r="756" spans="1:1" s="18" customFormat="1" ht="12.95" customHeight="1" x14ac:dyDescent="0.2">
      <c r="A756" s="70"/>
    </row>
    <row r="757" spans="1:1" s="18" customFormat="1" ht="12.95" customHeight="1" x14ac:dyDescent="0.2">
      <c r="A757" s="70"/>
    </row>
    <row r="758" spans="1:1" s="18" customFormat="1" ht="12.95" customHeight="1" x14ac:dyDescent="0.2"/>
    <row r="759" spans="1:1" s="18" customFormat="1" ht="12.95" customHeight="1" x14ac:dyDescent="0.2"/>
    <row r="760" spans="1:1" s="18" customFormat="1" ht="12.95" customHeight="1" x14ac:dyDescent="0.2"/>
    <row r="761" spans="1:1" s="18" customFormat="1" ht="12.95" customHeight="1" x14ac:dyDescent="0.2"/>
    <row r="762" spans="1:1" s="18" customFormat="1" ht="12.95" customHeight="1" x14ac:dyDescent="0.2"/>
    <row r="763" spans="1:1" s="18" customFormat="1" ht="12.95" customHeight="1" x14ac:dyDescent="0.2"/>
    <row r="764" spans="1:1" s="18" customFormat="1" ht="12.95" customHeight="1" x14ac:dyDescent="0.2"/>
    <row r="765" spans="1:1" s="18" customFormat="1" ht="12.95" customHeight="1" x14ac:dyDescent="0.2"/>
    <row r="766" spans="1:1" s="18" customFormat="1" ht="12.95" customHeight="1" x14ac:dyDescent="0.2"/>
    <row r="767" spans="1:1" s="18" customFormat="1" ht="12.95" customHeight="1" x14ac:dyDescent="0.2"/>
    <row r="768" spans="1:1" s="18" customFormat="1" ht="12.95" customHeight="1" x14ac:dyDescent="0.2"/>
    <row r="769" s="18" customFormat="1" ht="12.95" customHeight="1" x14ac:dyDescent="0.2"/>
    <row r="770" s="18" customFormat="1" ht="12.95" customHeight="1" x14ac:dyDescent="0.2"/>
    <row r="771" s="18" customFormat="1" ht="12.95" customHeight="1" x14ac:dyDescent="0.2"/>
    <row r="772" s="18" customFormat="1" ht="12.95" customHeight="1" x14ac:dyDescent="0.2"/>
    <row r="773" s="18" customFormat="1" ht="12.95" customHeight="1" x14ac:dyDescent="0.2"/>
    <row r="774" s="18" customFormat="1" ht="12.95" customHeight="1" x14ac:dyDescent="0.2"/>
    <row r="775" s="18" customFormat="1" ht="12.95" customHeight="1" x14ac:dyDescent="0.2"/>
    <row r="776" s="18" customFormat="1" ht="12.95" customHeight="1" x14ac:dyDescent="0.2"/>
    <row r="777" s="18" customFormat="1" ht="12.95" customHeight="1" x14ac:dyDescent="0.2"/>
    <row r="778" s="18" customFormat="1" ht="12.95" customHeight="1" x14ac:dyDescent="0.2"/>
    <row r="779" s="18" customFormat="1" ht="12.95" customHeight="1" x14ac:dyDescent="0.2"/>
    <row r="780" s="18" customFormat="1" ht="12.95" customHeight="1" x14ac:dyDescent="0.2"/>
    <row r="781" s="18" customFormat="1" ht="12.95" customHeight="1" x14ac:dyDescent="0.2"/>
    <row r="782" s="18" customFormat="1" ht="12.95" customHeight="1" x14ac:dyDescent="0.2"/>
    <row r="783" s="18" customFormat="1" ht="12.95" customHeight="1" x14ac:dyDescent="0.2"/>
    <row r="784" s="18" customFormat="1" ht="12.95" customHeight="1" x14ac:dyDescent="0.2"/>
    <row r="785" spans="1:1" s="18" customFormat="1" ht="12.95" customHeight="1" x14ac:dyDescent="0.2"/>
    <row r="786" spans="1:1" s="18" customFormat="1" ht="12.95" customHeight="1" x14ac:dyDescent="0.2"/>
    <row r="787" spans="1:1" s="18" customFormat="1" ht="12.95" customHeight="1" x14ac:dyDescent="0.2"/>
    <row r="788" spans="1:1" s="18" customFormat="1" ht="12.95" customHeight="1" x14ac:dyDescent="0.2"/>
    <row r="789" spans="1:1" ht="12.95" customHeight="1" x14ac:dyDescent="0.25">
      <c r="A789" s="18"/>
    </row>
    <row r="790" spans="1:1" ht="12.95" customHeight="1" x14ac:dyDescent="0.25">
      <c r="A790" s="18"/>
    </row>
    <row r="791" spans="1:1" ht="12.95" customHeight="1" x14ac:dyDescent="0.25"/>
    <row r="792" spans="1:1" ht="12.95" customHeight="1" x14ac:dyDescent="0.25"/>
    <row r="793" spans="1:1" ht="12.95" customHeight="1" x14ac:dyDescent="0.25"/>
    <row r="794" spans="1:1" ht="12.95" customHeight="1" x14ac:dyDescent="0.25"/>
    <row r="795" spans="1:1" ht="12.95" customHeight="1" x14ac:dyDescent="0.25"/>
    <row r="796" spans="1:1" ht="12.95" customHeight="1" x14ac:dyDescent="0.25"/>
    <row r="797" spans="1:1" ht="12.95" customHeight="1" x14ac:dyDescent="0.25"/>
    <row r="798" spans="1:1" ht="12.95" customHeight="1" x14ac:dyDescent="0.25"/>
    <row r="799" spans="1:1" ht="12.95" customHeight="1" x14ac:dyDescent="0.25"/>
    <row r="800" spans="1:1" ht="12.9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6" manualBreakCount="6">
    <brk id="177" max="16383" man="1"/>
    <brk id="235" max="16383" man="1"/>
    <brk id="296" max="16383" man="1"/>
    <brk id="356" max="16383" man="1"/>
    <brk id="480" max="16383" man="1"/>
    <brk id="5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5A82-561A-4AF5-B901-77962779F7CA}">
  <dimension ref="A1:E41"/>
  <sheetViews>
    <sheetView zoomScale="130" zoomScaleNormal="130" workbookViewId="0"/>
  </sheetViews>
  <sheetFormatPr defaultRowHeight="15" x14ac:dyDescent="0.25"/>
  <cols>
    <col min="1" max="1" width="4" style="251" customWidth="1"/>
    <col min="2" max="2" width="6.28515625" style="251" customWidth="1"/>
    <col min="3" max="3" width="8.42578125" style="251" customWidth="1"/>
    <col min="4" max="4" width="51.28515625" style="251" customWidth="1"/>
    <col min="5" max="5" width="21.85546875" style="251" customWidth="1"/>
    <col min="6" max="256" width="9.140625" style="251"/>
    <col min="257" max="257" width="4" style="251" customWidth="1"/>
    <col min="258" max="258" width="6.28515625" style="251" customWidth="1"/>
    <col min="259" max="259" width="8.42578125" style="251" customWidth="1"/>
    <col min="260" max="260" width="51.28515625" style="251" customWidth="1"/>
    <col min="261" max="261" width="21.85546875" style="251" customWidth="1"/>
    <col min="262" max="512" width="9.140625" style="251"/>
    <col min="513" max="513" width="4" style="251" customWidth="1"/>
    <col min="514" max="514" width="6.28515625" style="251" customWidth="1"/>
    <col min="515" max="515" width="8.42578125" style="251" customWidth="1"/>
    <col min="516" max="516" width="51.28515625" style="251" customWidth="1"/>
    <col min="517" max="517" width="21.85546875" style="251" customWidth="1"/>
    <col min="518" max="768" width="9.140625" style="251"/>
    <col min="769" max="769" width="4" style="251" customWidth="1"/>
    <col min="770" max="770" width="6.28515625" style="251" customWidth="1"/>
    <col min="771" max="771" width="8.42578125" style="251" customWidth="1"/>
    <col min="772" max="772" width="51.28515625" style="251" customWidth="1"/>
    <col min="773" max="773" width="21.85546875" style="251" customWidth="1"/>
    <col min="774" max="1024" width="9.140625" style="251"/>
    <col min="1025" max="1025" width="4" style="251" customWidth="1"/>
    <col min="1026" max="1026" width="6.28515625" style="251" customWidth="1"/>
    <col min="1027" max="1027" width="8.42578125" style="251" customWidth="1"/>
    <col min="1028" max="1028" width="51.28515625" style="251" customWidth="1"/>
    <col min="1029" max="1029" width="21.85546875" style="251" customWidth="1"/>
    <col min="1030" max="1280" width="9.140625" style="251"/>
    <col min="1281" max="1281" width="4" style="251" customWidth="1"/>
    <col min="1282" max="1282" width="6.28515625" style="251" customWidth="1"/>
    <col min="1283" max="1283" width="8.42578125" style="251" customWidth="1"/>
    <col min="1284" max="1284" width="51.28515625" style="251" customWidth="1"/>
    <col min="1285" max="1285" width="21.85546875" style="251" customWidth="1"/>
    <col min="1286" max="1536" width="9.140625" style="251"/>
    <col min="1537" max="1537" width="4" style="251" customWidth="1"/>
    <col min="1538" max="1538" width="6.28515625" style="251" customWidth="1"/>
    <col min="1539" max="1539" width="8.42578125" style="251" customWidth="1"/>
    <col min="1540" max="1540" width="51.28515625" style="251" customWidth="1"/>
    <col min="1541" max="1541" width="21.85546875" style="251" customWidth="1"/>
    <col min="1542" max="1792" width="9.140625" style="251"/>
    <col min="1793" max="1793" width="4" style="251" customWidth="1"/>
    <col min="1794" max="1794" width="6.28515625" style="251" customWidth="1"/>
    <col min="1795" max="1795" width="8.42578125" style="251" customWidth="1"/>
    <col min="1796" max="1796" width="51.28515625" style="251" customWidth="1"/>
    <col min="1797" max="1797" width="21.85546875" style="251" customWidth="1"/>
    <col min="1798" max="2048" width="9.140625" style="251"/>
    <col min="2049" max="2049" width="4" style="251" customWidth="1"/>
    <col min="2050" max="2050" width="6.28515625" style="251" customWidth="1"/>
    <col min="2051" max="2051" width="8.42578125" style="251" customWidth="1"/>
    <col min="2052" max="2052" width="51.28515625" style="251" customWidth="1"/>
    <col min="2053" max="2053" width="21.85546875" style="251" customWidth="1"/>
    <col min="2054" max="2304" width="9.140625" style="251"/>
    <col min="2305" max="2305" width="4" style="251" customWidth="1"/>
    <col min="2306" max="2306" width="6.28515625" style="251" customWidth="1"/>
    <col min="2307" max="2307" width="8.42578125" style="251" customWidth="1"/>
    <col min="2308" max="2308" width="51.28515625" style="251" customWidth="1"/>
    <col min="2309" max="2309" width="21.85546875" style="251" customWidth="1"/>
    <col min="2310" max="2560" width="9.140625" style="251"/>
    <col min="2561" max="2561" width="4" style="251" customWidth="1"/>
    <col min="2562" max="2562" width="6.28515625" style="251" customWidth="1"/>
    <col min="2563" max="2563" width="8.42578125" style="251" customWidth="1"/>
    <col min="2564" max="2564" width="51.28515625" style="251" customWidth="1"/>
    <col min="2565" max="2565" width="21.85546875" style="251" customWidth="1"/>
    <col min="2566" max="2816" width="9.140625" style="251"/>
    <col min="2817" max="2817" width="4" style="251" customWidth="1"/>
    <col min="2818" max="2818" width="6.28515625" style="251" customWidth="1"/>
    <col min="2819" max="2819" width="8.42578125" style="251" customWidth="1"/>
    <col min="2820" max="2820" width="51.28515625" style="251" customWidth="1"/>
    <col min="2821" max="2821" width="21.85546875" style="251" customWidth="1"/>
    <col min="2822" max="3072" width="9.140625" style="251"/>
    <col min="3073" max="3073" width="4" style="251" customWidth="1"/>
    <col min="3074" max="3074" width="6.28515625" style="251" customWidth="1"/>
    <col min="3075" max="3075" width="8.42578125" style="251" customWidth="1"/>
    <col min="3076" max="3076" width="51.28515625" style="251" customWidth="1"/>
    <col min="3077" max="3077" width="21.85546875" style="251" customWidth="1"/>
    <col min="3078" max="3328" width="9.140625" style="251"/>
    <col min="3329" max="3329" width="4" style="251" customWidth="1"/>
    <col min="3330" max="3330" width="6.28515625" style="251" customWidth="1"/>
    <col min="3331" max="3331" width="8.42578125" style="251" customWidth="1"/>
    <col min="3332" max="3332" width="51.28515625" style="251" customWidth="1"/>
    <col min="3333" max="3333" width="21.85546875" style="251" customWidth="1"/>
    <col min="3334" max="3584" width="9.140625" style="251"/>
    <col min="3585" max="3585" width="4" style="251" customWidth="1"/>
    <col min="3586" max="3586" width="6.28515625" style="251" customWidth="1"/>
    <col min="3587" max="3587" width="8.42578125" style="251" customWidth="1"/>
    <col min="3588" max="3588" width="51.28515625" style="251" customWidth="1"/>
    <col min="3589" max="3589" width="21.85546875" style="251" customWidth="1"/>
    <col min="3590" max="3840" width="9.140625" style="251"/>
    <col min="3841" max="3841" width="4" style="251" customWidth="1"/>
    <col min="3842" max="3842" width="6.28515625" style="251" customWidth="1"/>
    <col min="3843" max="3843" width="8.42578125" style="251" customWidth="1"/>
    <col min="3844" max="3844" width="51.28515625" style="251" customWidth="1"/>
    <col min="3845" max="3845" width="21.85546875" style="251" customWidth="1"/>
    <col min="3846" max="4096" width="9.140625" style="251"/>
    <col min="4097" max="4097" width="4" style="251" customWidth="1"/>
    <col min="4098" max="4098" width="6.28515625" style="251" customWidth="1"/>
    <col min="4099" max="4099" width="8.42578125" style="251" customWidth="1"/>
    <col min="4100" max="4100" width="51.28515625" style="251" customWidth="1"/>
    <col min="4101" max="4101" width="21.85546875" style="251" customWidth="1"/>
    <col min="4102" max="4352" width="9.140625" style="251"/>
    <col min="4353" max="4353" width="4" style="251" customWidth="1"/>
    <col min="4354" max="4354" width="6.28515625" style="251" customWidth="1"/>
    <col min="4355" max="4355" width="8.42578125" style="251" customWidth="1"/>
    <col min="4356" max="4356" width="51.28515625" style="251" customWidth="1"/>
    <col min="4357" max="4357" width="21.85546875" style="251" customWidth="1"/>
    <col min="4358" max="4608" width="9.140625" style="251"/>
    <col min="4609" max="4609" width="4" style="251" customWidth="1"/>
    <col min="4610" max="4610" width="6.28515625" style="251" customWidth="1"/>
    <col min="4611" max="4611" width="8.42578125" style="251" customWidth="1"/>
    <col min="4612" max="4612" width="51.28515625" style="251" customWidth="1"/>
    <col min="4613" max="4613" width="21.85546875" style="251" customWidth="1"/>
    <col min="4614" max="4864" width="9.140625" style="251"/>
    <col min="4865" max="4865" width="4" style="251" customWidth="1"/>
    <col min="4866" max="4866" width="6.28515625" style="251" customWidth="1"/>
    <col min="4867" max="4867" width="8.42578125" style="251" customWidth="1"/>
    <col min="4868" max="4868" width="51.28515625" style="251" customWidth="1"/>
    <col min="4869" max="4869" width="21.85546875" style="251" customWidth="1"/>
    <col min="4870" max="5120" width="9.140625" style="251"/>
    <col min="5121" max="5121" width="4" style="251" customWidth="1"/>
    <col min="5122" max="5122" width="6.28515625" style="251" customWidth="1"/>
    <col min="5123" max="5123" width="8.42578125" style="251" customWidth="1"/>
    <col min="5124" max="5124" width="51.28515625" style="251" customWidth="1"/>
    <col min="5125" max="5125" width="21.85546875" style="251" customWidth="1"/>
    <col min="5126" max="5376" width="9.140625" style="251"/>
    <col min="5377" max="5377" width="4" style="251" customWidth="1"/>
    <col min="5378" max="5378" width="6.28515625" style="251" customWidth="1"/>
    <col min="5379" max="5379" width="8.42578125" style="251" customWidth="1"/>
    <col min="5380" max="5380" width="51.28515625" style="251" customWidth="1"/>
    <col min="5381" max="5381" width="21.85546875" style="251" customWidth="1"/>
    <col min="5382" max="5632" width="9.140625" style="251"/>
    <col min="5633" max="5633" width="4" style="251" customWidth="1"/>
    <col min="5634" max="5634" width="6.28515625" style="251" customWidth="1"/>
    <col min="5635" max="5635" width="8.42578125" style="251" customWidth="1"/>
    <col min="5636" max="5636" width="51.28515625" style="251" customWidth="1"/>
    <col min="5637" max="5637" width="21.85546875" style="251" customWidth="1"/>
    <col min="5638" max="5888" width="9.140625" style="251"/>
    <col min="5889" max="5889" width="4" style="251" customWidth="1"/>
    <col min="5890" max="5890" width="6.28515625" style="251" customWidth="1"/>
    <col min="5891" max="5891" width="8.42578125" style="251" customWidth="1"/>
    <col min="5892" max="5892" width="51.28515625" style="251" customWidth="1"/>
    <col min="5893" max="5893" width="21.85546875" style="251" customWidth="1"/>
    <col min="5894" max="6144" width="9.140625" style="251"/>
    <col min="6145" max="6145" width="4" style="251" customWidth="1"/>
    <col min="6146" max="6146" width="6.28515625" style="251" customWidth="1"/>
    <col min="6147" max="6147" width="8.42578125" style="251" customWidth="1"/>
    <col min="6148" max="6148" width="51.28515625" style="251" customWidth="1"/>
    <col min="6149" max="6149" width="21.85546875" style="251" customWidth="1"/>
    <col min="6150" max="6400" width="9.140625" style="251"/>
    <col min="6401" max="6401" width="4" style="251" customWidth="1"/>
    <col min="6402" max="6402" width="6.28515625" style="251" customWidth="1"/>
    <col min="6403" max="6403" width="8.42578125" style="251" customWidth="1"/>
    <col min="6404" max="6404" width="51.28515625" style="251" customWidth="1"/>
    <col min="6405" max="6405" width="21.85546875" style="251" customWidth="1"/>
    <col min="6406" max="6656" width="9.140625" style="251"/>
    <col min="6657" max="6657" width="4" style="251" customWidth="1"/>
    <col min="6658" max="6658" width="6.28515625" style="251" customWidth="1"/>
    <col min="6659" max="6659" width="8.42578125" style="251" customWidth="1"/>
    <col min="6660" max="6660" width="51.28515625" style="251" customWidth="1"/>
    <col min="6661" max="6661" width="21.85546875" style="251" customWidth="1"/>
    <col min="6662" max="6912" width="9.140625" style="251"/>
    <col min="6913" max="6913" width="4" style="251" customWidth="1"/>
    <col min="6914" max="6914" width="6.28515625" style="251" customWidth="1"/>
    <col min="6915" max="6915" width="8.42578125" style="251" customWidth="1"/>
    <col min="6916" max="6916" width="51.28515625" style="251" customWidth="1"/>
    <col min="6917" max="6917" width="21.85546875" style="251" customWidth="1"/>
    <col min="6918" max="7168" width="9.140625" style="251"/>
    <col min="7169" max="7169" width="4" style="251" customWidth="1"/>
    <col min="7170" max="7170" width="6.28515625" style="251" customWidth="1"/>
    <col min="7171" max="7171" width="8.42578125" style="251" customWidth="1"/>
    <col min="7172" max="7172" width="51.28515625" style="251" customWidth="1"/>
    <col min="7173" max="7173" width="21.85546875" style="251" customWidth="1"/>
    <col min="7174" max="7424" width="9.140625" style="251"/>
    <col min="7425" max="7425" width="4" style="251" customWidth="1"/>
    <col min="7426" max="7426" width="6.28515625" style="251" customWidth="1"/>
    <col min="7427" max="7427" width="8.42578125" style="251" customWidth="1"/>
    <col min="7428" max="7428" width="51.28515625" style="251" customWidth="1"/>
    <col min="7429" max="7429" width="21.85546875" style="251" customWidth="1"/>
    <col min="7430" max="7680" width="9.140625" style="251"/>
    <col min="7681" max="7681" width="4" style="251" customWidth="1"/>
    <col min="7682" max="7682" width="6.28515625" style="251" customWidth="1"/>
    <col min="7683" max="7683" width="8.42578125" style="251" customWidth="1"/>
    <col min="7684" max="7684" width="51.28515625" style="251" customWidth="1"/>
    <col min="7685" max="7685" width="21.85546875" style="251" customWidth="1"/>
    <col min="7686" max="7936" width="9.140625" style="251"/>
    <col min="7937" max="7937" width="4" style="251" customWidth="1"/>
    <col min="7938" max="7938" width="6.28515625" style="251" customWidth="1"/>
    <col min="7939" max="7939" width="8.42578125" style="251" customWidth="1"/>
    <col min="7940" max="7940" width="51.28515625" style="251" customWidth="1"/>
    <col min="7941" max="7941" width="21.85546875" style="251" customWidth="1"/>
    <col min="7942" max="8192" width="9.140625" style="251"/>
    <col min="8193" max="8193" width="4" style="251" customWidth="1"/>
    <col min="8194" max="8194" width="6.28515625" style="251" customWidth="1"/>
    <col min="8195" max="8195" width="8.42578125" style="251" customWidth="1"/>
    <col min="8196" max="8196" width="51.28515625" style="251" customWidth="1"/>
    <col min="8197" max="8197" width="21.85546875" style="251" customWidth="1"/>
    <col min="8198" max="8448" width="9.140625" style="251"/>
    <col min="8449" max="8449" width="4" style="251" customWidth="1"/>
    <col min="8450" max="8450" width="6.28515625" style="251" customWidth="1"/>
    <col min="8451" max="8451" width="8.42578125" style="251" customWidth="1"/>
    <col min="8452" max="8452" width="51.28515625" style="251" customWidth="1"/>
    <col min="8453" max="8453" width="21.85546875" style="251" customWidth="1"/>
    <col min="8454" max="8704" width="9.140625" style="251"/>
    <col min="8705" max="8705" width="4" style="251" customWidth="1"/>
    <col min="8706" max="8706" width="6.28515625" style="251" customWidth="1"/>
    <col min="8707" max="8707" width="8.42578125" style="251" customWidth="1"/>
    <col min="8708" max="8708" width="51.28515625" style="251" customWidth="1"/>
    <col min="8709" max="8709" width="21.85546875" style="251" customWidth="1"/>
    <col min="8710" max="8960" width="9.140625" style="251"/>
    <col min="8961" max="8961" width="4" style="251" customWidth="1"/>
    <col min="8962" max="8962" width="6.28515625" style="251" customWidth="1"/>
    <col min="8963" max="8963" width="8.42578125" style="251" customWidth="1"/>
    <col min="8964" max="8964" width="51.28515625" style="251" customWidth="1"/>
    <col min="8965" max="8965" width="21.85546875" style="251" customWidth="1"/>
    <col min="8966" max="9216" width="9.140625" style="251"/>
    <col min="9217" max="9217" width="4" style="251" customWidth="1"/>
    <col min="9218" max="9218" width="6.28515625" style="251" customWidth="1"/>
    <col min="9219" max="9219" width="8.42578125" style="251" customWidth="1"/>
    <col min="9220" max="9220" width="51.28515625" style="251" customWidth="1"/>
    <col min="9221" max="9221" width="21.85546875" style="251" customWidth="1"/>
    <col min="9222" max="9472" width="9.140625" style="251"/>
    <col min="9473" max="9473" width="4" style="251" customWidth="1"/>
    <col min="9474" max="9474" width="6.28515625" style="251" customWidth="1"/>
    <col min="9475" max="9475" width="8.42578125" style="251" customWidth="1"/>
    <col min="9476" max="9476" width="51.28515625" style="251" customWidth="1"/>
    <col min="9477" max="9477" width="21.85546875" style="251" customWidth="1"/>
    <col min="9478" max="9728" width="9.140625" style="251"/>
    <col min="9729" max="9729" width="4" style="251" customWidth="1"/>
    <col min="9730" max="9730" width="6.28515625" style="251" customWidth="1"/>
    <col min="9731" max="9731" width="8.42578125" style="251" customWidth="1"/>
    <col min="9732" max="9732" width="51.28515625" style="251" customWidth="1"/>
    <col min="9733" max="9733" width="21.85546875" style="251" customWidth="1"/>
    <col min="9734" max="9984" width="9.140625" style="251"/>
    <col min="9985" max="9985" width="4" style="251" customWidth="1"/>
    <col min="9986" max="9986" width="6.28515625" style="251" customWidth="1"/>
    <col min="9987" max="9987" width="8.42578125" style="251" customWidth="1"/>
    <col min="9988" max="9988" width="51.28515625" style="251" customWidth="1"/>
    <col min="9989" max="9989" width="21.85546875" style="251" customWidth="1"/>
    <col min="9990" max="10240" width="9.140625" style="251"/>
    <col min="10241" max="10241" width="4" style="251" customWidth="1"/>
    <col min="10242" max="10242" width="6.28515625" style="251" customWidth="1"/>
    <col min="10243" max="10243" width="8.42578125" style="251" customWidth="1"/>
    <col min="10244" max="10244" width="51.28515625" style="251" customWidth="1"/>
    <col min="10245" max="10245" width="21.85546875" style="251" customWidth="1"/>
    <col min="10246" max="10496" width="9.140625" style="251"/>
    <col min="10497" max="10497" width="4" style="251" customWidth="1"/>
    <col min="10498" max="10498" width="6.28515625" style="251" customWidth="1"/>
    <col min="10499" max="10499" width="8.42578125" style="251" customWidth="1"/>
    <col min="10500" max="10500" width="51.28515625" style="251" customWidth="1"/>
    <col min="10501" max="10501" width="21.85546875" style="251" customWidth="1"/>
    <col min="10502" max="10752" width="9.140625" style="251"/>
    <col min="10753" max="10753" width="4" style="251" customWidth="1"/>
    <col min="10754" max="10754" width="6.28515625" style="251" customWidth="1"/>
    <col min="10755" max="10755" width="8.42578125" style="251" customWidth="1"/>
    <col min="10756" max="10756" width="51.28515625" style="251" customWidth="1"/>
    <col min="10757" max="10757" width="21.85546875" style="251" customWidth="1"/>
    <col min="10758" max="11008" width="9.140625" style="251"/>
    <col min="11009" max="11009" width="4" style="251" customWidth="1"/>
    <col min="11010" max="11010" width="6.28515625" style="251" customWidth="1"/>
    <col min="11011" max="11011" width="8.42578125" style="251" customWidth="1"/>
    <col min="11012" max="11012" width="51.28515625" style="251" customWidth="1"/>
    <col min="11013" max="11013" width="21.85546875" style="251" customWidth="1"/>
    <col min="11014" max="11264" width="9.140625" style="251"/>
    <col min="11265" max="11265" width="4" style="251" customWidth="1"/>
    <col min="11266" max="11266" width="6.28515625" style="251" customWidth="1"/>
    <col min="11267" max="11267" width="8.42578125" style="251" customWidth="1"/>
    <col min="11268" max="11268" width="51.28515625" style="251" customWidth="1"/>
    <col min="11269" max="11269" width="21.85546875" style="251" customWidth="1"/>
    <col min="11270" max="11520" width="9.140625" style="251"/>
    <col min="11521" max="11521" width="4" style="251" customWidth="1"/>
    <col min="11522" max="11522" width="6.28515625" style="251" customWidth="1"/>
    <col min="11523" max="11523" width="8.42578125" style="251" customWidth="1"/>
    <col min="11524" max="11524" width="51.28515625" style="251" customWidth="1"/>
    <col min="11525" max="11525" width="21.85546875" style="251" customWidth="1"/>
    <col min="11526" max="11776" width="9.140625" style="251"/>
    <col min="11777" max="11777" width="4" style="251" customWidth="1"/>
    <col min="11778" max="11778" width="6.28515625" style="251" customWidth="1"/>
    <col min="11779" max="11779" width="8.42578125" style="251" customWidth="1"/>
    <col min="11780" max="11780" width="51.28515625" style="251" customWidth="1"/>
    <col min="11781" max="11781" width="21.85546875" style="251" customWidth="1"/>
    <col min="11782" max="12032" width="9.140625" style="251"/>
    <col min="12033" max="12033" width="4" style="251" customWidth="1"/>
    <col min="12034" max="12034" width="6.28515625" style="251" customWidth="1"/>
    <col min="12035" max="12035" width="8.42578125" style="251" customWidth="1"/>
    <col min="12036" max="12036" width="51.28515625" style="251" customWidth="1"/>
    <col min="12037" max="12037" width="21.85546875" style="251" customWidth="1"/>
    <col min="12038" max="12288" width="9.140625" style="251"/>
    <col min="12289" max="12289" width="4" style="251" customWidth="1"/>
    <col min="12290" max="12290" width="6.28515625" style="251" customWidth="1"/>
    <col min="12291" max="12291" width="8.42578125" style="251" customWidth="1"/>
    <col min="12292" max="12292" width="51.28515625" style="251" customWidth="1"/>
    <col min="12293" max="12293" width="21.85546875" style="251" customWidth="1"/>
    <col min="12294" max="12544" width="9.140625" style="251"/>
    <col min="12545" max="12545" width="4" style="251" customWidth="1"/>
    <col min="12546" max="12546" width="6.28515625" style="251" customWidth="1"/>
    <col min="12547" max="12547" width="8.42578125" style="251" customWidth="1"/>
    <col min="12548" max="12548" width="51.28515625" style="251" customWidth="1"/>
    <col min="12549" max="12549" width="21.85546875" style="251" customWidth="1"/>
    <col min="12550" max="12800" width="9.140625" style="251"/>
    <col min="12801" max="12801" width="4" style="251" customWidth="1"/>
    <col min="12802" max="12802" width="6.28515625" style="251" customWidth="1"/>
    <col min="12803" max="12803" width="8.42578125" style="251" customWidth="1"/>
    <col min="12804" max="12804" width="51.28515625" style="251" customWidth="1"/>
    <col min="12805" max="12805" width="21.85546875" style="251" customWidth="1"/>
    <col min="12806" max="13056" width="9.140625" style="251"/>
    <col min="13057" max="13057" width="4" style="251" customWidth="1"/>
    <col min="13058" max="13058" width="6.28515625" style="251" customWidth="1"/>
    <col min="13059" max="13059" width="8.42578125" style="251" customWidth="1"/>
    <col min="13060" max="13060" width="51.28515625" style="251" customWidth="1"/>
    <col min="13061" max="13061" width="21.85546875" style="251" customWidth="1"/>
    <col min="13062" max="13312" width="9.140625" style="251"/>
    <col min="13313" max="13313" width="4" style="251" customWidth="1"/>
    <col min="13314" max="13314" width="6.28515625" style="251" customWidth="1"/>
    <col min="13315" max="13315" width="8.42578125" style="251" customWidth="1"/>
    <col min="13316" max="13316" width="51.28515625" style="251" customWidth="1"/>
    <col min="13317" max="13317" width="21.85546875" style="251" customWidth="1"/>
    <col min="13318" max="13568" width="9.140625" style="251"/>
    <col min="13569" max="13569" width="4" style="251" customWidth="1"/>
    <col min="13570" max="13570" width="6.28515625" style="251" customWidth="1"/>
    <col min="13571" max="13571" width="8.42578125" style="251" customWidth="1"/>
    <col min="13572" max="13572" width="51.28515625" style="251" customWidth="1"/>
    <col min="13573" max="13573" width="21.85546875" style="251" customWidth="1"/>
    <col min="13574" max="13824" width="9.140625" style="251"/>
    <col min="13825" max="13825" width="4" style="251" customWidth="1"/>
    <col min="13826" max="13826" width="6.28515625" style="251" customWidth="1"/>
    <col min="13827" max="13827" width="8.42578125" style="251" customWidth="1"/>
    <col min="13828" max="13828" width="51.28515625" style="251" customWidth="1"/>
    <col min="13829" max="13829" width="21.85546875" style="251" customWidth="1"/>
    <col min="13830" max="14080" width="9.140625" style="251"/>
    <col min="14081" max="14081" width="4" style="251" customWidth="1"/>
    <col min="14082" max="14082" width="6.28515625" style="251" customWidth="1"/>
    <col min="14083" max="14083" width="8.42578125" style="251" customWidth="1"/>
    <col min="14084" max="14084" width="51.28515625" style="251" customWidth="1"/>
    <col min="14085" max="14085" width="21.85546875" style="251" customWidth="1"/>
    <col min="14086" max="14336" width="9.140625" style="251"/>
    <col min="14337" max="14337" width="4" style="251" customWidth="1"/>
    <col min="14338" max="14338" width="6.28515625" style="251" customWidth="1"/>
    <col min="14339" max="14339" width="8.42578125" style="251" customWidth="1"/>
    <col min="14340" max="14340" width="51.28515625" style="251" customWidth="1"/>
    <col min="14341" max="14341" width="21.85546875" style="251" customWidth="1"/>
    <col min="14342" max="14592" width="9.140625" style="251"/>
    <col min="14593" max="14593" width="4" style="251" customWidth="1"/>
    <col min="14594" max="14594" width="6.28515625" style="251" customWidth="1"/>
    <col min="14595" max="14595" width="8.42578125" style="251" customWidth="1"/>
    <col min="14596" max="14596" width="51.28515625" style="251" customWidth="1"/>
    <col min="14597" max="14597" width="21.85546875" style="251" customWidth="1"/>
    <col min="14598" max="14848" width="9.140625" style="251"/>
    <col min="14849" max="14849" width="4" style="251" customWidth="1"/>
    <col min="14850" max="14850" width="6.28515625" style="251" customWidth="1"/>
    <col min="14851" max="14851" width="8.42578125" style="251" customWidth="1"/>
    <col min="14852" max="14852" width="51.28515625" style="251" customWidth="1"/>
    <col min="14853" max="14853" width="21.85546875" style="251" customWidth="1"/>
    <col min="14854" max="15104" width="9.140625" style="251"/>
    <col min="15105" max="15105" width="4" style="251" customWidth="1"/>
    <col min="15106" max="15106" width="6.28515625" style="251" customWidth="1"/>
    <col min="15107" max="15107" width="8.42578125" style="251" customWidth="1"/>
    <col min="15108" max="15108" width="51.28515625" style="251" customWidth="1"/>
    <col min="15109" max="15109" width="21.85546875" style="251" customWidth="1"/>
    <col min="15110" max="15360" width="9.140625" style="251"/>
    <col min="15361" max="15361" width="4" style="251" customWidth="1"/>
    <col min="15362" max="15362" width="6.28515625" style="251" customWidth="1"/>
    <col min="15363" max="15363" width="8.42578125" style="251" customWidth="1"/>
    <col min="15364" max="15364" width="51.28515625" style="251" customWidth="1"/>
    <col min="15365" max="15365" width="21.85546875" style="251" customWidth="1"/>
    <col min="15366" max="15616" width="9.140625" style="251"/>
    <col min="15617" max="15617" width="4" style="251" customWidth="1"/>
    <col min="15618" max="15618" width="6.28515625" style="251" customWidth="1"/>
    <col min="15619" max="15619" width="8.42578125" style="251" customWidth="1"/>
    <col min="15620" max="15620" width="51.28515625" style="251" customWidth="1"/>
    <col min="15621" max="15621" width="21.85546875" style="251" customWidth="1"/>
    <col min="15622" max="15872" width="9.140625" style="251"/>
    <col min="15873" max="15873" width="4" style="251" customWidth="1"/>
    <col min="15874" max="15874" width="6.28515625" style="251" customWidth="1"/>
    <col min="15875" max="15875" width="8.42578125" style="251" customWidth="1"/>
    <col min="15876" max="15876" width="51.28515625" style="251" customWidth="1"/>
    <col min="15877" max="15877" width="21.85546875" style="251" customWidth="1"/>
    <col min="15878" max="16128" width="9.140625" style="251"/>
    <col min="16129" max="16129" width="4" style="251" customWidth="1"/>
    <col min="16130" max="16130" width="6.28515625" style="251" customWidth="1"/>
    <col min="16131" max="16131" width="8.42578125" style="251" customWidth="1"/>
    <col min="16132" max="16132" width="51.28515625" style="251" customWidth="1"/>
    <col min="16133" max="16133" width="21.85546875" style="251" customWidth="1"/>
    <col min="16134" max="16384" width="9.140625" style="251"/>
  </cols>
  <sheetData>
    <row r="1" spans="1:5" x14ac:dyDescent="0.25">
      <c r="A1" s="76"/>
      <c r="E1" s="3" t="s">
        <v>28</v>
      </c>
    </row>
    <row r="2" spans="1:5" x14ac:dyDescent="0.25">
      <c r="D2" s="3"/>
      <c r="E2" s="3" t="s">
        <v>421</v>
      </c>
    </row>
    <row r="3" spans="1:5" x14ac:dyDescent="0.25">
      <c r="D3" s="3"/>
      <c r="E3" s="3" t="s">
        <v>30</v>
      </c>
    </row>
    <row r="4" spans="1:5" x14ac:dyDescent="0.25">
      <c r="D4" s="3"/>
      <c r="E4" s="3" t="s">
        <v>422</v>
      </c>
    </row>
    <row r="5" spans="1:5" x14ac:dyDescent="0.25">
      <c r="D5" s="3"/>
      <c r="E5" s="1"/>
    </row>
    <row r="6" spans="1:5" x14ac:dyDescent="0.25">
      <c r="D6" s="3"/>
      <c r="E6" s="1"/>
    </row>
    <row r="7" spans="1:5" x14ac:dyDescent="0.25">
      <c r="D7" s="3"/>
      <c r="E7" s="3"/>
    </row>
    <row r="8" spans="1:5" ht="15" customHeight="1" x14ac:dyDescent="0.25">
      <c r="A8" s="73" t="s">
        <v>99</v>
      </c>
      <c r="B8" s="73"/>
      <c r="C8" s="73"/>
      <c r="D8" s="73"/>
      <c r="E8" s="73"/>
    </row>
    <row r="9" spans="1:5" ht="15" customHeight="1" x14ac:dyDescent="0.25">
      <c r="A9" s="73" t="s">
        <v>233</v>
      </c>
      <c r="B9" s="73"/>
      <c r="C9" s="73"/>
      <c r="D9" s="73"/>
      <c r="E9" s="73"/>
    </row>
    <row r="10" spans="1:5" ht="16.5" customHeight="1" x14ac:dyDescent="0.25">
      <c r="D10" s="190"/>
      <c r="E10" s="190"/>
    </row>
    <row r="11" spans="1:5" ht="12" customHeight="1" x14ac:dyDescent="0.25">
      <c r="D11" s="267"/>
      <c r="E11" s="191"/>
    </row>
    <row r="12" spans="1:5" ht="22.5" customHeight="1" x14ac:dyDescent="0.25">
      <c r="A12" s="88" t="s">
        <v>27</v>
      </c>
      <c r="B12" s="88" t="s">
        <v>29</v>
      </c>
      <c r="C12" s="88" t="s">
        <v>62</v>
      </c>
      <c r="D12" s="88" t="s">
        <v>65</v>
      </c>
      <c r="E12" s="88" t="s">
        <v>101</v>
      </c>
    </row>
    <row r="13" spans="1:5" s="77" customFormat="1" ht="9.75" customHeight="1" x14ac:dyDescent="0.15">
      <c r="A13" s="74">
        <v>1</v>
      </c>
      <c r="B13" s="74">
        <v>2</v>
      </c>
      <c r="C13" s="74">
        <v>3</v>
      </c>
      <c r="D13" s="74">
        <v>4</v>
      </c>
      <c r="E13" s="74">
        <v>5</v>
      </c>
    </row>
    <row r="14" spans="1:5" ht="18" customHeight="1" x14ac:dyDescent="0.25">
      <c r="A14" s="268" t="s">
        <v>102</v>
      </c>
      <c r="B14" s="269"/>
      <c r="C14" s="269"/>
      <c r="D14" s="269"/>
      <c r="E14" s="270"/>
    </row>
    <row r="15" spans="1:5" ht="28.5" customHeight="1" x14ac:dyDescent="0.25">
      <c r="A15" s="97">
        <v>1</v>
      </c>
      <c r="B15" s="97">
        <v>750</v>
      </c>
      <c r="C15" s="97">
        <v>75023</v>
      </c>
      <c r="D15" s="192" t="s">
        <v>234</v>
      </c>
      <c r="E15" s="108">
        <v>6766</v>
      </c>
    </row>
    <row r="16" spans="1:5" ht="55.15" customHeight="1" x14ac:dyDescent="0.25">
      <c r="A16" s="97">
        <v>2</v>
      </c>
      <c r="B16" s="97">
        <v>750</v>
      </c>
      <c r="C16" s="97">
        <v>75058</v>
      </c>
      <c r="D16" s="192" t="s">
        <v>235</v>
      </c>
      <c r="E16" s="108">
        <v>85797</v>
      </c>
    </row>
    <row r="17" spans="1:5" ht="15" customHeight="1" x14ac:dyDescent="0.25">
      <c r="A17" s="97">
        <v>3</v>
      </c>
      <c r="B17" s="97">
        <v>801</v>
      </c>
      <c r="C17" s="97">
        <v>80104</v>
      </c>
      <c r="D17" s="192" t="s">
        <v>14</v>
      </c>
      <c r="E17" s="108">
        <v>240000</v>
      </c>
    </row>
    <row r="18" spans="1:5" ht="16.5" customHeight="1" x14ac:dyDescent="0.25">
      <c r="A18" s="97">
        <v>4</v>
      </c>
      <c r="B18" s="97">
        <v>801</v>
      </c>
      <c r="C18" s="97">
        <v>80195</v>
      </c>
      <c r="D18" s="193" t="s">
        <v>236</v>
      </c>
      <c r="E18" s="108">
        <v>3000</v>
      </c>
    </row>
    <row r="19" spans="1:5" ht="16.5" customHeight="1" x14ac:dyDescent="0.25">
      <c r="A19" s="97">
        <v>5</v>
      </c>
      <c r="B19" s="194">
        <v>851</v>
      </c>
      <c r="C19" s="194">
        <v>85149</v>
      </c>
      <c r="D19" s="192" t="s">
        <v>237</v>
      </c>
      <c r="E19" s="108">
        <v>22500</v>
      </c>
    </row>
    <row r="20" spans="1:5" ht="25.5" customHeight="1" x14ac:dyDescent="0.25">
      <c r="A20" s="97">
        <v>6</v>
      </c>
      <c r="B20" s="97">
        <v>851</v>
      </c>
      <c r="C20" s="97">
        <v>85154</v>
      </c>
      <c r="D20" s="192" t="s">
        <v>238</v>
      </c>
      <c r="E20" s="108">
        <v>6000</v>
      </c>
    </row>
    <row r="21" spans="1:5" ht="17.25" customHeight="1" x14ac:dyDescent="0.25">
      <c r="A21" s="195">
        <v>7</v>
      </c>
      <c r="B21" s="195">
        <v>853</v>
      </c>
      <c r="C21" s="195">
        <v>85333</v>
      </c>
      <c r="D21" s="99" t="s">
        <v>239</v>
      </c>
      <c r="E21" s="95">
        <v>3196237</v>
      </c>
    </row>
    <row r="22" spans="1:5" ht="17.25" customHeight="1" x14ac:dyDescent="0.25">
      <c r="A22" s="99">
        <v>8</v>
      </c>
      <c r="B22" s="99">
        <v>921</v>
      </c>
      <c r="C22" s="99">
        <v>92110</v>
      </c>
      <c r="D22" s="99" t="s">
        <v>240</v>
      </c>
      <c r="E22" s="95">
        <v>30000</v>
      </c>
    </row>
    <row r="23" spans="1:5" ht="13.5" customHeight="1" x14ac:dyDescent="0.25">
      <c r="A23" s="100"/>
      <c r="B23" s="122"/>
      <c r="C23" s="137"/>
      <c r="D23" s="131" t="s">
        <v>241</v>
      </c>
      <c r="E23" s="196"/>
    </row>
    <row r="24" spans="1:5" ht="17.25" customHeight="1" x14ac:dyDescent="0.25">
      <c r="A24" s="99">
        <v>9</v>
      </c>
      <c r="B24" s="99">
        <v>921</v>
      </c>
      <c r="C24" s="99">
        <v>92116</v>
      </c>
      <c r="D24" s="99" t="s">
        <v>242</v>
      </c>
      <c r="E24" s="95">
        <v>1500</v>
      </c>
    </row>
    <row r="25" spans="1:5" ht="12" customHeight="1" x14ac:dyDescent="0.25">
      <c r="A25" s="100"/>
      <c r="B25" s="122"/>
      <c r="C25" s="122"/>
      <c r="D25" s="197" t="s">
        <v>243</v>
      </c>
      <c r="E25" s="196"/>
    </row>
    <row r="26" spans="1:5" ht="13.5" customHeight="1" x14ac:dyDescent="0.25">
      <c r="A26" s="271" t="s">
        <v>66</v>
      </c>
      <c r="B26" s="272"/>
      <c r="C26" s="272"/>
      <c r="D26" s="273"/>
      <c r="E26" s="274">
        <f>SUM(E15:E25)</f>
        <v>3591800</v>
      </c>
    </row>
    <row r="27" spans="1:5" ht="16.5" customHeight="1" x14ac:dyDescent="0.25">
      <c r="A27" s="268" t="s">
        <v>120</v>
      </c>
      <c r="B27" s="269"/>
      <c r="C27" s="269"/>
      <c r="D27" s="269"/>
      <c r="E27" s="270"/>
    </row>
    <row r="28" spans="1:5" ht="15.75" customHeight="1" x14ac:dyDescent="0.25">
      <c r="A28" s="99">
        <v>1</v>
      </c>
      <c r="B28" s="99">
        <v>853</v>
      </c>
      <c r="C28" s="99">
        <v>85395</v>
      </c>
      <c r="D28" s="99" t="s">
        <v>15</v>
      </c>
      <c r="E28" s="95">
        <v>529080</v>
      </c>
    </row>
    <row r="29" spans="1:5" ht="12.75" customHeight="1" x14ac:dyDescent="0.25">
      <c r="A29" s="100"/>
      <c r="B29" s="122"/>
      <c r="C29" s="137"/>
      <c r="D29" s="131" t="s">
        <v>244</v>
      </c>
      <c r="E29" s="196"/>
    </row>
    <row r="30" spans="1:5" ht="15" customHeight="1" x14ac:dyDescent="0.25">
      <c r="A30" s="99">
        <v>2</v>
      </c>
      <c r="B30" s="99">
        <v>921</v>
      </c>
      <c r="C30" s="99">
        <v>92110</v>
      </c>
      <c r="D30" s="99" t="s">
        <v>245</v>
      </c>
      <c r="E30" s="95">
        <v>576581</v>
      </c>
    </row>
    <row r="31" spans="1:5" ht="12.75" customHeight="1" x14ac:dyDescent="0.25">
      <c r="A31" s="100"/>
      <c r="B31" s="122"/>
      <c r="C31" s="137"/>
      <c r="D31" s="131" t="s">
        <v>241</v>
      </c>
      <c r="E31" s="196"/>
    </row>
    <row r="32" spans="1:5" ht="15.75" customHeight="1" x14ac:dyDescent="0.25">
      <c r="A32" s="99">
        <v>3</v>
      </c>
      <c r="B32" s="99">
        <v>921</v>
      </c>
      <c r="C32" s="99">
        <v>92113</v>
      </c>
      <c r="D32" s="99" t="s">
        <v>246</v>
      </c>
      <c r="E32" s="95">
        <v>3265000</v>
      </c>
    </row>
    <row r="33" spans="1:5" ht="12" customHeight="1" x14ac:dyDescent="0.25">
      <c r="A33" s="198"/>
      <c r="B33" s="199"/>
      <c r="C33" s="199"/>
      <c r="D33" s="197" t="s">
        <v>247</v>
      </c>
      <c r="E33" s="200"/>
    </row>
    <row r="34" spans="1:5" ht="15.75" customHeight="1" x14ac:dyDescent="0.25">
      <c r="A34" s="99">
        <v>4</v>
      </c>
      <c r="B34" s="99">
        <v>921</v>
      </c>
      <c r="C34" s="99">
        <v>92114</v>
      </c>
      <c r="D34" s="99" t="s">
        <v>248</v>
      </c>
      <c r="E34" s="95">
        <v>1389200</v>
      </c>
    </row>
    <row r="35" spans="1:5" ht="12.75" customHeight="1" x14ac:dyDescent="0.25">
      <c r="A35" s="100"/>
      <c r="B35" s="122"/>
      <c r="C35" s="122"/>
      <c r="D35" s="197" t="s">
        <v>249</v>
      </c>
      <c r="E35" s="196"/>
    </row>
    <row r="36" spans="1:5" ht="15.75" customHeight="1" x14ac:dyDescent="0.25">
      <c r="A36" s="99">
        <v>5</v>
      </c>
      <c r="B36" s="99">
        <v>921</v>
      </c>
      <c r="C36" s="99">
        <v>92116</v>
      </c>
      <c r="D36" s="99" t="s">
        <v>250</v>
      </c>
      <c r="E36" s="95">
        <v>3665090</v>
      </c>
    </row>
    <row r="37" spans="1:5" ht="12.75" customHeight="1" x14ac:dyDescent="0.25">
      <c r="A37" s="100"/>
      <c r="B37" s="122"/>
      <c r="C37" s="122"/>
      <c r="D37" s="197" t="s">
        <v>243</v>
      </c>
      <c r="E37" s="196"/>
    </row>
    <row r="38" spans="1:5" ht="14.25" customHeight="1" x14ac:dyDescent="0.25">
      <c r="A38" s="271" t="s">
        <v>66</v>
      </c>
      <c r="B38" s="272"/>
      <c r="C38" s="272"/>
      <c r="D38" s="273"/>
      <c r="E38" s="274">
        <f>SUM(E28:E37)</f>
        <v>9424951</v>
      </c>
    </row>
    <row r="39" spans="1:5" ht="16.5" customHeight="1" x14ac:dyDescent="0.25">
      <c r="A39" s="201" t="s">
        <v>63</v>
      </c>
      <c r="B39" s="202"/>
      <c r="C39" s="202"/>
      <c r="D39" s="203"/>
      <c r="E39" s="153">
        <f>SUM(E26,E38)</f>
        <v>13016751</v>
      </c>
    </row>
    <row r="41" spans="1:5" x14ac:dyDescent="0.25">
      <c r="A41" s="27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F159"/>
  <sheetViews>
    <sheetView zoomScale="120" zoomScaleNormal="120" workbookViewId="0"/>
  </sheetViews>
  <sheetFormatPr defaultColWidth="4" defaultRowHeight="15" x14ac:dyDescent="0.25"/>
  <cols>
    <col min="1" max="1" width="4" style="251"/>
    <col min="2" max="2" width="5.7109375" style="251" customWidth="1"/>
    <col min="3" max="3" width="8.42578125" style="251" customWidth="1"/>
    <col min="4" max="4" width="49.140625" style="251" customWidth="1"/>
    <col min="5" max="5" width="21.42578125" style="279" customWidth="1"/>
    <col min="6" max="6" width="9.140625" style="76" customWidth="1"/>
    <col min="7" max="255" width="9.140625" style="251" customWidth="1"/>
    <col min="256" max="257" width="4" style="251"/>
    <col min="258" max="258" width="5.7109375" style="251" customWidth="1"/>
    <col min="259" max="259" width="8.42578125" style="251" customWidth="1"/>
    <col min="260" max="260" width="49.140625" style="251" customWidth="1"/>
    <col min="261" max="261" width="21.42578125" style="251" customWidth="1"/>
    <col min="262" max="511" width="9.140625" style="251" customWidth="1"/>
    <col min="512" max="513" width="4" style="251"/>
    <col min="514" max="514" width="5.7109375" style="251" customWidth="1"/>
    <col min="515" max="515" width="8.42578125" style="251" customWidth="1"/>
    <col min="516" max="516" width="49.140625" style="251" customWidth="1"/>
    <col min="517" max="517" width="21.42578125" style="251" customWidth="1"/>
    <col min="518" max="767" width="9.140625" style="251" customWidth="1"/>
    <col min="768" max="769" width="4" style="251"/>
    <col min="770" max="770" width="5.7109375" style="251" customWidth="1"/>
    <col min="771" max="771" width="8.42578125" style="251" customWidth="1"/>
    <col min="772" max="772" width="49.140625" style="251" customWidth="1"/>
    <col min="773" max="773" width="21.42578125" style="251" customWidth="1"/>
    <col min="774" max="1023" width="9.140625" style="251" customWidth="1"/>
    <col min="1024" max="1025" width="4" style="251"/>
    <col min="1026" max="1026" width="5.7109375" style="251" customWidth="1"/>
    <col min="1027" max="1027" width="8.42578125" style="251" customWidth="1"/>
    <col min="1028" max="1028" width="49.140625" style="251" customWidth="1"/>
    <col min="1029" max="1029" width="21.42578125" style="251" customWidth="1"/>
    <col min="1030" max="1279" width="9.140625" style="251" customWidth="1"/>
    <col min="1280" max="1281" width="4" style="251"/>
    <col min="1282" max="1282" width="5.7109375" style="251" customWidth="1"/>
    <col min="1283" max="1283" width="8.42578125" style="251" customWidth="1"/>
    <col min="1284" max="1284" width="49.140625" style="251" customWidth="1"/>
    <col min="1285" max="1285" width="21.42578125" style="251" customWidth="1"/>
    <col min="1286" max="1535" width="9.140625" style="251" customWidth="1"/>
    <col min="1536" max="1537" width="4" style="251"/>
    <col min="1538" max="1538" width="5.7109375" style="251" customWidth="1"/>
    <col min="1539" max="1539" width="8.42578125" style="251" customWidth="1"/>
    <col min="1540" max="1540" width="49.140625" style="251" customWidth="1"/>
    <col min="1541" max="1541" width="21.42578125" style="251" customWidth="1"/>
    <col min="1542" max="1791" width="9.140625" style="251" customWidth="1"/>
    <col min="1792" max="1793" width="4" style="251"/>
    <col min="1794" max="1794" width="5.7109375" style="251" customWidth="1"/>
    <col min="1795" max="1795" width="8.42578125" style="251" customWidth="1"/>
    <col min="1796" max="1796" width="49.140625" style="251" customWidth="1"/>
    <col min="1797" max="1797" width="21.42578125" style="251" customWidth="1"/>
    <col min="1798" max="2047" width="9.140625" style="251" customWidth="1"/>
    <col min="2048" max="2049" width="4" style="251"/>
    <col min="2050" max="2050" width="5.7109375" style="251" customWidth="1"/>
    <col min="2051" max="2051" width="8.42578125" style="251" customWidth="1"/>
    <col min="2052" max="2052" width="49.140625" style="251" customWidth="1"/>
    <col min="2053" max="2053" width="21.42578125" style="251" customWidth="1"/>
    <col min="2054" max="2303" width="9.140625" style="251" customWidth="1"/>
    <col min="2304" max="2305" width="4" style="251"/>
    <col min="2306" max="2306" width="5.7109375" style="251" customWidth="1"/>
    <col min="2307" max="2307" width="8.42578125" style="251" customWidth="1"/>
    <col min="2308" max="2308" width="49.140625" style="251" customWidth="1"/>
    <col min="2309" max="2309" width="21.42578125" style="251" customWidth="1"/>
    <col min="2310" max="2559" width="9.140625" style="251" customWidth="1"/>
    <col min="2560" max="2561" width="4" style="251"/>
    <col min="2562" max="2562" width="5.7109375" style="251" customWidth="1"/>
    <col min="2563" max="2563" width="8.42578125" style="251" customWidth="1"/>
    <col min="2564" max="2564" width="49.140625" style="251" customWidth="1"/>
    <col min="2565" max="2565" width="21.42578125" style="251" customWidth="1"/>
    <col min="2566" max="2815" width="9.140625" style="251" customWidth="1"/>
    <col min="2816" max="2817" width="4" style="251"/>
    <col min="2818" max="2818" width="5.7109375" style="251" customWidth="1"/>
    <col min="2819" max="2819" width="8.42578125" style="251" customWidth="1"/>
    <col min="2820" max="2820" width="49.140625" style="251" customWidth="1"/>
    <col min="2821" max="2821" width="21.42578125" style="251" customWidth="1"/>
    <col min="2822" max="3071" width="9.140625" style="251" customWidth="1"/>
    <col min="3072" max="3073" width="4" style="251"/>
    <col min="3074" max="3074" width="5.7109375" style="251" customWidth="1"/>
    <col min="3075" max="3075" width="8.42578125" style="251" customWidth="1"/>
    <col min="3076" max="3076" width="49.140625" style="251" customWidth="1"/>
    <col min="3077" max="3077" width="21.42578125" style="251" customWidth="1"/>
    <col min="3078" max="3327" width="9.140625" style="251" customWidth="1"/>
    <col min="3328" max="3329" width="4" style="251"/>
    <col min="3330" max="3330" width="5.7109375" style="251" customWidth="1"/>
    <col min="3331" max="3331" width="8.42578125" style="251" customWidth="1"/>
    <col min="3332" max="3332" width="49.140625" style="251" customWidth="1"/>
    <col min="3333" max="3333" width="21.42578125" style="251" customWidth="1"/>
    <col min="3334" max="3583" width="9.140625" style="251" customWidth="1"/>
    <col min="3584" max="3585" width="4" style="251"/>
    <col min="3586" max="3586" width="5.7109375" style="251" customWidth="1"/>
    <col min="3587" max="3587" width="8.42578125" style="251" customWidth="1"/>
    <col min="3588" max="3588" width="49.140625" style="251" customWidth="1"/>
    <col min="3589" max="3589" width="21.42578125" style="251" customWidth="1"/>
    <col min="3590" max="3839" width="9.140625" style="251" customWidth="1"/>
    <col min="3840" max="3841" width="4" style="251"/>
    <col min="3842" max="3842" width="5.7109375" style="251" customWidth="1"/>
    <col min="3843" max="3843" width="8.42578125" style="251" customWidth="1"/>
    <col min="3844" max="3844" width="49.140625" style="251" customWidth="1"/>
    <col min="3845" max="3845" width="21.42578125" style="251" customWidth="1"/>
    <col min="3846" max="4095" width="9.140625" style="251" customWidth="1"/>
    <col min="4096" max="4097" width="4" style="251"/>
    <col min="4098" max="4098" width="5.7109375" style="251" customWidth="1"/>
    <col min="4099" max="4099" width="8.42578125" style="251" customWidth="1"/>
    <col min="4100" max="4100" width="49.140625" style="251" customWidth="1"/>
    <col min="4101" max="4101" width="21.42578125" style="251" customWidth="1"/>
    <col min="4102" max="4351" width="9.140625" style="251" customWidth="1"/>
    <col min="4352" max="4353" width="4" style="251"/>
    <col min="4354" max="4354" width="5.7109375" style="251" customWidth="1"/>
    <col min="4355" max="4355" width="8.42578125" style="251" customWidth="1"/>
    <col min="4356" max="4356" width="49.140625" style="251" customWidth="1"/>
    <col min="4357" max="4357" width="21.42578125" style="251" customWidth="1"/>
    <col min="4358" max="4607" width="9.140625" style="251" customWidth="1"/>
    <col min="4608" max="4609" width="4" style="251"/>
    <col min="4610" max="4610" width="5.7109375" style="251" customWidth="1"/>
    <col min="4611" max="4611" width="8.42578125" style="251" customWidth="1"/>
    <col min="4612" max="4612" width="49.140625" style="251" customWidth="1"/>
    <col min="4613" max="4613" width="21.42578125" style="251" customWidth="1"/>
    <col min="4614" max="4863" width="9.140625" style="251" customWidth="1"/>
    <col min="4864" max="4865" width="4" style="251"/>
    <col min="4866" max="4866" width="5.7109375" style="251" customWidth="1"/>
    <col min="4867" max="4867" width="8.42578125" style="251" customWidth="1"/>
    <col min="4868" max="4868" width="49.140625" style="251" customWidth="1"/>
    <col min="4869" max="4869" width="21.42578125" style="251" customWidth="1"/>
    <col min="4870" max="5119" width="9.140625" style="251" customWidth="1"/>
    <col min="5120" max="5121" width="4" style="251"/>
    <col min="5122" max="5122" width="5.7109375" style="251" customWidth="1"/>
    <col min="5123" max="5123" width="8.42578125" style="251" customWidth="1"/>
    <col min="5124" max="5124" width="49.140625" style="251" customWidth="1"/>
    <col min="5125" max="5125" width="21.42578125" style="251" customWidth="1"/>
    <col min="5126" max="5375" width="9.140625" style="251" customWidth="1"/>
    <col min="5376" max="5377" width="4" style="251"/>
    <col min="5378" max="5378" width="5.7109375" style="251" customWidth="1"/>
    <col min="5379" max="5379" width="8.42578125" style="251" customWidth="1"/>
    <col min="5380" max="5380" width="49.140625" style="251" customWidth="1"/>
    <col min="5381" max="5381" width="21.42578125" style="251" customWidth="1"/>
    <col min="5382" max="5631" width="9.140625" style="251" customWidth="1"/>
    <col min="5632" max="5633" width="4" style="251"/>
    <col min="5634" max="5634" width="5.7109375" style="251" customWidth="1"/>
    <col min="5635" max="5635" width="8.42578125" style="251" customWidth="1"/>
    <col min="5636" max="5636" width="49.140625" style="251" customWidth="1"/>
    <col min="5637" max="5637" width="21.42578125" style="251" customWidth="1"/>
    <col min="5638" max="5887" width="9.140625" style="251" customWidth="1"/>
    <col min="5888" max="5889" width="4" style="251"/>
    <col min="5890" max="5890" width="5.7109375" style="251" customWidth="1"/>
    <col min="5891" max="5891" width="8.42578125" style="251" customWidth="1"/>
    <col min="5892" max="5892" width="49.140625" style="251" customWidth="1"/>
    <col min="5893" max="5893" width="21.42578125" style="251" customWidth="1"/>
    <col min="5894" max="6143" width="9.140625" style="251" customWidth="1"/>
    <col min="6144" max="6145" width="4" style="251"/>
    <col min="6146" max="6146" width="5.7109375" style="251" customWidth="1"/>
    <col min="6147" max="6147" width="8.42578125" style="251" customWidth="1"/>
    <col min="6148" max="6148" width="49.140625" style="251" customWidth="1"/>
    <col min="6149" max="6149" width="21.42578125" style="251" customWidth="1"/>
    <col min="6150" max="6399" width="9.140625" style="251" customWidth="1"/>
    <col min="6400" max="6401" width="4" style="251"/>
    <col min="6402" max="6402" width="5.7109375" style="251" customWidth="1"/>
    <col min="6403" max="6403" width="8.42578125" style="251" customWidth="1"/>
    <col min="6404" max="6404" width="49.140625" style="251" customWidth="1"/>
    <col min="6405" max="6405" width="21.42578125" style="251" customWidth="1"/>
    <col min="6406" max="6655" width="9.140625" style="251" customWidth="1"/>
    <col min="6656" max="6657" width="4" style="251"/>
    <col min="6658" max="6658" width="5.7109375" style="251" customWidth="1"/>
    <col min="6659" max="6659" width="8.42578125" style="251" customWidth="1"/>
    <col min="6660" max="6660" width="49.140625" style="251" customWidth="1"/>
    <col min="6661" max="6661" width="21.42578125" style="251" customWidth="1"/>
    <col min="6662" max="6911" width="9.140625" style="251" customWidth="1"/>
    <col min="6912" max="6913" width="4" style="251"/>
    <col min="6914" max="6914" width="5.7109375" style="251" customWidth="1"/>
    <col min="6915" max="6915" width="8.42578125" style="251" customWidth="1"/>
    <col min="6916" max="6916" width="49.140625" style="251" customWidth="1"/>
    <col min="6917" max="6917" width="21.42578125" style="251" customWidth="1"/>
    <col min="6918" max="7167" width="9.140625" style="251" customWidth="1"/>
    <col min="7168" max="7169" width="4" style="251"/>
    <col min="7170" max="7170" width="5.7109375" style="251" customWidth="1"/>
    <col min="7171" max="7171" width="8.42578125" style="251" customWidth="1"/>
    <col min="7172" max="7172" width="49.140625" style="251" customWidth="1"/>
    <col min="7173" max="7173" width="21.42578125" style="251" customWidth="1"/>
    <col min="7174" max="7423" width="9.140625" style="251" customWidth="1"/>
    <col min="7424" max="7425" width="4" style="251"/>
    <col min="7426" max="7426" width="5.7109375" style="251" customWidth="1"/>
    <col min="7427" max="7427" width="8.42578125" style="251" customWidth="1"/>
    <col min="7428" max="7428" width="49.140625" style="251" customWidth="1"/>
    <col min="7429" max="7429" width="21.42578125" style="251" customWidth="1"/>
    <col min="7430" max="7679" width="9.140625" style="251" customWidth="1"/>
    <col min="7680" max="7681" width="4" style="251"/>
    <col min="7682" max="7682" width="5.7109375" style="251" customWidth="1"/>
    <col min="7683" max="7683" width="8.42578125" style="251" customWidth="1"/>
    <col min="7684" max="7684" width="49.140625" style="251" customWidth="1"/>
    <col min="7685" max="7685" width="21.42578125" style="251" customWidth="1"/>
    <col min="7686" max="7935" width="9.140625" style="251" customWidth="1"/>
    <col min="7936" max="7937" width="4" style="251"/>
    <col min="7938" max="7938" width="5.7109375" style="251" customWidth="1"/>
    <col min="7939" max="7939" width="8.42578125" style="251" customWidth="1"/>
    <col min="7940" max="7940" width="49.140625" style="251" customWidth="1"/>
    <col min="7941" max="7941" width="21.42578125" style="251" customWidth="1"/>
    <col min="7942" max="8191" width="9.140625" style="251" customWidth="1"/>
    <col min="8192" max="8193" width="4" style="251"/>
    <col min="8194" max="8194" width="5.7109375" style="251" customWidth="1"/>
    <col min="8195" max="8195" width="8.42578125" style="251" customWidth="1"/>
    <col min="8196" max="8196" width="49.140625" style="251" customWidth="1"/>
    <col min="8197" max="8197" width="21.42578125" style="251" customWidth="1"/>
    <col min="8198" max="8447" width="9.140625" style="251" customWidth="1"/>
    <col min="8448" max="8449" width="4" style="251"/>
    <col min="8450" max="8450" width="5.7109375" style="251" customWidth="1"/>
    <col min="8451" max="8451" width="8.42578125" style="251" customWidth="1"/>
    <col min="8452" max="8452" width="49.140625" style="251" customWidth="1"/>
    <col min="8453" max="8453" width="21.42578125" style="251" customWidth="1"/>
    <col min="8454" max="8703" width="9.140625" style="251" customWidth="1"/>
    <col min="8704" max="8705" width="4" style="251"/>
    <col min="8706" max="8706" width="5.7109375" style="251" customWidth="1"/>
    <col min="8707" max="8707" width="8.42578125" style="251" customWidth="1"/>
    <col min="8708" max="8708" width="49.140625" style="251" customWidth="1"/>
    <col min="8709" max="8709" width="21.42578125" style="251" customWidth="1"/>
    <col min="8710" max="8959" width="9.140625" style="251" customWidth="1"/>
    <col min="8960" max="8961" width="4" style="251"/>
    <col min="8962" max="8962" width="5.7109375" style="251" customWidth="1"/>
    <col min="8963" max="8963" width="8.42578125" style="251" customWidth="1"/>
    <col min="8964" max="8964" width="49.140625" style="251" customWidth="1"/>
    <col min="8965" max="8965" width="21.42578125" style="251" customWidth="1"/>
    <col min="8966" max="9215" width="9.140625" style="251" customWidth="1"/>
    <col min="9216" max="9217" width="4" style="251"/>
    <col min="9218" max="9218" width="5.7109375" style="251" customWidth="1"/>
    <col min="9219" max="9219" width="8.42578125" style="251" customWidth="1"/>
    <col min="9220" max="9220" width="49.140625" style="251" customWidth="1"/>
    <col min="9221" max="9221" width="21.42578125" style="251" customWidth="1"/>
    <col min="9222" max="9471" width="9.140625" style="251" customWidth="1"/>
    <col min="9472" max="9473" width="4" style="251"/>
    <col min="9474" max="9474" width="5.7109375" style="251" customWidth="1"/>
    <col min="9475" max="9475" width="8.42578125" style="251" customWidth="1"/>
    <col min="9476" max="9476" width="49.140625" style="251" customWidth="1"/>
    <col min="9477" max="9477" width="21.42578125" style="251" customWidth="1"/>
    <col min="9478" max="9727" width="9.140625" style="251" customWidth="1"/>
    <col min="9728" max="9729" width="4" style="251"/>
    <col min="9730" max="9730" width="5.7109375" style="251" customWidth="1"/>
    <col min="9731" max="9731" width="8.42578125" style="251" customWidth="1"/>
    <col min="9732" max="9732" width="49.140625" style="251" customWidth="1"/>
    <col min="9733" max="9733" width="21.42578125" style="251" customWidth="1"/>
    <col min="9734" max="9983" width="9.140625" style="251" customWidth="1"/>
    <col min="9984" max="9985" width="4" style="251"/>
    <col min="9986" max="9986" width="5.7109375" style="251" customWidth="1"/>
    <col min="9987" max="9987" width="8.42578125" style="251" customWidth="1"/>
    <col min="9988" max="9988" width="49.140625" style="251" customWidth="1"/>
    <col min="9989" max="9989" width="21.42578125" style="251" customWidth="1"/>
    <col min="9990" max="10239" width="9.140625" style="251" customWidth="1"/>
    <col min="10240" max="10241" width="4" style="251"/>
    <col min="10242" max="10242" width="5.7109375" style="251" customWidth="1"/>
    <col min="10243" max="10243" width="8.42578125" style="251" customWidth="1"/>
    <col min="10244" max="10244" width="49.140625" style="251" customWidth="1"/>
    <col min="10245" max="10245" width="21.42578125" style="251" customWidth="1"/>
    <col min="10246" max="10495" width="9.140625" style="251" customWidth="1"/>
    <col min="10496" max="10497" width="4" style="251"/>
    <col min="10498" max="10498" width="5.7109375" style="251" customWidth="1"/>
    <col min="10499" max="10499" width="8.42578125" style="251" customWidth="1"/>
    <col min="10500" max="10500" width="49.140625" style="251" customWidth="1"/>
    <col min="10501" max="10501" width="21.42578125" style="251" customWidth="1"/>
    <col min="10502" max="10751" width="9.140625" style="251" customWidth="1"/>
    <col min="10752" max="10753" width="4" style="251"/>
    <col min="10754" max="10754" width="5.7109375" style="251" customWidth="1"/>
    <col min="10755" max="10755" width="8.42578125" style="251" customWidth="1"/>
    <col min="10756" max="10756" width="49.140625" style="251" customWidth="1"/>
    <col min="10757" max="10757" width="21.42578125" style="251" customWidth="1"/>
    <col min="10758" max="11007" width="9.140625" style="251" customWidth="1"/>
    <col min="11008" max="11009" width="4" style="251"/>
    <col min="11010" max="11010" width="5.7109375" style="251" customWidth="1"/>
    <col min="11011" max="11011" width="8.42578125" style="251" customWidth="1"/>
    <col min="11012" max="11012" width="49.140625" style="251" customWidth="1"/>
    <col min="11013" max="11013" width="21.42578125" style="251" customWidth="1"/>
    <col min="11014" max="11263" width="9.140625" style="251" customWidth="1"/>
    <col min="11264" max="11265" width="4" style="251"/>
    <col min="11266" max="11266" width="5.7109375" style="251" customWidth="1"/>
    <col min="11267" max="11267" width="8.42578125" style="251" customWidth="1"/>
    <col min="11268" max="11268" width="49.140625" style="251" customWidth="1"/>
    <col min="11269" max="11269" width="21.42578125" style="251" customWidth="1"/>
    <col min="11270" max="11519" width="9.140625" style="251" customWidth="1"/>
    <col min="11520" max="11521" width="4" style="251"/>
    <col min="11522" max="11522" width="5.7109375" style="251" customWidth="1"/>
    <col min="11523" max="11523" width="8.42578125" style="251" customWidth="1"/>
    <col min="11524" max="11524" width="49.140625" style="251" customWidth="1"/>
    <col min="11525" max="11525" width="21.42578125" style="251" customWidth="1"/>
    <col min="11526" max="11775" width="9.140625" style="251" customWidth="1"/>
    <col min="11776" max="11777" width="4" style="251"/>
    <col min="11778" max="11778" width="5.7109375" style="251" customWidth="1"/>
    <col min="11779" max="11779" width="8.42578125" style="251" customWidth="1"/>
    <col min="11780" max="11780" width="49.140625" style="251" customWidth="1"/>
    <col min="11781" max="11781" width="21.42578125" style="251" customWidth="1"/>
    <col min="11782" max="12031" width="9.140625" style="251" customWidth="1"/>
    <col min="12032" max="12033" width="4" style="251"/>
    <col min="12034" max="12034" width="5.7109375" style="251" customWidth="1"/>
    <col min="12035" max="12035" width="8.42578125" style="251" customWidth="1"/>
    <col min="12036" max="12036" width="49.140625" style="251" customWidth="1"/>
    <col min="12037" max="12037" width="21.42578125" style="251" customWidth="1"/>
    <col min="12038" max="12287" width="9.140625" style="251" customWidth="1"/>
    <col min="12288" max="12289" width="4" style="251"/>
    <col min="12290" max="12290" width="5.7109375" style="251" customWidth="1"/>
    <col min="12291" max="12291" width="8.42578125" style="251" customWidth="1"/>
    <col min="12292" max="12292" width="49.140625" style="251" customWidth="1"/>
    <col min="12293" max="12293" width="21.42578125" style="251" customWidth="1"/>
    <col min="12294" max="12543" width="9.140625" style="251" customWidth="1"/>
    <col min="12544" max="12545" width="4" style="251"/>
    <col min="12546" max="12546" width="5.7109375" style="251" customWidth="1"/>
    <col min="12547" max="12547" width="8.42578125" style="251" customWidth="1"/>
    <col min="12548" max="12548" width="49.140625" style="251" customWidth="1"/>
    <col min="12549" max="12549" width="21.42578125" style="251" customWidth="1"/>
    <col min="12550" max="12799" width="9.140625" style="251" customWidth="1"/>
    <col min="12800" max="12801" width="4" style="251"/>
    <col min="12802" max="12802" width="5.7109375" style="251" customWidth="1"/>
    <col min="12803" max="12803" width="8.42578125" style="251" customWidth="1"/>
    <col min="12804" max="12804" width="49.140625" style="251" customWidth="1"/>
    <col min="12805" max="12805" width="21.42578125" style="251" customWidth="1"/>
    <col min="12806" max="13055" width="9.140625" style="251" customWidth="1"/>
    <col min="13056" max="13057" width="4" style="251"/>
    <col min="13058" max="13058" width="5.7109375" style="251" customWidth="1"/>
    <col min="13059" max="13059" width="8.42578125" style="251" customWidth="1"/>
    <col min="13060" max="13060" width="49.140625" style="251" customWidth="1"/>
    <col min="13061" max="13061" width="21.42578125" style="251" customWidth="1"/>
    <col min="13062" max="13311" width="9.140625" style="251" customWidth="1"/>
    <col min="13312" max="13313" width="4" style="251"/>
    <col min="13314" max="13314" width="5.7109375" style="251" customWidth="1"/>
    <col min="13315" max="13315" width="8.42578125" style="251" customWidth="1"/>
    <col min="13316" max="13316" width="49.140625" style="251" customWidth="1"/>
    <col min="13317" max="13317" width="21.42578125" style="251" customWidth="1"/>
    <col min="13318" max="13567" width="9.140625" style="251" customWidth="1"/>
    <col min="13568" max="13569" width="4" style="251"/>
    <col min="13570" max="13570" width="5.7109375" style="251" customWidth="1"/>
    <col min="13571" max="13571" width="8.42578125" style="251" customWidth="1"/>
    <col min="13572" max="13572" width="49.140625" style="251" customWidth="1"/>
    <col min="13573" max="13573" width="21.42578125" style="251" customWidth="1"/>
    <col min="13574" max="13823" width="9.140625" style="251" customWidth="1"/>
    <col min="13824" max="13825" width="4" style="251"/>
    <col min="13826" max="13826" width="5.7109375" style="251" customWidth="1"/>
    <col min="13827" max="13827" width="8.42578125" style="251" customWidth="1"/>
    <col min="13828" max="13828" width="49.140625" style="251" customWidth="1"/>
    <col min="13829" max="13829" width="21.42578125" style="251" customWidth="1"/>
    <col min="13830" max="14079" width="9.140625" style="251" customWidth="1"/>
    <col min="14080" max="14081" width="4" style="251"/>
    <col min="14082" max="14082" width="5.7109375" style="251" customWidth="1"/>
    <col min="14083" max="14083" width="8.42578125" style="251" customWidth="1"/>
    <col min="14084" max="14084" width="49.140625" style="251" customWidth="1"/>
    <col min="14085" max="14085" width="21.42578125" style="251" customWidth="1"/>
    <col min="14086" max="14335" width="9.140625" style="251" customWidth="1"/>
    <col min="14336" max="14337" width="4" style="251"/>
    <col min="14338" max="14338" width="5.7109375" style="251" customWidth="1"/>
    <col min="14339" max="14339" width="8.42578125" style="251" customWidth="1"/>
    <col min="14340" max="14340" width="49.140625" style="251" customWidth="1"/>
    <col min="14341" max="14341" width="21.42578125" style="251" customWidth="1"/>
    <col min="14342" max="14591" width="9.140625" style="251" customWidth="1"/>
    <col min="14592" max="14593" width="4" style="251"/>
    <col min="14594" max="14594" width="5.7109375" style="251" customWidth="1"/>
    <col min="14595" max="14595" width="8.42578125" style="251" customWidth="1"/>
    <col min="14596" max="14596" width="49.140625" style="251" customWidth="1"/>
    <col min="14597" max="14597" width="21.42578125" style="251" customWidth="1"/>
    <col min="14598" max="14847" width="9.140625" style="251" customWidth="1"/>
    <col min="14848" max="14849" width="4" style="251"/>
    <col min="14850" max="14850" width="5.7109375" style="251" customWidth="1"/>
    <col min="14851" max="14851" width="8.42578125" style="251" customWidth="1"/>
    <col min="14852" max="14852" width="49.140625" style="251" customWidth="1"/>
    <col min="14853" max="14853" width="21.42578125" style="251" customWidth="1"/>
    <col min="14854" max="15103" width="9.140625" style="251" customWidth="1"/>
    <col min="15104" max="15105" width="4" style="251"/>
    <col min="15106" max="15106" width="5.7109375" style="251" customWidth="1"/>
    <col min="15107" max="15107" width="8.42578125" style="251" customWidth="1"/>
    <col min="15108" max="15108" width="49.140625" style="251" customWidth="1"/>
    <col min="15109" max="15109" width="21.42578125" style="251" customWidth="1"/>
    <col min="15110" max="15359" width="9.140625" style="251" customWidth="1"/>
    <col min="15360" max="15361" width="4" style="251"/>
    <col min="15362" max="15362" width="5.7109375" style="251" customWidth="1"/>
    <col min="15363" max="15363" width="8.42578125" style="251" customWidth="1"/>
    <col min="15364" max="15364" width="49.140625" style="251" customWidth="1"/>
    <col min="15365" max="15365" width="21.42578125" style="251" customWidth="1"/>
    <col min="15366" max="15615" width="9.140625" style="251" customWidth="1"/>
    <col min="15616" max="15617" width="4" style="251"/>
    <col min="15618" max="15618" width="5.7109375" style="251" customWidth="1"/>
    <col min="15619" max="15619" width="8.42578125" style="251" customWidth="1"/>
    <col min="15620" max="15620" width="49.140625" style="251" customWidth="1"/>
    <col min="15621" max="15621" width="21.42578125" style="251" customWidth="1"/>
    <col min="15622" max="15871" width="9.140625" style="251" customWidth="1"/>
    <col min="15872" max="15873" width="4" style="251"/>
    <col min="15874" max="15874" width="5.7109375" style="251" customWidth="1"/>
    <col min="15875" max="15875" width="8.42578125" style="251" customWidth="1"/>
    <col min="15876" max="15876" width="49.140625" style="251" customWidth="1"/>
    <col min="15877" max="15877" width="21.42578125" style="251" customWidth="1"/>
    <col min="15878" max="16127" width="9.140625" style="251" customWidth="1"/>
    <col min="16128" max="16129" width="4" style="251"/>
    <col min="16130" max="16130" width="5.7109375" style="251" customWidth="1"/>
    <col min="16131" max="16131" width="8.42578125" style="251" customWidth="1"/>
    <col min="16132" max="16132" width="49.140625" style="251" customWidth="1"/>
    <col min="16133" max="16133" width="21.42578125" style="251" customWidth="1"/>
    <col min="16134" max="16383" width="9.140625" style="251" customWidth="1"/>
    <col min="16384" max="16384" width="4" style="251"/>
  </cols>
  <sheetData>
    <row r="1" spans="1:6" ht="12.75" customHeight="1" x14ac:dyDescent="0.25">
      <c r="A1" s="76"/>
      <c r="D1" s="1"/>
      <c r="E1" s="3" t="s">
        <v>26</v>
      </c>
    </row>
    <row r="2" spans="1:6" x14ac:dyDescent="0.25">
      <c r="D2" s="1"/>
      <c r="E2" s="3" t="s">
        <v>421</v>
      </c>
    </row>
    <row r="3" spans="1:6" x14ac:dyDescent="0.25">
      <c r="D3" s="1"/>
      <c r="E3" s="3" t="s">
        <v>30</v>
      </c>
    </row>
    <row r="4" spans="1:6" x14ac:dyDescent="0.25">
      <c r="D4" s="1"/>
      <c r="E4" s="3" t="s">
        <v>422</v>
      </c>
    </row>
    <row r="5" spans="1:6" ht="13.5" customHeight="1" x14ac:dyDescent="0.25">
      <c r="D5" s="3"/>
      <c r="E5" s="84"/>
    </row>
    <row r="6" spans="1:6" ht="15.75" customHeight="1" x14ac:dyDescent="0.25">
      <c r="A6" s="73" t="s">
        <v>99</v>
      </c>
      <c r="B6" s="73"/>
      <c r="C6" s="73"/>
      <c r="D6" s="73"/>
      <c r="E6" s="85"/>
    </row>
    <row r="7" spans="1:6" ht="15.75" customHeight="1" x14ac:dyDescent="0.25">
      <c r="A7" s="73" t="s">
        <v>100</v>
      </c>
      <c r="B7" s="73"/>
      <c r="C7" s="73"/>
      <c r="D7" s="73"/>
      <c r="E7" s="85"/>
    </row>
    <row r="8" spans="1:6" ht="13.5" customHeight="1" x14ac:dyDescent="0.25">
      <c r="E8" s="86"/>
    </row>
    <row r="9" spans="1:6" ht="9.75" customHeight="1" x14ac:dyDescent="0.25">
      <c r="E9" s="87"/>
    </row>
    <row r="10" spans="1:6" ht="20.25" customHeight="1" x14ac:dyDescent="0.25">
      <c r="A10" s="88" t="s">
        <v>27</v>
      </c>
      <c r="B10" s="88" t="s">
        <v>29</v>
      </c>
      <c r="C10" s="88" t="s">
        <v>62</v>
      </c>
      <c r="D10" s="89" t="s">
        <v>65</v>
      </c>
      <c r="E10" s="90" t="s">
        <v>101</v>
      </c>
    </row>
    <row r="11" spans="1:6" s="77" customFormat="1" ht="10.5" customHeight="1" x14ac:dyDescent="0.2">
      <c r="A11" s="74">
        <v>1</v>
      </c>
      <c r="B11" s="74">
        <v>2</v>
      </c>
      <c r="C11" s="74">
        <v>3</v>
      </c>
      <c r="D11" s="91">
        <v>4</v>
      </c>
      <c r="E11" s="92">
        <v>5</v>
      </c>
      <c r="F11" s="1"/>
    </row>
    <row r="12" spans="1:6" ht="17.25" customHeight="1" x14ac:dyDescent="0.25">
      <c r="A12" s="268" t="s">
        <v>102</v>
      </c>
      <c r="B12" s="269"/>
      <c r="C12" s="269"/>
      <c r="D12" s="269"/>
      <c r="E12" s="276"/>
    </row>
    <row r="13" spans="1:6" s="75" customFormat="1" ht="17.25" customHeight="1" x14ac:dyDescent="0.2">
      <c r="A13" s="93">
        <v>1</v>
      </c>
      <c r="B13" s="93">
        <v>700</v>
      </c>
      <c r="C13" s="93">
        <v>70095</v>
      </c>
      <c r="D13" s="94" t="s">
        <v>103</v>
      </c>
      <c r="E13" s="95">
        <v>1500000</v>
      </c>
      <c r="F13" s="96"/>
    </row>
    <row r="14" spans="1:6" ht="28.5" customHeight="1" x14ac:dyDescent="0.25">
      <c r="A14" s="97">
        <v>2</v>
      </c>
      <c r="B14" s="97">
        <v>750</v>
      </c>
      <c r="C14" s="97">
        <v>75095</v>
      </c>
      <c r="D14" s="98" t="s">
        <v>104</v>
      </c>
      <c r="E14" s="95">
        <v>80000</v>
      </c>
    </row>
    <row r="15" spans="1:6" ht="14.25" customHeight="1" x14ac:dyDescent="0.25">
      <c r="A15" s="97">
        <v>3</v>
      </c>
      <c r="B15" s="97">
        <v>755</v>
      </c>
      <c r="C15" s="97">
        <v>75515</v>
      </c>
      <c r="D15" s="98" t="s">
        <v>105</v>
      </c>
      <c r="E15" s="95">
        <v>128040</v>
      </c>
    </row>
    <row r="16" spans="1:6" ht="14.25" customHeight="1" x14ac:dyDescent="0.25">
      <c r="A16" s="99">
        <v>4</v>
      </c>
      <c r="B16" s="99">
        <v>801</v>
      </c>
      <c r="C16" s="99">
        <v>80101</v>
      </c>
      <c r="D16" s="109" t="s">
        <v>12</v>
      </c>
      <c r="E16" s="95">
        <v>14000</v>
      </c>
    </row>
    <row r="17" spans="1:5" ht="14.25" customHeight="1" x14ac:dyDescent="0.25">
      <c r="A17" s="110"/>
      <c r="B17" s="111"/>
      <c r="C17" s="112"/>
      <c r="D17" s="113" t="s">
        <v>122</v>
      </c>
      <c r="E17" s="114"/>
    </row>
    <row r="18" spans="1:5" ht="14.25" customHeight="1" x14ac:dyDescent="0.25">
      <c r="A18" s="115"/>
      <c r="B18" s="116"/>
      <c r="C18" s="117"/>
      <c r="D18" s="125" t="s">
        <v>123</v>
      </c>
      <c r="E18" s="126"/>
    </row>
    <row r="19" spans="1:5" ht="14.25" customHeight="1" x14ac:dyDescent="0.25">
      <c r="A19" s="115"/>
      <c r="B19" s="116"/>
      <c r="C19" s="117"/>
      <c r="D19" s="132" t="s">
        <v>129</v>
      </c>
      <c r="E19" s="126"/>
    </row>
    <row r="20" spans="1:5" ht="14.25" customHeight="1" x14ac:dyDescent="0.25">
      <c r="A20" s="99">
        <v>5</v>
      </c>
      <c r="B20" s="99">
        <v>801</v>
      </c>
      <c r="C20" s="99">
        <v>80117</v>
      </c>
      <c r="D20" s="109" t="s">
        <v>164</v>
      </c>
      <c r="E20" s="95">
        <v>4200</v>
      </c>
    </row>
    <row r="21" spans="1:5" ht="27.75" customHeight="1" x14ac:dyDescent="0.25">
      <c r="A21" s="115"/>
      <c r="B21" s="116"/>
      <c r="C21" s="117"/>
      <c r="D21" s="129" t="s">
        <v>168</v>
      </c>
      <c r="E21" s="135"/>
    </row>
    <row r="22" spans="1:5" ht="14.25" customHeight="1" x14ac:dyDescent="0.25">
      <c r="A22" s="99">
        <v>6</v>
      </c>
      <c r="B22" s="99">
        <v>801</v>
      </c>
      <c r="C22" s="99">
        <v>80120</v>
      </c>
      <c r="D22" s="109" t="s">
        <v>57</v>
      </c>
      <c r="E22" s="95">
        <v>13300</v>
      </c>
    </row>
    <row r="23" spans="1:5" ht="14.25" customHeight="1" x14ac:dyDescent="0.25">
      <c r="A23" s="110"/>
      <c r="B23" s="111"/>
      <c r="C23" s="112"/>
      <c r="D23" s="244" t="s">
        <v>179</v>
      </c>
      <c r="E23" s="114"/>
    </row>
    <row r="24" spans="1:5" ht="13.5" customHeight="1" x14ac:dyDescent="0.25">
      <c r="A24" s="115"/>
      <c r="B24" s="116"/>
      <c r="C24" s="117"/>
      <c r="D24" s="128" t="s">
        <v>423</v>
      </c>
      <c r="E24" s="119"/>
    </row>
    <row r="25" spans="1:5" ht="53.25" customHeight="1" x14ac:dyDescent="0.25">
      <c r="A25" s="179">
        <v>7</v>
      </c>
      <c r="B25" s="179">
        <v>801</v>
      </c>
      <c r="C25" s="179">
        <v>80153</v>
      </c>
      <c r="D25" s="98" t="s">
        <v>229</v>
      </c>
      <c r="E25" s="95">
        <v>103093.65</v>
      </c>
    </row>
    <row r="26" spans="1:5" ht="14.25" customHeight="1" x14ac:dyDescent="0.25">
      <c r="A26" s="180"/>
      <c r="B26" s="180"/>
      <c r="C26" s="180"/>
      <c r="D26" s="113" t="s">
        <v>230</v>
      </c>
      <c r="E26" s="181"/>
    </row>
    <row r="27" spans="1:5" ht="14.25" customHeight="1" x14ac:dyDescent="0.25">
      <c r="A27" s="182"/>
      <c r="B27" s="182"/>
      <c r="C27" s="182"/>
      <c r="D27" s="132" t="s">
        <v>129</v>
      </c>
      <c r="E27" s="183"/>
    </row>
    <row r="28" spans="1:5" ht="14.25" customHeight="1" x14ac:dyDescent="0.25">
      <c r="A28" s="182"/>
      <c r="B28" s="182"/>
      <c r="C28" s="182"/>
      <c r="D28" s="132" t="s">
        <v>231</v>
      </c>
      <c r="E28" s="183"/>
    </row>
    <row r="29" spans="1:5" ht="14.25" customHeight="1" x14ac:dyDescent="0.25">
      <c r="A29" s="184"/>
      <c r="B29" s="184"/>
      <c r="C29" s="184"/>
      <c r="D29" s="133" t="s">
        <v>232</v>
      </c>
      <c r="E29" s="185"/>
    </row>
    <row r="30" spans="1:5" ht="37.5" customHeight="1" x14ac:dyDescent="0.25">
      <c r="A30" s="105">
        <v>8</v>
      </c>
      <c r="B30" s="105">
        <v>801</v>
      </c>
      <c r="C30" s="105">
        <v>80195</v>
      </c>
      <c r="D30" s="245" t="s">
        <v>424</v>
      </c>
      <c r="E30" s="95">
        <v>250000</v>
      </c>
    </row>
    <row r="31" spans="1:5" ht="12" customHeight="1" x14ac:dyDescent="0.25">
      <c r="A31" s="99">
        <v>9</v>
      </c>
      <c r="B31" s="99">
        <v>851</v>
      </c>
      <c r="C31" s="99">
        <v>85153</v>
      </c>
      <c r="D31" s="100" t="s">
        <v>106</v>
      </c>
      <c r="E31" s="101">
        <v>45000</v>
      </c>
    </row>
    <row r="32" spans="1:5" ht="39.75" customHeight="1" x14ac:dyDescent="0.25">
      <c r="A32" s="97">
        <v>10</v>
      </c>
      <c r="B32" s="97">
        <v>851</v>
      </c>
      <c r="C32" s="97">
        <v>85154</v>
      </c>
      <c r="D32" s="98" t="s">
        <v>107</v>
      </c>
      <c r="E32" s="95">
        <v>700000</v>
      </c>
    </row>
    <row r="33" spans="1:6" ht="25.5" customHeight="1" x14ac:dyDescent="0.25">
      <c r="A33" s="102">
        <v>11</v>
      </c>
      <c r="B33" s="102">
        <v>852</v>
      </c>
      <c r="C33" s="103">
        <v>85228</v>
      </c>
      <c r="D33" s="104" t="s">
        <v>108</v>
      </c>
      <c r="E33" s="95">
        <v>6275835</v>
      </c>
    </row>
    <row r="34" spans="1:6" ht="25.5" customHeight="1" x14ac:dyDescent="0.25">
      <c r="A34" s="105"/>
      <c r="B34" s="105"/>
      <c r="C34" s="106"/>
      <c r="D34" s="107" t="s">
        <v>109</v>
      </c>
      <c r="E34" s="101">
        <v>2512065</v>
      </c>
    </row>
    <row r="35" spans="1:6" ht="25.5" customHeight="1" x14ac:dyDescent="0.25">
      <c r="A35" s="97">
        <v>12</v>
      </c>
      <c r="B35" s="97">
        <v>852</v>
      </c>
      <c r="C35" s="97">
        <v>85295</v>
      </c>
      <c r="D35" s="98" t="s">
        <v>110</v>
      </c>
      <c r="E35" s="95">
        <v>1218240</v>
      </c>
    </row>
    <row r="36" spans="1:6" ht="26.25" customHeight="1" x14ac:dyDescent="0.25">
      <c r="A36" s="97">
        <v>13</v>
      </c>
      <c r="B36" s="97">
        <v>852</v>
      </c>
      <c r="C36" s="97">
        <v>85295</v>
      </c>
      <c r="D36" s="98" t="s">
        <v>111</v>
      </c>
      <c r="E36" s="95">
        <v>278120.40000000002</v>
      </c>
    </row>
    <row r="37" spans="1:6" ht="15.75" customHeight="1" x14ac:dyDescent="0.25">
      <c r="A37" s="97">
        <v>14</v>
      </c>
      <c r="B37" s="97">
        <v>852</v>
      </c>
      <c r="C37" s="97">
        <v>85295</v>
      </c>
      <c r="D37" s="98" t="s">
        <v>112</v>
      </c>
      <c r="E37" s="95">
        <v>67792.5</v>
      </c>
    </row>
    <row r="38" spans="1:6" ht="15.75" customHeight="1" x14ac:dyDescent="0.25">
      <c r="A38" s="99">
        <v>15</v>
      </c>
      <c r="B38" s="99">
        <v>855</v>
      </c>
      <c r="C38" s="99">
        <v>85510</v>
      </c>
      <c r="D38" s="104" t="s">
        <v>73</v>
      </c>
      <c r="E38" s="95">
        <v>1572480</v>
      </c>
    </row>
    <row r="39" spans="1:6" ht="28.5" customHeight="1" x14ac:dyDescent="0.25">
      <c r="A39" s="97">
        <v>16</v>
      </c>
      <c r="B39" s="97">
        <v>900</v>
      </c>
      <c r="C39" s="97">
        <v>90095</v>
      </c>
      <c r="D39" s="98" t="s">
        <v>113</v>
      </c>
      <c r="E39" s="108">
        <v>100000</v>
      </c>
      <c r="F39" s="96"/>
    </row>
    <row r="40" spans="1:6" ht="26.25" customHeight="1" x14ac:dyDescent="0.25">
      <c r="A40" s="97">
        <v>17</v>
      </c>
      <c r="B40" s="97">
        <v>900</v>
      </c>
      <c r="C40" s="97">
        <v>90095</v>
      </c>
      <c r="D40" s="98" t="s">
        <v>114</v>
      </c>
      <c r="E40" s="95">
        <v>600000</v>
      </c>
      <c r="F40" s="96"/>
    </row>
    <row r="41" spans="1:6" ht="26.25" customHeight="1" x14ac:dyDescent="0.25">
      <c r="A41" s="97">
        <v>18</v>
      </c>
      <c r="B41" s="97">
        <v>900</v>
      </c>
      <c r="C41" s="97">
        <v>90095</v>
      </c>
      <c r="D41" s="98" t="s">
        <v>115</v>
      </c>
      <c r="E41" s="95">
        <v>262686.13</v>
      </c>
      <c r="F41" s="96"/>
    </row>
    <row r="42" spans="1:6" ht="16.5" customHeight="1" x14ac:dyDescent="0.25">
      <c r="A42" s="99">
        <v>19</v>
      </c>
      <c r="B42" s="99">
        <v>921</v>
      </c>
      <c r="C42" s="99">
        <v>92120</v>
      </c>
      <c r="D42" s="109" t="s">
        <v>116</v>
      </c>
      <c r="E42" s="95">
        <v>387000</v>
      </c>
    </row>
    <row r="43" spans="1:6" ht="39.75" customHeight="1" x14ac:dyDescent="0.25">
      <c r="A43" s="97">
        <v>20</v>
      </c>
      <c r="B43" s="97">
        <v>921</v>
      </c>
      <c r="C43" s="97">
        <v>92195</v>
      </c>
      <c r="D43" s="98" t="s">
        <v>117</v>
      </c>
      <c r="E43" s="95">
        <v>89300</v>
      </c>
    </row>
    <row r="44" spans="1:6" ht="15.75" customHeight="1" x14ac:dyDescent="0.25">
      <c r="A44" s="99">
        <v>21</v>
      </c>
      <c r="B44" s="99">
        <v>926</v>
      </c>
      <c r="C44" s="99">
        <v>92605</v>
      </c>
      <c r="D44" s="104" t="s">
        <v>118</v>
      </c>
      <c r="E44" s="95">
        <v>1678534</v>
      </c>
    </row>
    <row r="45" spans="1:6" ht="26.25" customHeight="1" x14ac:dyDescent="0.25">
      <c r="A45" s="97">
        <v>22</v>
      </c>
      <c r="B45" s="97">
        <v>926</v>
      </c>
      <c r="C45" s="97">
        <v>92695</v>
      </c>
      <c r="D45" s="98" t="s">
        <v>119</v>
      </c>
      <c r="E45" s="95">
        <v>71000</v>
      </c>
    </row>
    <row r="46" spans="1:6" ht="15" customHeight="1" x14ac:dyDescent="0.25">
      <c r="A46" s="277"/>
      <c r="B46" s="278"/>
      <c r="C46" s="278"/>
      <c r="D46" s="278" t="s">
        <v>66</v>
      </c>
      <c r="E46" s="274">
        <f>SUM(E13:E45)</f>
        <v>17950686.68</v>
      </c>
    </row>
    <row r="47" spans="1:6" ht="15.75" customHeight="1" x14ac:dyDescent="0.25">
      <c r="A47" s="268" t="s">
        <v>120</v>
      </c>
      <c r="B47" s="269"/>
      <c r="C47" s="269"/>
      <c r="D47" s="269"/>
      <c r="E47" s="276"/>
    </row>
    <row r="48" spans="1:6" ht="17.25" customHeight="1" x14ac:dyDescent="0.25">
      <c r="A48" s="88" t="s">
        <v>27</v>
      </c>
      <c r="B48" s="88" t="s">
        <v>29</v>
      </c>
      <c r="C48" s="88" t="s">
        <v>62</v>
      </c>
      <c r="D48" s="89" t="s">
        <v>121</v>
      </c>
      <c r="E48" s="90" t="s">
        <v>101</v>
      </c>
    </row>
    <row r="49" spans="1:6" ht="15.75" customHeight="1" x14ac:dyDescent="0.25">
      <c r="A49" s="99">
        <v>1</v>
      </c>
      <c r="B49" s="99">
        <v>801</v>
      </c>
      <c r="C49" s="99">
        <v>80101</v>
      </c>
      <c r="D49" s="109" t="s">
        <v>12</v>
      </c>
      <c r="E49" s="95">
        <v>7253790</v>
      </c>
    </row>
    <row r="50" spans="1:6" ht="15" customHeight="1" x14ac:dyDescent="0.25">
      <c r="A50" s="110"/>
      <c r="B50" s="111"/>
      <c r="C50" s="112"/>
      <c r="D50" s="113" t="s">
        <v>122</v>
      </c>
      <c r="E50" s="114"/>
    </row>
    <row r="51" spans="1:6" ht="13.5" customHeight="1" x14ac:dyDescent="0.25">
      <c r="A51" s="115"/>
      <c r="B51" s="116"/>
      <c r="C51" s="117"/>
      <c r="D51" s="118" t="s">
        <v>123</v>
      </c>
      <c r="E51" s="119"/>
      <c r="F51" s="120"/>
    </row>
    <row r="52" spans="1:6" ht="15" customHeight="1" x14ac:dyDescent="0.25">
      <c r="A52" s="115"/>
      <c r="B52" s="116"/>
      <c r="C52" s="117"/>
      <c r="D52" s="118" t="s">
        <v>124</v>
      </c>
      <c r="E52" s="119"/>
    </row>
    <row r="53" spans="1:6" ht="26.25" customHeight="1" x14ac:dyDescent="0.25">
      <c r="A53" s="115"/>
      <c r="B53" s="116"/>
      <c r="C53" s="117"/>
      <c r="D53" s="121" t="s">
        <v>125</v>
      </c>
      <c r="E53" s="119"/>
    </row>
    <row r="54" spans="1:6" ht="27" customHeight="1" x14ac:dyDescent="0.25">
      <c r="A54" s="115"/>
      <c r="B54" s="116"/>
      <c r="C54" s="117"/>
      <c r="D54" s="121" t="s">
        <v>126</v>
      </c>
      <c r="E54" s="119"/>
    </row>
    <row r="55" spans="1:6" ht="24.75" customHeight="1" x14ac:dyDescent="0.25">
      <c r="A55" s="115"/>
      <c r="B55" s="116"/>
      <c r="C55" s="117"/>
      <c r="D55" s="125" t="s">
        <v>127</v>
      </c>
      <c r="E55" s="126"/>
    </row>
    <row r="56" spans="1:6" ht="25.5" customHeight="1" x14ac:dyDescent="0.25">
      <c r="A56" s="115"/>
      <c r="B56" s="116"/>
      <c r="C56" s="117"/>
      <c r="D56" s="127" t="s">
        <v>128</v>
      </c>
      <c r="E56" s="126"/>
    </row>
    <row r="57" spans="1:6" ht="14.25" customHeight="1" x14ac:dyDescent="0.25">
      <c r="A57" s="115"/>
      <c r="B57" s="116"/>
      <c r="C57" s="117"/>
      <c r="D57" s="128" t="s">
        <v>129</v>
      </c>
      <c r="E57" s="119"/>
    </row>
    <row r="58" spans="1:6" ht="24" customHeight="1" x14ac:dyDescent="0.25">
      <c r="A58" s="100"/>
      <c r="B58" s="122"/>
      <c r="C58" s="123"/>
      <c r="D58" s="129" t="s">
        <v>130</v>
      </c>
      <c r="E58" s="101"/>
    </row>
    <row r="59" spans="1:6" ht="13.5" customHeight="1" x14ac:dyDescent="0.25">
      <c r="A59" s="99">
        <v>2</v>
      </c>
      <c r="B59" s="99">
        <v>801</v>
      </c>
      <c r="C59" s="99">
        <v>80103</v>
      </c>
      <c r="D59" s="109" t="s">
        <v>47</v>
      </c>
      <c r="E59" s="95">
        <v>83326</v>
      </c>
    </row>
    <row r="60" spans="1:6" ht="24" customHeight="1" x14ac:dyDescent="0.25">
      <c r="A60" s="115"/>
      <c r="B60" s="116"/>
      <c r="C60" s="117"/>
      <c r="D60" s="130" t="s">
        <v>125</v>
      </c>
      <c r="E60" s="114"/>
    </row>
    <row r="61" spans="1:6" ht="13.5" customHeight="1" x14ac:dyDescent="0.25">
      <c r="A61" s="100"/>
      <c r="B61" s="122"/>
      <c r="C61" s="123"/>
      <c r="D61" s="131" t="s">
        <v>129</v>
      </c>
      <c r="E61" s="101"/>
    </row>
    <row r="62" spans="1:6" ht="15.75" customHeight="1" x14ac:dyDescent="0.25">
      <c r="A62" s="99">
        <v>3</v>
      </c>
      <c r="B62" s="99">
        <v>801</v>
      </c>
      <c r="C62" s="99">
        <v>80104</v>
      </c>
      <c r="D62" s="109" t="s">
        <v>14</v>
      </c>
      <c r="E62" s="95">
        <v>8786033</v>
      </c>
    </row>
    <row r="63" spans="1:6" ht="14.25" customHeight="1" x14ac:dyDescent="0.25">
      <c r="A63" s="110"/>
      <c r="B63" s="111"/>
      <c r="C63" s="112"/>
      <c r="D63" s="113" t="s">
        <v>131</v>
      </c>
      <c r="E63" s="114"/>
    </row>
    <row r="64" spans="1:6" ht="14.25" customHeight="1" x14ac:dyDescent="0.25">
      <c r="A64" s="115"/>
      <c r="B64" s="116"/>
      <c r="C64" s="117"/>
      <c r="D64" s="132" t="s">
        <v>132</v>
      </c>
      <c r="E64" s="119"/>
    </row>
    <row r="65" spans="1:5" ht="13.5" customHeight="1" x14ac:dyDescent="0.25">
      <c r="A65" s="115"/>
      <c r="B65" s="116"/>
      <c r="C65" s="117"/>
      <c r="D65" s="132" t="s">
        <v>133</v>
      </c>
      <c r="E65" s="119"/>
    </row>
    <row r="66" spans="1:5" ht="23.25" customHeight="1" x14ac:dyDescent="0.25">
      <c r="A66" s="115"/>
      <c r="B66" s="116"/>
      <c r="C66" s="117"/>
      <c r="D66" s="121" t="s">
        <v>134</v>
      </c>
      <c r="E66" s="119"/>
    </row>
    <row r="67" spans="1:5" ht="13.5" customHeight="1" x14ac:dyDescent="0.25">
      <c r="A67" s="115"/>
      <c r="B67" s="116"/>
      <c r="C67" s="117"/>
      <c r="D67" s="132" t="s">
        <v>135</v>
      </c>
      <c r="E67" s="119"/>
    </row>
    <row r="68" spans="1:5" ht="13.5" customHeight="1" x14ac:dyDescent="0.25">
      <c r="A68" s="115"/>
      <c r="B68" s="116"/>
      <c r="C68" s="117"/>
      <c r="D68" s="121" t="s">
        <v>136</v>
      </c>
      <c r="E68" s="119"/>
    </row>
    <row r="69" spans="1:5" ht="13.5" customHeight="1" x14ac:dyDescent="0.25">
      <c r="A69" s="115"/>
      <c r="B69" s="116"/>
      <c r="C69" s="117"/>
      <c r="D69" s="121" t="s">
        <v>137</v>
      </c>
      <c r="E69" s="119"/>
    </row>
    <row r="70" spans="1:5" ht="13.5" customHeight="1" x14ac:dyDescent="0.25">
      <c r="A70" s="115"/>
      <c r="B70" s="116"/>
      <c r="C70" s="117"/>
      <c r="D70" s="132" t="s">
        <v>138</v>
      </c>
      <c r="E70" s="119"/>
    </row>
    <row r="71" spans="1:5" ht="13.5" customHeight="1" x14ac:dyDescent="0.25">
      <c r="A71" s="115"/>
      <c r="B71" s="116"/>
      <c r="C71" s="117"/>
      <c r="D71" s="132" t="s">
        <v>139</v>
      </c>
      <c r="E71" s="119"/>
    </row>
    <row r="72" spans="1:5" ht="13.5" customHeight="1" x14ac:dyDescent="0.25">
      <c r="A72" s="115"/>
      <c r="B72" s="116"/>
      <c r="C72" s="117"/>
      <c r="D72" s="121" t="s">
        <v>140</v>
      </c>
      <c r="E72" s="119"/>
    </row>
    <row r="73" spans="1:5" ht="13.5" customHeight="1" x14ac:dyDescent="0.25">
      <c r="A73" s="115"/>
      <c r="B73" s="116"/>
      <c r="C73" s="117"/>
      <c r="D73" s="128" t="s">
        <v>141</v>
      </c>
      <c r="E73" s="119"/>
    </row>
    <row r="74" spans="1:5" ht="13.5" customHeight="1" x14ac:dyDescent="0.25">
      <c r="A74" s="115"/>
      <c r="B74" s="116"/>
      <c r="C74" s="117"/>
      <c r="D74" s="128" t="s">
        <v>142</v>
      </c>
      <c r="E74" s="119"/>
    </row>
    <row r="75" spans="1:5" ht="13.5" customHeight="1" x14ac:dyDescent="0.25">
      <c r="A75" s="115"/>
      <c r="B75" s="116"/>
      <c r="C75" s="117"/>
      <c r="D75" s="128" t="s">
        <v>143</v>
      </c>
      <c r="E75" s="119"/>
    </row>
    <row r="76" spans="1:5" ht="13.5" customHeight="1" x14ac:dyDescent="0.25">
      <c r="A76" s="115"/>
      <c r="B76" s="116"/>
      <c r="C76" s="117"/>
      <c r="D76" s="128" t="s">
        <v>144</v>
      </c>
      <c r="E76" s="119"/>
    </row>
    <row r="77" spans="1:5" ht="13.5" customHeight="1" x14ac:dyDescent="0.25">
      <c r="A77" s="100"/>
      <c r="B77" s="122"/>
      <c r="C77" s="123"/>
      <c r="D77" s="133" t="s">
        <v>145</v>
      </c>
      <c r="E77" s="101"/>
    </row>
    <row r="78" spans="1:5" ht="12.75" customHeight="1" x14ac:dyDescent="0.25">
      <c r="A78" s="99">
        <v>4</v>
      </c>
      <c r="B78" s="99">
        <v>801</v>
      </c>
      <c r="C78" s="99">
        <v>80106</v>
      </c>
      <c r="D78" s="109" t="s">
        <v>146</v>
      </c>
      <c r="E78" s="95">
        <v>44807</v>
      </c>
    </row>
    <row r="79" spans="1:5" ht="13.5" customHeight="1" x14ac:dyDescent="0.25">
      <c r="A79" s="115"/>
      <c r="B79" s="116"/>
      <c r="C79" s="117"/>
      <c r="D79" s="134" t="s">
        <v>147</v>
      </c>
      <c r="E79" s="135"/>
    </row>
    <row r="80" spans="1:5" ht="13.5" customHeight="1" x14ac:dyDescent="0.25">
      <c r="A80" s="99">
        <v>5</v>
      </c>
      <c r="B80" s="99">
        <v>801</v>
      </c>
      <c r="C80" s="99">
        <v>80115</v>
      </c>
      <c r="D80" s="136" t="s">
        <v>39</v>
      </c>
      <c r="E80" s="95">
        <v>2597889</v>
      </c>
    </row>
    <row r="81" spans="1:5" ht="23.25" customHeight="1" x14ac:dyDescent="0.25">
      <c r="A81" s="109"/>
      <c r="B81" s="136"/>
      <c r="C81" s="137"/>
      <c r="D81" s="138" t="s">
        <v>148</v>
      </c>
      <c r="E81" s="95"/>
    </row>
    <row r="82" spans="1:5" ht="13.5" customHeight="1" x14ac:dyDescent="0.25">
      <c r="A82" s="99">
        <v>6</v>
      </c>
      <c r="B82" s="99">
        <v>801</v>
      </c>
      <c r="C82" s="99">
        <v>80116</v>
      </c>
      <c r="D82" s="136" t="s">
        <v>149</v>
      </c>
      <c r="E82" s="95">
        <v>4788499</v>
      </c>
    </row>
    <row r="83" spans="1:5" ht="13.5" customHeight="1" x14ac:dyDescent="0.25">
      <c r="A83" s="110"/>
      <c r="B83" s="111"/>
      <c r="C83" s="112"/>
      <c r="D83" s="139" t="s">
        <v>150</v>
      </c>
      <c r="E83" s="114"/>
    </row>
    <row r="84" spans="1:5" ht="25.5" customHeight="1" x14ac:dyDescent="0.25">
      <c r="A84" s="115"/>
      <c r="B84" s="116"/>
      <c r="C84" s="117"/>
      <c r="D84" s="118" t="s">
        <v>151</v>
      </c>
      <c r="E84" s="119"/>
    </row>
    <row r="85" spans="1:5" ht="22.5" customHeight="1" x14ac:dyDescent="0.25">
      <c r="A85" s="115"/>
      <c r="B85" s="116"/>
      <c r="C85" s="117"/>
      <c r="D85" s="127" t="s">
        <v>152</v>
      </c>
      <c r="E85" s="126"/>
    </row>
    <row r="86" spans="1:5" ht="13.5" customHeight="1" x14ac:dyDescent="0.25">
      <c r="A86" s="115"/>
      <c r="B86" s="116"/>
      <c r="C86" s="117"/>
      <c r="D86" s="128" t="s">
        <v>153</v>
      </c>
      <c r="E86" s="119"/>
    </row>
    <row r="87" spans="1:5" ht="13.5" customHeight="1" x14ac:dyDescent="0.25">
      <c r="A87" s="115"/>
      <c r="B87" s="116"/>
      <c r="C87" s="117"/>
      <c r="D87" s="128" t="s">
        <v>154</v>
      </c>
      <c r="E87" s="119"/>
    </row>
    <row r="88" spans="1:5" ht="25.5" customHeight="1" x14ac:dyDescent="0.25">
      <c r="A88" s="115"/>
      <c r="B88" s="116"/>
      <c r="C88" s="117"/>
      <c r="D88" s="118" t="s">
        <v>155</v>
      </c>
      <c r="E88" s="119"/>
    </row>
    <row r="89" spans="1:5" ht="25.5" customHeight="1" x14ac:dyDescent="0.25">
      <c r="A89" s="115"/>
      <c r="B89" s="116"/>
      <c r="C89" s="117"/>
      <c r="D89" s="125" t="s">
        <v>156</v>
      </c>
      <c r="E89" s="126"/>
    </row>
    <row r="90" spans="1:5" ht="13.5" customHeight="1" x14ac:dyDescent="0.25">
      <c r="A90" s="115"/>
      <c r="B90" s="116"/>
      <c r="C90" s="117"/>
      <c r="D90" s="125" t="s">
        <v>157</v>
      </c>
      <c r="E90" s="126"/>
    </row>
    <row r="91" spans="1:5" ht="12.75" customHeight="1" x14ac:dyDescent="0.25">
      <c r="A91" s="115"/>
      <c r="B91" s="116"/>
      <c r="C91" s="117"/>
      <c r="D91" s="121" t="s">
        <v>158</v>
      </c>
      <c r="E91" s="119"/>
    </row>
    <row r="92" spans="1:5" ht="13.5" customHeight="1" x14ac:dyDescent="0.25">
      <c r="A92" s="115"/>
      <c r="B92" s="116"/>
      <c r="C92" s="117"/>
      <c r="D92" s="128" t="s">
        <v>159</v>
      </c>
      <c r="E92" s="119"/>
    </row>
    <row r="93" spans="1:5" ht="13.5" customHeight="1" x14ac:dyDescent="0.25">
      <c r="A93" s="115"/>
      <c r="B93" s="116"/>
      <c r="C93" s="117"/>
      <c r="D93" s="140" t="s">
        <v>160</v>
      </c>
      <c r="E93" s="126"/>
    </row>
    <row r="94" spans="1:5" ht="13.5" customHeight="1" x14ac:dyDescent="0.25">
      <c r="A94" s="115"/>
      <c r="B94" s="116"/>
      <c r="C94" s="117"/>
      <c r="D94" s="141" t="s">
        <v>161</v>
      </c>
      <c r="E94" s="119"/>
    </row>
    <row r="95" spans="1:5" ht="13.5" customHeight="1" x14ac:dyDescent="0.25">
      <c r="A95" s="115"/>
      <c r="B95" s="116"/>
      <c r="C95" s="117"/>
      <c r="D95" s="128" t="s">
        <v>162</v>
      </c>
      <c r="E95" s="119"/>
    </row>
    <row r="96" spans="1:5" ht="25.5" customHeight="1" x14ac:dyDescent="0.25">
      <c r="A96" s="100"/>
      <c r="B96" s="122"/>
      <c r="C96" s="123"/>
      <c r="D96" s="129" t="s">
        <v>163</v>
      </c>
      <c r="E96" s="101"/>
    </row>
    <row r="97" spans="1:5" ht="13.5" customHeight="1" x14ac:dyDescent="0.25">
      <c r="A97" s="99">
        <v>7</v>
      </c>
      <c r="B97" s="99">
        <v>801</v>
      </c>
      <c r="C97" s="99">
        <v>80117</v>
      </c>
      <c r="D97" s="109" t="s">
        <v>164</v>
      </c>
      <c r="E97" s="95">
        <v>2332743</v>
      </c>
    </row>
    <row r="98" spans="1:5" ht="15" customHeight="1" x14ac:dyDescent="0.25">
      <c r="A98" s="110"/>
      <c r="B98" s="111"/>
      <c r="C98" s="112"/>
      <c r="D98" s="142" t="s">
        <v>165</v>
      </c>
      <c r="E98" s="114"/>
    </row>
    <row r="99" spans="1:5" ht="15" customHeight="1" x14ac:dyDescent="0.25">
      <c r="A99" s="115"/>
      <c r="B99" s="116"/>
      <c r="C99" s="117"/>
      <c r="D99" s="118" t="s">
        <v>166</v>
      </c>
      <c r="E99" s="119"/>
    </row>
    <row r="100" spans="1:5" ht="24.75" customHeight="1" x14ac:dyDescent="0.25">
      <c r="A100" s="115"/>
      <c r="B100" s="116"/>
      <c r="C100" s="117"/>
      <c r="D100" s="186" t="s">
        <v>167</v>
      </c>
      <c r="E100" s="126"/>
    </row>
    <row r="101" spans="1:5" ht="25.5" customHeight="1" x14ac:dyDescent="0.25">
      <c r="A101" s="115"/>
      <c r="B101" s="116"/>
      <c r="C101" s="117"/>
      <c r="D101" s="129" t="s">
        <v>168</v>
      </c>
      <c r="E101" s="135"/>
    </row>
    <row r="102" spans="1:5" ht="15.75" customHeight="1" x14ac:dyDescent="0.25">
      <c r="A102" s="99">
        <v>8</v>
      </c>
      <c r="B102" s="99">
        <v>801</v>
      </c>
      <c r="C102" s="99">
        <v>80120</v>
      </c>
      <c r="D102" s="109" t="s">
        <v>57</v>
      </c>
      <c r="E102" s="95">
        <v>6681945</v>
      </c>
    </row>
    <row r="103" spans="1:5" ht="13.5" customHeight="1" x14ac:dyDescent="0.25">
      <c r="A103" s="115"/>
      <c r="B103" s="116"/>
      <c r="C103" s="117"/>
      <c r="D103" s="118" t="s">
        <v>169</v>
      </c>
      <c r="E103" s="119"/>
    </row>
    <row r="104" spans="1:5" ht="13.5" customHeight="1" x14ac:dyDescent="0.25">
      <c r="A104" s="115"/>
      <c r="B104" s="116"/>
      <c r="C104" s="117"/>
      <c r="D104" s="118" t="s">
        <v>170</v>
      </c>
      <c r="E104" s="119"/>
    </row>
    <row r="105" spans="1:5" ht="13.5" customHeight="1" x14ac:dyDescent="0.25">
      <c r="A105" s="115"/>
      <c r="B105" s="116"/>
      <c r="C105" s="117"/>
      <c r="D105" s="128" t="s">
        <v>171</v>
      </c>
      <c r="E105" s="119"/>
    </row>
    <row r="106" spans="1:5" ht="24.75" customHeight="1" x14ac:dyDescent="0.25">
      <c r="A106" s="115"/>
      <c r="B106" s="116"/>
      <c r="C106" s="117"/>
      <c r="D106" s="118" t="s">
        <v>172</v>
      </c>
      <c r="E106" s="119"/>
    </row>
    <row r="107" spans="1:5" ht="13.5" customHeight="1" x14ac:dyDescent="0.25">
      <c r="A107" s="115"/>
      <c r="B107" s="116"/>
      <c r="C107" s="117"/>
      <c r="D107" s="128" t="s">
        <v>173</v>
      </c>
      <c r="E107" s="119"/>
    </row>
    <row r="108" spans="1:5" ht="15" customHeight="1" x14ac:dyDescent="0.25">
      <c r="A108" s="115"/>
      <c r="B108" s="116"/>
      <c r="C108" s="117"/>
      <c r="D108" s="118" t="s">
        <v>174</v>
      </c>
      <c r="E108" s="119"/>
    </row>
    <row r="109" spans="1:5" ht="25.5" customHeight="1" x14ac:dyDescent="0.25">
      <c r="A109" s="115"/>
      <c r="B109" s="116"/>
      <c r="C109" s="117"/>
      <c r="D109" s="132" t="s">
        <v>175</v>
      </c>
      <c r="E109" s="119"/>
    </row>
    <row r="110" spans="1:5" ht="25.5" customHeight="1" x14ac:dyDescent="0.25">
      <c r="A110" s="115"/>
      <c r="B110" s="116"/>
      <c r="C110" s="117"/>
      <c r="D110" s="121" t="s">
        <v>176</v>
      </c>
      <c r="E110" s="119"/>
    </row>
    <row r="111" spans="1:5" ht="25.5" customHeight="1" x14ac:dyDescent="0.25">
      <c r="A111" s="115"/>
      <c r="B111" s="116"/>
      <c r="C111" s="117"/>
      <c r="D111" s="121" t="s">
        <v>177</v>
      </c>
      <c r="E111" s="119"/>
    </row>
    <row r="112" spans="1:5" ht="13.5" customHeight="1" x14ac:dyDescent="0.25">
      <c r="A112" s="115"/>
      <c r="B112" s="116"/>
      <c r="C112" s="117"/>
      <c r="D112" s="128" t="s">
        <v>178</v>
      </c>
      <c r="E112" s="119"/>
    </row>
    <row r="113" spans="1:5" ht="13.5" customHeight="1" x14ac:dyDescent="0.25">
      <c r="A113" s="100"/>
      <c r="B113" s="122"/>
      <c r="C113" s="123"/>
      <c r="D113" s="133" t="s">
        <v>179</v>
      </c>
      <c r="E113" s="101"/>
    </row>
    <row r="114" spans="1:5" ht="51" customHeight="1" x14ac:dyDescent="0.25">
      <c r="A114" s="97">
        <v>9</v>
      </c>
      <c r="B114" s="97">
        <v>801</v>
      </c>
      <c r="C114" s="97">
        <v>80149</v>
      </c>
      <c r="D114" s="98" t="s">
        <v>180</v>
      </c>
      <c r="E114" s="108">
        <v>2030907</v>
      </c>
    </row>
    <row r="115" spans="1:5" ht="25.5" customHeight="1" x14ac:dyDescent="0.25">
      <c r="A115" s="110"/>
      <c r="B115" s="111"/>
      <c r="C115" s="112"/>
      <c r="D115" s="130" t="s">
        <v>134</v>
      </c>
      <c r="E115" s="114"/>
    </row>
    <row r="116" spans="1:5" ht="13.5" customHeight="1" x14ac:dyDescent="0.25">
      <c r="A116" s="115"/>
      <c r="B116" s="116"/>
      <c r="C116" s="117"/>
      <c r="D116" s="121" t="s">
        <v>141</v>
      </c>
      <c r="E116" s="119"/>
    </row>
    <row r="117" spans="1:5" ht="13.5" customHeight="1" x14ac:dyDescent="0.25">
      <c r="A117" s="115"/>
      <c r="B117" s="116"/>
      <c r="C117" s="117"/>
      <c r="D117" s="121" t="s">
        <v>181</v>
      </c>
      <c r="E117" s="119"/>
    </row>
    <row r="118" spans="1:5" ht="13.5" customHeight="1" x14ac:dyDescent="0.25">
      <c r="A118" s="115"/>
      <c r="B118" s="116"/>
      <c r="C118" s="117"/>
      <c r="D118" s="143" t="s">
        <v>131</v>
      </c>
      <c r="E118" s="126"/>
    </row>
    <row r="119" spans="1:5" ht="13.5" customHeight="1" x14ac:dyDescent="0.25">
      <c r="A119" s="115"/>
      <c r="B119" s="116"/>
      <c r="C119" s="117"/>
      <c r="D119" s="132" t="s">
        <v>133</v>
      </c>
      <c r="E119" s="119"/>
    </row>
    <row r="120" spans="1:5" ht="13.5" customHeight="1" x14ac:dyDescent="0.25">
      <c r="A120" s="115"/>
      <c r="B120" s="116"/>
      <c r="C120" s="117"/>
      <c r="D120" s="121" t="s">
        <v>182</v>
      </c>
      <c r="E120" s="119"/>
    </row>
    <row r="121" spans="1:5" ht="13.5" customHeight="1" x14ac:dyDescent="0.25">
      <c r="A121" s="100"/>
      <c r="B121" s="122"/>
      <c r="C121" s="123"/>
      <c r="D121" s="246" t="s">
        <v>183</v>
      </c>
      <c r="E121" s="124"/>
    </row>
    <row r="122" spans="1:5" ht="13.5" customHeight="1" x14ac:dyDescent="0.25">
      <c r="A122" s="115"/>
      <c r="B122" s="116"/>
      <c r="C122" s="117"/>
      <c r="D122" s="127" t="s">
        <v>129</v>
      </c>
      <c r="E122" s="126"/>
    </row>
    <row r="123" spans="1:5" ht="13.5" customHeight="1" x14ac:dyDescent="0.25">
      <c r="A123" s="115"/>
      <c r="B123" s="116"/>
      <c r="C123" s="117"/>
      <c r="D123" s="121" t="s">
        <v>137</v>
      </c>
      <c r="E123" s="119"/>
    </row>
    <row r="124" spans="1:5" ht="13.5" customHeight="1" x14ac:dyDescent="0.25">
      <c r="A124" s="115"/>
      <c r="B124" s="116"/>
      <c r="C124" s="117"/>
      <c r="D124" s="132" t="s">
        <v>132</v>
      </c>
      <c r="E124" s="119"/>
    </row>
    <row r="125" spans="1:5" ht="13.5" customHeight="1" x14ac:dyDescent="0.25">
      <c r="A125" s="100"/>
      <c r="B125" s="122"/>
      <c r="C125" s="123"/>
      <c r="D125" s="144" t="s">
        <v>143</v>
      </c>
      <c r="E125" s="101"/>
    </row>
    <row r="126" spans="1:5" ht="39" customHeight="1" x14ac:dyDescent="0.25">
      <c r="A126" s="97">
        <v>10</v>
      </c>
      <c r="B126" s="97">
        <v>801</v>
      </c>
      <c r="C126" s="97">
        <v>80150</v>
      </c>
      <c r="D126" s="98" t="s">
        <v>184</v>
      </c>
      <c r="E126" s="108">
        <v>108139</v>
      </c>
    </row>
    <row r="127" spans="1:5" ht="13.5" customHeight="1" x14ac:dyDescent="0.25">
      <c r="A127" s="110"/>
      <c r="B127" s="111"/>
      <c r="C127" s="112"/>
      <c r="D127" s="130" t="s">
        <v>122</v>
      </c>
      <c r="E127" s="114"/>
    </row>
    <row r="128" spans="1:5" ht="25.5" customHeight="1" x14ac:dyDescent="0.25">
      <c r="A128" s="115"/>
      <c r="B128" s="116"/>
      <c r="C128" s="117"/>
      <c r="D128" s="125" t="s">
        <v>185</v>
      </c>
      <c r="E128" s="126"/>
    </row>
    <row r="129" spans="1:6" ht="15.75" customHeight="1" x14ac:dyDescent="0.25">
      <c r="A129" s="100"/>
      <c r="B129" s="122"/>
      <c r="C129" s="123"/>
      <c r="D129" s="129" t="s">
        <v>123</v>
      </c>
      <c r="E129" s="101"/>
      <c r="F129" s="120"/>
    </row>
    <row r="130" spans="1:6" ht="13.5" customHeight="1" x14ac:dyDescent="0.25">
      <c r="A130" s="99">
        <v>11</v>
      </c>
      <c r="B130" s="99">
        <v>801</v>
      </c>
      <c r="C130" s="99">
        <v>80151</v>
      </c>
      <c r="D130" s="136" t="s">
        <v>81</v>
      </c>
      <c r="E130" s="95">
        <v>67210</v>
      </c>
    </row>
    <row r="131" spans="1:6" ht="13.5" customHeight="1" x14ac:dyDescent="0.25">
      <c r="A131" s="110"/>
      <c r="B131" s="111"/>
      <c r="C131" s="112"/>
      <c r="D131" s="139" t="s">
        <v>186</v>
      </c>
      <c r="E131" s="114"/>
    </row>
    <row r="132" spans="1:6" ht="13.5" customHeight="1" x14ac:dyDescent="0.25">
      <c r="A132" s="100"/>
      <c r="B132" s="122"/>
      <c r="C132" s="123"/>
      <c r="D132" s="145" t="s">
        <v>159</v>
      </c>
      <c r="E132" s="101"/>
    </row>
    <row r="133" spans="1:6" ht="114" customHeight="1" x14ac:dyDescent="0.25">
      <c r="A133" s="97">
        <v>12</v>
      </c>
      <c r="B133" s="97">
        <v>801</v>
      </c>
      <c r="C133" s="97">
        <v>80152</v>
      </c>
      <c r="D133" s="98" t="s">
        <v>187</v>
      </c>
      <c r="E133" s="108">
        <v>389821</v>
      </c>
    </row>
    <row r="134" spans="1:6" ht="12.75" customHeight="1" x14ac:dyDescent="0.25">
      <c r="A134" s="110"/>
      <c r="B134" s="111"/>
      <c r="C134" s="112"/>
      <c r="D134" s="146" t="s">
        <v>165</v>
      </c>
      <c r="E134" s="114"/>
    </row>
    <row r="135" spans="1:6" ht="26.25" customHeight="1" x14ac:dyDescent="0.25">
      <c r="A135" s="115"/>
      <c r="B135" s="116"/>
      <c r="C135" s="117"/>
      <c r="D135" s="187" t="s">
        <v>168</v>
      </c>
      <c r="E135" s="188"/>
    </row>
    <row r="136" spans="1:6" ht="15" customHeight="1" x14ac:dyDescent="0.25">
      <c r="A136" s="115"/>
      <c r="B136" s="116"/>
      <c r="C136" s="117"/>
      <c r="D136" s="132" t="s">
        <v>179</v>
      </c>
      <c r="E136" s="119"/>
    </row>
    <row r="137" spans="1:6" ht="22.9" customHeight="1" x14ac:dyDescent="0.25">
      <c r="A137" s="115"/>
      <c r="B137" s="116"/>
      <c r="C137" s="117"/>
      <c r="D137" s="189" t="s">
        <v>148</v>
      </c>
      <c r="E137" s="126"/>
    </row>
    <row r="138" spans="1:6" ht="23.25" customHeight="1" x14ac:dyDescent="0.25">
      <c r="A138" s="100"/>
      <c r="B138" s="122"/>
      <c r="C138" s="123"/>
      <c r="D138" s="144" t="s">
        <v>177</v>
      </c>
      <c r="E138" s="101"/>
    </row>
    <row r="139" spans="1:6" ht="15.75" customHeight="1" x14ac:dyDescent="0.25">
      <c r="A139" s="147">
        <v>13</v>
      </c>
      <c r="B139" s="147">
        <v>853</v>
      </c>
      <c r="C139" s="147">
        <v>85311</v>
      </c>
      <c r="D139" s="122" t="s">
        <v>188</v>
      </c>
      <c r="E139" s="101">
        <v>180803</v>
      </c>
    </row>
    <row r="140" spans="1:6" ht="15.75" customHeight="1" x14ac:dyDescent="0.25">
      <c r="A140" s="99">
        <v>14</v>
      </c>
      <c r="B140" s="99">
        <v>854</v>
      </c>
      <c r="C140" s="99">
        <v>85403</v>
      </c>
      <c r="D140" s="136" t="s">
        <v>189</v>
      </c>
      <c r="E140" s="95">
        <v>701538</v>
      </c>
    </row>
    <row r="141" spans="1:6" ht="13.5" customHeight="1" x14ac:dyDescent="0.25">
      <c r="A141" s="109"/>
      <c r="B141" s="136"/>
      <c r="C141" s="137"/>
      <c r="D141" s="148" t="s">
        <v>190</v>
      </c>
      <c r="E141" s="95"/>
    </row>
    <row r="142" spans="1:6" ht="13.5" customHeight="1" x14ac:dyDescent="0.25">
      <c r="A142" s="99">
        <v>15</v>
      </c>
      <c r="B142" s="99">
        <v>854</v>
      </c>
      <c r="C142" s="99">
        <v>85404</v>
      </c>
      <c r="D142" s="136" t="s">
        <v>191</v>
      </c>
      <c r="E142" s="95">
        <v>437406</v>
      </c>
    </row>
    <row r="143" spans="1:6" ht="13.5" customHeight="1" x14ac:dyDescent="0.25">
      <c r="A143" s="115"/>
      <c r="B143" s="116"/>
      <c r="C143" s="117"/>
      <c r="D143" s="128" t="s">
        <v>143</v>
      </c>
      <c r="E143" s="126"/>
    </row>
    <row r="144" spans="1:6" ht="24.75" customHeight="1" x14ac:dyDescent="0.25">
      <c r="A144" s="115"/>
      <c r="B144" s="116"/>
      <c r="C144" s="117"/>
      <c r="D144" s="121" t="s">
        <v>134</v>
      </c>
      <c r="E144" s="119"/>
    </row>
    <row r="145" spans="1:5" ht="13.5" customHeight="1" x14ac:dyDescent="0.25">
      <c r="A145" s="115"/>
      <c r="B145" s="116"/>
      <c r="C145" s="117"/>
      <c r="D145" s="121" t="s">
        <v>181</v>
      </c>
      <c r="E145" s="119"/>
    </row>
    <row r="146" spans="1:5" ht="13.5" customHeight="1" x14ac:dyDescent="0.25">
      <c r="A146" s="115"/>
      <c r="B146" s="116"/>
      <c r="C146" s="117"/>
      <c r="D146" s="121" t="s">
        <v>182</v>
      </c>
      <c r="E146" s="119"/>
    </row>
    <row r="147" spans="1:5" ht="14.25" customHeight="1" x14ac:dyDescent="0.25">
      <c r="A147" s="115"/>
      <c r="B147" s="116"/>
      <c r="C147" s="117"/>
      <c r="D147" s="247" t="s">
        <v>183</v>
      </c>
      <c r="E147" s="119"/>
    </row>
    <row r="148" spans="1:5" ht="14.25" customHeight="1" x14ac:dyDescent="0.25">
      <c r="A148" s="115"/>
      <c r="B148" s="116"/>
      <c r="C148" s="117"/>
      <c r="D148" s="248" t="s">
        <v>133</v>
      </c>
      <c r="E148" s="119"/>
    </row>
    <row r="149" spans="1:5" ht="14.25" customHeight="1" x14ac:dyDescent="0.25">
      <c r="A149" s="115"/>
      <c r="B149" s="116"/>
      <c r="C149" s="117"/>
      <c r="D149" s="247" t="s">
        <v>137</v>
      </c>
      <c r="E149" s="119"/>
    </row>
    <row r="150" spans="1:5" ht="14.25" customHeight="1" x14ac:dyDescent="0.25">
      <c r="A150" s="115"/>
      <c r="B150" s="116"/>
      <c r="C150" s="117"/>
      <c r="D150" s="249" t="s">
        <v>131</v>
      </c>
      <c r="E150" s="119"/>
    </row>
    <row r="151" spans="1:5" ht="14.25" customHeight="1" x14ac:dyDescent="0.25">
      <c r="A151" s="100"/>
      <c r="B151" s="122"/>
      <c r="C151" s="123"/>
      <c r="D151" s="250" t="s">
        <v>138</v>
      </c>
      <c r="E151" s="101"/>
    </row>
    <row r="152" spans="1:5" ht="25.5" customHeight="1" x14ac:dyDescent="0.25">
      <c r="A152" s="97">
        <v>16</v>
      </c>
      <c r="B152" s="97">
        <v>854</v>
      </c>
      <c r="C152" s="97">
        <v>85406</v>
      </c>
      <c r="D152" s="149" t="s">
        <v>192</v>
      </c>
      <c r="E152" s="95">
        <v>80486</v>
      </c>
    </row>
    <row r="153" spans="1:5" ht="12.75" customHeight="1" x14ac:dyDescent="0.25">
      <c r="A153" s="100"/>
      <c r="B153" s="122"/>
      <c r="C153" s="123"/>
      <c r="D153" s="150" t="s">
        <v>193</v>
      </c>
      <c r="E153" s="101"/>
    </row>
    <row r="154" spans="1:5" ht="13.5" customHeight="1" x14ac:dyDescent="0.25">
      <c r="A154" s="99">
        <v>17</v>
      </c>
      <c r="B154" s="99">
        <v>854</v>
      </c>
      <c r="C154" s="99">
        <v>85410</v>
      </c>
      <c r="D154" s="136" t="s">
        <v>194</v>
      </c>
      <c r="E154" s="95">
        <v>1004625</v>
      </c>
    </row>
    <row r="155" spans="1:5" ht="12.75" customHeight="1" x14ac:dyDescent="0.25">
      <c r="A155" s="109"/>
      <c r="B155" s="136"/>
      <c r="C155" s="137"/>
      <c r="D155" s="131" t="s">
        <v>195</v>
      </c>
      <c r="E155" s="95"/>
    </row>
    <row r="156" spans="1:5" ht="14.25" customHeight="1" x14ac:dyDescent="0.25">
      <c r="A156" s="277"/>
      <c r="B156" s="278"/>
      <c r="C156" s="278"/>
      <c r="D156" s="278" t="s">
        <v>66</v>
      </c>
      <c r="E156" s="274">
        <f>SUM(E49:E155)</f>
        <v>37569967</v>
      </c>
    </row>
    <row r="157" spans="1:5" ht="15.75" customHeight="1" x14ac:dyDescent="0.25">
      <c r="A157" s="151"/>
      <c r="B157" s="152"/>
      <c r="C157" s="152"/>
      <c r="D157" s="152" t="s">
        <v>63</v>
      </c>
      <c r="E157" s="153">
        <f>SUM(E46,E156)</f>
        <v>55520653.68</v>
      </c>
    </row>
    <row r="159" spans="1:5" ht="12.6" customHeight="1" x14ac:dyDescent="0.25">
      <c r="A159" s="275"/>
    </row>
  </sheetData>
  <pageMargins left="0.51181102362204722" right="0.51181102362204722" top="0.74803149606299213" bottom="0.6692913385826772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844A-9CF2-43EA-AB34-48E6BF7613AA}">
  <dimension ref="A1:G33"/>
  <sheetViews>
    <sheetView zoomScale="120" zoomScaleNormal="120" workbookViewId="0"/>
  </sheetViews>
  <sheetFormatPr defaultRowHeight="15" x14ac:dyDescent="0.25"/>
  <cols>
    <col min="1" max="1" width="4.42578125" style="251" customWidth="1"/>
    <col min="2" max="2" width="7.5703125" style="251" customWidth="1"/>
    <col min="3" max="3" width="47.42578125" style="251" customWidth="1"/>
    <col min="4" max="4" width="14.85546875" style="251" customWidth="1"/>
    <col min="5" max="5" width="14" style="251" customWidth="1"/>
    <col min="6" max="6" width="14.140625" style="251" customWidth="1"/>
    <col min="7" max="7" width="14.7109375" style="251" customWidth="1"/>
    <col min="8" max="256" width="9.140625" style="251"/>
    <col min="257" max="257" width="4.42578125" style="251" customWidth="1"/>
    <col min="258" max="258" width="7.5703125" style="251" customWidth="1"/>
    <col min="259" max="259" width="47.42578125" style="251" customWidth="1"/>
    <col min="260" max="260" width="14.85546875" style="251" customWidth="1"/>
    <col min="261" max="261" width="14" style="251" customWidth="1"/>
    <col min="262" max="262" width="14.140625" style="251" customWidth="1"/>
    <col min="263" max="263" width="14.7109375" style="251" customWidth="1"/>
    <col min="264" max="512" width="9.140625" style="251"/>
    <col min="513" max="513" width="4.42578125" style="251" customWidth="1"/>
    <col min="514" max="514" width="7.5703125" style="251" customWidth="1"/>
    <col min="515" max="515" width="47.42578125" style="251" customWidth="1"/>
    <col min="516" max="516" width="14.85546875" style="251" customWidth="1"/>
    <col min="517" max="517" width="14" style="251" customWidth="1"/>
    <col min="518" max="518" width="14.140625" style="251" customWidth="1"/>
    <col min="519" max="519" width="14.7109375" style="251" customWidth="1"/>
    <col min="520" max="768" width="9.140625" style="251"/>
    <col min="769" max="769" width="4.42578125" style="251" customWidth="1"/>
    <col min="770" max="770" width="7.5703125" style="251" customWidth="1"/>
    <col min="771" max="771" width="47.42578125" style="251" customWidth="1"/>
    <col min="772" max="772" width="14.85546875" style="251" customWidth="1"/>
    <col min="773" max="773" width="14" style="251" customWidth="1"/>
    <col min="774" max="774" width="14.140625" style="251" customWidth="1"/>
    <col min="775" max="775" width="14.7109375" style="251" customWidth="1"/>
    <col min="776" max="1024" width="9.140625" style="251"/>
    <col min="1025" max="1025" width="4.42578125" style="251" customWidth="1"/>
    <col min="1026" max="1026" width="7.5703125" style="251" customWidth="1"/>
    <col min="1027" max="1027" width="47.42578125" style="251" customWidth="1"/>
    <col min="1028" max="1028" width="14.85546875" style="251" customWidth="1"/>
    <col min="1029" max="1029" width="14" style="251" customWidth="1"/>
    <col min="1030" max="1030" width="14.140625" style="251" customWidth="1"/>
    <col min="1031" max="1031" width="14.7109375" style="251" customWidth="1"/>
    <col min="1032" max="1280" width="9.140625" style="251"/>
    <col min="1281" max="1281" width="4.42578125" style="251" customWidth="1"/>
    <col min="1282" max="1282" width="7.5703125" style="251" customWidth="1"/>
    <col min="1283" max="1283" width="47.42578125" style="251" customWidth="1"/>
    <col min="1284" max="1284" width="14.85546875" style="251" customWidth="1"/>
    <col min="1285" max="1285" width="14" style="251" customWidth="1"/>
    <col min="1286" max="1286" width="14.140625" style="251" customWidth="1"/>
    <col min="1287" max="1287" width="14.7109375" style="251" customWidth="1"/>
    <col min="1288" max="1536" width="9.140625" style="251"/>
    <col min="1537" max="1537" width="4.42578125" style="251" customWidth="1"/>
    <col min="1538" max="1538" width="7.5703125" style="251" customWidth="1"/>
    <col min="1539" max="1539" width="47.42578125" style="251" customWidth="1"/>
    <col min="1540" max="1540" width="14.85546875" style="251" customWidth="1"/>
    <col min="1541" max="1541" width="14" style="251" customWidth="1"/>
    <col min="1542" max="1542" width="14.140625" style="251" customWidth="1"/>
    <col min="1543" max="1543" width="14.7109375" style="251" customWidth="1"/>
    <col min="1544" max="1792" width="9.140625" style="251"/>
    <col min="1793" max="1793" width="4.42578125" style="251" customWidth="1"/>
    <col min="1794" max="1794" width="7.5703125" style="251" customWidth="1"/>
    <col min="1795" max="1795" width="47.42578125" style="251" customWidth="1"/>
    <col min="1796" max="1796" width="14.85546875" style="251" customWidth="1"/>
    <col min="1797" max="1797" width="14" style="251" customWidth="1"/>
    <col min="1798" max="1798" width="14.140625" style="251" customWidth="1"/>
    <col min="1799" max="1799" width="14.7109375" style="251" customWidth="1"/>
    <col min="1800" max="2048" width="9.140625" style="251"/>
    <col min="2049" max="2049" width="4.42578125" style="251" customWidth="1"/>
    <col min="2050" max="2050" width="7.5703125" style="251" customWidth="1"/>
    <col min="2051" max="2051" width="47.42578125" style="251" customWidth="1"/>
    <col min="2052" max="2052" width="14.85546875" style="251" customWidth="1"/>
    <col min="2053" max="2053" width="14" style="251" customWidth="1"/>
    <col min="2054" max="2054" width="14.140625" style="251" customWidth="1"/>
    <col min="2055" max="2055" width="14.7109375" style="251" customWidth="1"/>
    <col min="2056" max="2304" width="9.140625" style="251"/>
    <col min="2305" max="2305" width="4.42578125" style="251" customWidth="1"/>
    <col min="2306" max="2306" width="7.5703125" style="251" customWidth="1"/>
    <col min="2307" max="2307" width="47.42578125" style="251" customWidth="1"/>
    <col min="2308" max="2308" width="14.85546875" style="251" customWidth="1"/>
    <col min="2309" max="2309" width="14" style="251" customWidth="1"/>
    <col min="2310" max="2310" width="14.140625" style="251" customWidth="1"/>
    <col min="2311" max="2311" width="14.7109375" style="251" customWidth="1"/>
    <col min="2312" max="2560" width="9.140625" style="251"/>
    <col min="2561" max="2561" width="4.42578125" style="251" customWidth="1"/>
    <col min="2562" max="2562" width="7.5703125" style="251" customWidth="1"/>
    <col min="2563" max="2563" width="47.42578125" style="251" customWidth="1"/>
    <col min="2564" max="2564" width="14.85546875" style="251" customWidth="1"/>
    <col min="2565" max="2565" width="14" style="251" customWidth="1"/>
    <col min="2566" max="2566" width="14.140625" style="251" customWidth="1"/>
    <col min="2567" max="2567" width="14.7109375" style="251" customWidth="1"/>
    <col min="2568" max="2816" width="9.140625" style="251"/>
    <col min="2817" max="2817" width="4.42578125" style="251" customWidth="1"/>
    <col min="2818" max="2818" width="7.5703125" style="251" customWidth="1"/>
    <col min="2819" max="2819" width="47.42578125" style="251" customWidth="1"/>
    <col min="2820" max="2820" width="14.85546875" style="251" customWidth="1"/>
    <col min="2821" max="2821" width="14" style="251" customWidth="1"/>
    <col min="2822" max="2822" width="14.140625" style="251" customWidth="1"/>
    <col min="2823" max="2823" width="14.7109375" style="251" customWidth="1"/>
    <col min="2824" max="3072" width="9.140625" style="251"/>
    <col min="3073" max="3073" width="4.42578125" style="251" customWidth="1"/>
    <col min="3074" max="3074" width="7.5703125" style="251" customWidth="1"/>
    <col min="3075" max="3075" width="47.42578125" style="251" customWidth="1"/>
    <col min="3076" max="3076" width="14.85546875" style="251" customWidth="1"/>
    <col min="3077" max="3077" width="14" style="251" customWidth="1"/>
    <col min="3078" max="3078" width="14.140625" style="251" customWidth="1"/>
    <col min="3079" max="3079" width="14.7109375" style="251" customWidth="1"/>
    <col min="3080" max="3328" width="9.140625" style="251"/>
    <col min="3329" max="3329" width="4.42578125" style="251" customWidth="1"/>
    <col min="3330" max="3330" width="7.5703125" style="251" customWidth="1"/>
    <col min="3331" max="3331" width="47.42578125" style="251" customWidth="1"/>
    <col min="3332" max="3332" width="14.85546875" style="251" customWidth="1"/>
    <col min="3333" max="3333" width="14" style="251" customWidth="1"/>
    <col min="3334" max="3334" width="14.140625" style="251" customWidth="1"/>
    <col min="3335" max="3335" width="14.7109375" style="251" customWidth="1"/>
    <col min="3336" max="3584" width="9.140625" style="251"/>
    <col min="3585" max="3585" width="4.42578125" style="251" customWidth="1"/>
    <col min="3586" max="3586" width="7.5703125" style="251" customWidth="1"/>
    <col min="3587" max="3587" width="47.42578125" style="251" customWidth="1"/>
    <col min="3588" max="3588" width="14.85546875" style="251" customWidth="1"/>
    <col min="3589" max="3589" width="14" style="251" customWidth="1"/>
    <col min="3590" max="3590" width="14.140625" style="251" customWidth="1"/>
    <col min="3591" max="3591" width="14.7109375" style="251" customWidth="1"/>
    <col min="3592" max="3840" width="9.140625" style="251"/>
    <col min="3841" max="3841" width="4.42578125" style="251" customWidth="1"/>
    <col min="3842" max="3842" width="7.5703125" style="251" customWidth="1"/>
    <col min="3843" max="3843" width="47.42578125" style="251" customWidth="1"/>
    <col min="3844" max="3844" width="14.85546875" style="251" customWidth="1"/>
    <col min="3845" max="3845" width="14" style="251" customWidth="1"/>
    <col min="3846" max="3846" width="14.140625" style="251" customWidth="1"/>
    <col min="3847" max="3847" width="14.7109375" style="251" customWidth="1"/>
    <col min="3848" max="4096" width="9.140625" style="251"/>
    <col min="4097" max="4097" width="4.42578125" style="251" customWidth="1"/>
    <col min="4098" max="4098" width="7.5703125" style="251" customWidth="1"/>
    <col min="4099" max="4099" width="47.42578125" style="251" customWidth="1"/>
    <col min="4100" max="4100" width="14.85546875" style="251" customWidth="1"/>
    <col min="4101" max="4101" width="14" style="251" customWidth="1"/>
    <col min="4102" max="4102" width="14.140625" style="251" customWidth="1"/>
    <col min="4103" max="4103" width="14.7109375" style="251" customWidth="1"/>
    <col min="4104" max="4352" width="9.140625" style="251"/>
    <col min="4353" max="4353" width="4.42578125" style="251" customWidth="1"/>
    <col min="4354" max="4354" width="7.5703125" style="251" customWidth="1"/>
    <col min="4355" max="4355" width="47.42578125" style="251" customWidth="1"/>
    <col min="4356" max="4356" width="14.85546875" style="251" customWidth="1"/>
    <col min="4357" max="4357" width="14" style="251" customWidth="1"/>
    <col min="4358" max="4358" width="14.140625" style="251" customWidth="1"/>
    <col min="4359" max="4359" width="14.7109375" style="251" customWidth="1"/>
    <col min="4360" max="4608" width="9.140625" style="251"/>
    <col min="4609" max="4609" width="4.42578125" style="251" customWidth="1"/>
    <col min="4610" max="4610" width="7.5703125" style="251" customWidth="1"/>
    <col min="4611" max="4611" width="47.42578125" style="251" customWidth="1"/>
    <col min="4612" max="4612" width="14.85546875" style="251" customWidth="1"/>
    <col min="4613" max="4613" width="14" style="251" customWidth="1"/>
    <col min="4614" max="4614" width="14.140625" style="251" customWidth="1"/>
    <col min="4615" max="4615" width="14.7109375" style="251" customWidth="1"/>
    <col min="4616" max="4864" width="9.140625" style="251"/>
    <col min="4865" max="4865" width="4.42578125" style="251" customWidth="1"/>
    <col min="4866" max="4866" width="7.5703125" style="251" customWidth="1"/>
    <col min="4867" max="4867" width="47.42578125" style="251" customWidth="1"/>
    <col min="4868" max="4868" width="14.85546875" style="251" customWidth="1"/>
    <col min="4869" max="4869" width="14" style="251" customWidth="1"/>
    <col min="4870" max="4870" width="14.140625" style="251" customWidth="1"/>
    <col min="4871" max="4871" width="14.7109375" style="251" customWidth="1"/>
    <col min="4872" max="5120" width="9.140625" style="251"/>
    <col min="5121" max="5121" width="4.42578125" style="251" customWidth="1"/>
    <col min="5122" max="5122" width="7.5703125" style="251" customWidth="1"/>
    <col min="5123" max="5123" width="47.42578125" style="251" customWidth="1"/>
    <col min="5124" max="5124" width="14.85546875" style="251" customWidth="1"/>
    <col min="5125" max="5125" width="14" style="251" customWidth="1"/>
    <col min="5126" max="5126" width="14.140625" style="251" customWidth="1"/>
    <col min="5127" max="5127" width="14.7109375" style="251" customWidth="1"/>
    <col min="5128" max="5376" width="9.140625" style="251"/>
    <col min="5377" max="5377" width="4.42578125" style="251" customWidth="1"/>
    <col min="5378" max="5378" width="7.5703125" style="251" customWidth="1"/>
    <col min="5379" max="5379" width="47.42578125" style="251" customWidth="1"/>
    <col min="5380" max="5380" width="14.85546875" style="251" customWidth="1"/>
    <col min="5381" max="5381" width="14" style="251" customWidth="1"/>
    <col min="5382" max="5382" width="14.140625" style="251" customWidth="1"/>
    <col min="5383" max="5383" width="14.7109375" style="251" customWidth="1"/>
    <col min="5384" max="5632" width="9.140625" style="251"/>
    <col min="5633" max="5633" width="4.42578125" style="251" customWidth="1"/>
    <col min="5634" max="5634" width="7.5703125" style="251" customWidth="1"/>
    <col min="5635" max="5635" width="47.42578125" style="251" customWidth="1"/>
    <col min="5636" max="5636" width="14.85546875" style="251" customWidth="1"/>
    <col min="5637" max="5637" width="14" style="251" customWidth="1"/>
    <col min="5638" max="5638" width="14.140625" style="251" customWidth="1"/>
    <col min="5639" max="5639" width="14.7109375" style="251" customWidth="1"/>
    <col min="5640" max="5888" width="9.140625" style="251"/>
    <col min="5889" max="5889" width="4.42578125" style="251" customWidth="1"/>
    <col min="5890" max="5890" width="7.5703125" style="251" customWidth="1"/>
    <col min="5891" max="5891" width="47.42578125" style="251" customWidth="1"/>
    <col min="5892" max="5892" width="14.85546875" style="251" customWidth="1"/>
    <col min="5893" max="5893" width="14" style="251" customWidth="1"/>
    <col min="5894" max="5894" width="14.140625" style="251" customWidth="1"/>
    <col min="5895" max="5895" width="14.7109375" style="251" customWidth="1"/>
    <col min="5896" max="6144" width="9.140625" style="251"/>
    <col min="6145" max="6145" width="4.42578125" style="251" customWidth="1"/>
    <col min="6146" max="6146" width="7.5703125" style="251" customWidth="1"/>
    <col min="6147" max="6147" width="47.42578125" style="251" customWidth="1"/>
    <col min="6148" max="6148" width="14.85546875" style="251" customWidth="1"/>
    <col min="6149" max="6149" width="14" style="251" customWidth="1"/>
    <col min="6150" max="6150" width="14.140625" style="251" customWidth="1"/>
    <col min="6151" max="6151" width="14.7109375" style="251" customWidth="1"/>
    <col min="6152" max="6400" width="9.140625" style="251"/>
    <col min="6401" max="6401" width="4.42578125" style="251" customWidth="1"/>
    <col min="6402" max="6402" width="7.5703125" style="251" customWidth="1"/>
    <col min="6403" max="6403" width="47.42578125" style="251" customWidth="1"/>
    <col min="6404" max="6404" width="14.85546875" style="251" customWidth="1"/>
    <col min="6405" max="6405" width="14" style="251" customWidth="1"/>
    <col min="6406" max="6406" width="14.140625" style="251" customWidth="1"/>
    <col min="6407" max="6407" width="14.7109375" style="251" customWidth="1"/>
    <col min="6408" max="6656" width="9.140625" style="251"/>
    <col min="6657" max="6657" width="4.42578125" style="251" customWidth="1"/>
    <col min="6658" max="6658" width="7.5703125" style="251" customWidth="1"/>
    <col min="6659" max="6659" width="47.42578125" style="251" customWidth="1"/>
    <col min="6660" max="6660" width="14.85546875" style="251" customWidth="1"/>
    <col min="6661" max="6661" width="14" style="251" customWidth="1"/>
    <col min="6662" max="6662" width="14.140625" style="251" customWidth="1"/>
    <col min="6663" max="6663" width="14.7109375" style="251" customWidth="1"/>
    <col min="6664" max="6912" width="9.140625" style="251"/>
    <col min="6913" max="6913" width="4.42578125" style="251" customWidth="1"/>
    <col min="6914" max="6914" width="7.5703125" style="251" customWidth="1"/>
    <col min="6915" max="6915" width="47.42578125" style="251" customWidth="1"/>
    <col min="6916" max="6916" width="14.85546875" style="251" customWidth="1"/>
    <col min="6917" max="6917" width="14" style="251" customWidth="1"/>
    <col min="6918" max="6918" width="14.140625" style="251" customWidth="1"/>
    <col min="6919" max="6919" width="14.7109375" style="251" customWidth="1"/>
    <col min="6920" max="7168" width="9.140625" style="251"/>
    <col min="7169" max="7169" width="4.42578125" style="251" customWidth="1"/>
    <col min="7170" max="7170" width="7.5703125" style="251" customWidth="1"/>
    <col min="7171" max="7171" width="47.42578125" style="251" customWidth="1"/>
    <col min="7172" max="7172" width="14.85546875" style="251" customWidth="1"/>
    <col min="7173" max="7173" width="14" style="251" customWidth="1"/>
    <col min="7174" max="7174" width="14.140625" style="251" customWidth="1"/>
    <col min="7175" max="7175" width="14.7109375" style="251" customWidth="1"/>
    <col min="7176" max="7424" width="9.140625" style="251"/>
    <col min="7425" max="7425" width="4.42578125" style="251" customWidth="1"/>
    <col min="7426" max="7426" width="7.5703125" style="251" customWidth="1"/>
    <col min="7427" max="7427" width="47.42578125" style="251" customWidth="1"/>
    <col min="7428" max="7428" width="14.85546875" style="251" customWidth="1"/>
    <col min="7429" max="7429" width="14" style="251" customWidth="1"/>
    <col min="7430" max="7430" width="14.140625" style="251" customWidth="1"/>
    <col min="7431" max="7431" width="14.7109375" style="251" customWidth="1"/>
    <col min="7432" max="7680" width="9.140625" style="251"/>
    <col min="7681" max="7681" width="4.42578125" style="251" customWidth="1"/>
    <col min="7682" max="7682" width="7.5703125" style="251" customWidth="1"/>
    <col min="7683" max="7683" width="47.42578125" style="251" customWidth="1"/>
    <col min="7684" max="7684" width="14.85546875" style="251" customWidth="1"/>
    <col min="7685" max="7685" width="14" style="251" customWidth="1"/>
    <col min="7686" max="7686" width="14.140625" style="251" customWidth="1"/>
    <col min="7687" max="7687" width="14.7109375" style="251" customWidth="1"/>
    <col min="7688" max="7936" width="9.140625" style="251"/>
    <col min="7937" max="7937" width="4.42578125" style="251" customWidth="1"/>
    <col min="7938" max="7938" width="7.5703125" style="251" customWidth="1"/>
    <col min="7939" max="7939" width="47.42578125" style="251" customWidth="1"/>
    <col min="7940" max="7940" width="14.85546875" style="251" customWidth="1"/>
    <col min="7941" max="7941" width="14" style="251" customWidth="1"/>
    <col min="7942" max="7942" width="14.140625" style="251" customWidth="1"/>
    <col min="7943" max="7943" width="14.7109375" style="251" customWidth="1"/>
    <col min="7944" max="8192" width="9.140625" style="251"/>
    <col min="8193" max="8193" width="4.42578125" style="251" customWidth="1"/>
    <col min="8194" max="8194" width="7.5703125" style="251" customWidth="1"/>
    <col min="8195" max="8195" width="47.42578125" style="251" customWidth="1"/>
    <col min="8196" max="8196" width="14.85546875" style="251" customWidth="1"/>
    <col min="8197" max="8197" width="14" style="251" customWidth="1"/>
    <col min="8198" max="8198" width="14.140625" style="251" customWidth="1"/>
    <col min="8199" max="8199" width="14.7109375" style="251" customWidth="1"/>
    <col min="8200" max="8448" width="9.140625" style="251"/>
    <col min="8449" max="8449" width="4.42578125" style="251" customWidth="1"/>
    <col min="8450" max="8450" width="7.5703125" style="251" customWidth="1"/>
    <col min="8451" max="8451" width="47.42578125" style="251" customWidth="1"/>
    <col min="8452" max="8452" width="14.85546875" style="251" customWidth="1"/>
    <col min="8453" max="8453" width="14" style="251" customWidth="1"/>
    <col min="8454" max="8454" width="14.140625" style="251" customWidth="1"/>
    <col min="8455" max="8455" width="14.7109375" style="251" customWidth="1"/>
    <col min="8456" max="8704" width="9.140625" style="251"/>
    <col min="8705" max="8705" width="4.42578125" style="251" customWidth="1"/>
    <col min="8706" max="8706" width="7.5703125" style="251" customWidth="1"/>
    <col min="8707" max="8707" width="47.42578125" style="251" customWidth="1"/>
    <col min="8708" max="8708" width="14.85546875" style="251" customWidth="1"/>
    <col min="8709" max="8709" width="14" style="251" customWidth="1"/>
    <col min="8710" max="8710" width="14.140625" style="251" customWidth="1"/>
    <col min="8711" max="8711" width="14.7109375" style="251" customWidth="1"/>
    <col min="8712" max="8960" width="9.140625" style="251"/>
    <col min="8961" max="8961" width="4.42578125" style="251" customWidth="1"/>
    <col min="8962" max="8962" width="7.5703125" style="251" customWidth="1"/>
    <col min="8963" max="8963" width="47.42578125" style="251" customWidth="1"/>
    <col min="8964" max="8964" width="14.85546875" style="251" customWidth="1"/>
    <col min="8965" max="8965" width="14" style="251" customWidth="1"/>
    <col min="8966" max="8966" width="14.140625" style="251" customWidth="1"/>
    <col min="8967" max="8967" width="14.7109375" style="251" customWidth="1"/>
    <col min="8968" max="9216" width="9.140625" style="251"/>
    <col min="9217" max="9217" width="4.42578125" style="251" customWidth="1"/>
    <col min="9218" max="9218" width="7.5703125" style="251" customWidth="1"/>
    <col min="9219" max="9219" width="47.42578125" style="251" customWidth="1"/>
    <col min="9220" max="9220" width="14.85546875" style="251" customWidth="1"/>
    <col min="9221" max="9221" width="14" style="251" customWidth="1"/>
    <col min="9222" max="9222" width="14.140625" style="251" customWidth="1"/>
    <col min="9223" max="9223" width="14.7109375" style="251" customWidth="1"/>
    <col min="9224" max="9472" width="9.140625" style="251"/>
    <col min="9473" max="9473" width="4.42578125" style="251" customWidth="1"/>
    <col min="9474" max="9474" width="7.5703125" style="251" customWidth="1"/>
    <col min="9475" max="9475" width="47.42578125" style="251" customWidth="1"/>
    <col min="9476" max="9476" width="14.85546875" style="251" customWidth="1"/>
    <col min="9477" max="9477" width="14" style="251" customWidth="1"/>
    <col min="9478" max="9478" width="14.140625" style="251" customWidth="1"/>
    <col min="9479" max="9479" width="14.7109375" style="251" customWidth="1"/>
    <col min="9480" max="9728" width="9.140625" style="251"/>
    <col min="9729" max="9729" width="4.42578125" style="251" customWidth="1"/>
    <col min="9730" max="9730" width="7.5703125" style="251" customWidth="1"/>
    <col min="9731" max="9731" width="47.42578125" style="251" customWidth="1"/>
    <col min="9732" max="9732" width="14.85546875" style="251" customWidth="1"/>
    <col min="9733" max="9733" width="14" style="251" customWidth="1"/>
    <col min="9734" max="9734" width="14.140625" style="251" customWidth="1"/>
    <col min="9735" max="9735" width="14.7109375" style="251" customWidth="1"/>
    <col min="9736" max="9984" width="9.140625" style="251"/>
    <col min="9985" max="9985" width="4.42578125" style="251" customWidth="1"/>
    <col min="9986" max="9986" width="7.5703125" style="251" customWidth="1"/>
    <col min="9987" max="9987" width="47.42578125" style="251" customWidth="1"/>
    <col min="9988" max="9988" width="14.85546875" style="251" customWidth="1"/>
    <col min="9989" max="9989" width="14" style="251" customWidth="1"/>
    <col min="9990" max="9990" width="14.140625" style="251" customWidth="1"/>
    <col min="9991" max="9991" width="14.7109375" style="251" customWidth="1"/>
    <col min="9992" max="10240" width="9.140625" style="251"/>
    <col min="10241" max="10241" width="4.42578125" style="251" customWidth="1"/>
    <col min="10242" max="10242" width="7.5703125" style="251" customWidth="1"/>
    <col min="10243" max="10243" width="47.42578125" style="251" customWidth="1"/>
    <col min="10244" max="10244" width="14.85546875" style="251" customWidth="1"/>
    <col min="10245" max="10245" width="14" style="251" customWidth="1"/>
    <col min="10246" max="10246" width="14.140625" style="251" customWidth="1"/>
    <col min="10247" max="10247" width="14.7109375" style="251" customWidth="1"/>
    <col min="10248" max="10496" width="9.140625" style="251"/>
    <col min="10497" max="10497" width="4.42578125" style="251" customWidth="1"/>
    <col min="10498" max="10498" width="7.5703125" style="251" customWidth="1"/>
    <col min="10499" max="10499" width="47.42578125" style="251" customWidth="1"/>
    <col min="10500" max="10500" width="14.85546875" style="251" customWidth="1"/>
    <col min="10501" max="10501" width="14" style="251" customWidth="1"/>
    <col min="10502" max="10502" width="14.140625" style="251" customWidth="1"/>
    <col min="10503" max="10503" width="14.7109375" style="251" customWidth="1"/>
    <col min="10504" max="10752" width="9.140625" style="251"/>
    <col min="10753" max="10753" width="4.42578125" style="251" customWidth="1"/>
    <col min="10754" max="10754" width="7.5703125" style="251" customWidth="1"/>
    <col min="10755" max="10755" width="47.42578125" style="251" customWidth="1"/>
    <col min="10756" max="10756" width="14.85546875" style="251" customWidth="1"/>
    <col min="10757" max="10757" width="14" style="251" customWidth="1"/>
    <col min="10758" max="10758" width="14.140625" style="251" customWidth="1"/>
    <col min="10759" max="10759" width="14.7109375" style="251" customWidth="1"/>
    <col min="10760" max="11008" width="9.140625" style="251"/>
    <col min="11009" max="11009" width="4.42578125" style="251" customWidth="1"/>
    <col min="11010" max="11010" width="7.5703125" style="251" customWidth="1"/>
    <col min="11011" max="11011" width="47.42578125" style="251" customWidth="1"/>
    <col min="11012" max="11012" width="14.85546875" style="251" customWidth="1"/>
    <col min="11013" max="11013" width="14" style="251" customWidth="1"/>
    <col min="11014" max="11014" width="14.140625" style="251" customWidth="1"/>
    <col min="11015" max="11015" width="14.7109375" style="251" customWidth="1"/>
    <col min="11016" max="11264" width="9.140625" style="251"/>
    <col min="11265" max="11265" width="4.42578125" style="251" customWidth="1"/>
    <col min="11266" max="11266" width="7.5703125" style="251" customWidth="1"/>
    <col min="11267" max="11267" width="47.42578125" style="251" customWidth="1"/>
    <col min="11268" max="11268" width="14.85546875" style="251" customWidth="1"/>
    <col min="11269" max="11269" width="14" style="251" customWidth="1"/>
    <col min="11270" max="11270" width="14.140625" style="251" customWidth="1"/>
    <col min="11271" max="11271" width="14.7109375" style="251" customWidth="1"/>
    <col min="11272" max="11520" width="9.140625" style="251"/>
    <col min="11521" max="11521" width="4.42578125" style="251" customWidth="1"/>
    <col min="11522" max="11522" width="7.5703125" style="251" customWidth="1"/>
    <col min="11523" max="11523" width="47.42578125" style="251" customWidth="1"/>
    <col min="11524" max="11524" width="14.85546875" style="251" customWidth="1"/>
    <col min="11525" max="11525" width="14" style="251" customWidth="1"/>
    <col min="11526" max="11526" width="14.140625" style="251" customWidth="1"/>
    <col min="11527" max="11527" width="14.7109375" style="251" customWidth="1"/>
    <col min="11528" max="11776" width="9.140625" style="251"/>
    <col min="11777" max="11777" width="4.42578125" style="251" customWidth="1"/>
    <col min="11778" max="11778" width="7.5703125" style="251" customWidth="1"/>
    <col min="11779" max="11779" width="47.42578125" style="251" customWidth="1"/>
    <col min="11780" max="11780" width="14.85546875" style="251" customWidth="1"/>
    <col min="11781" max="11781" width="14" style="251" customWidth="1"/>
    <col min="11782" max="11782" width="14.140625" style="251" customWidth="1"/>
    <col min="11783" max="11783" width="14.7109375" style="251" customWidth="1"/>
    <col min="11784" max="12032" width="9.140625" style="251"/>
    <col min="12033" max="12033" width="4.42578125" style="251" customWidth="1"/>
    <col min="12034" max="12034" width="7.5703125" style="251" customWidth="1"/>
    <col min="12035" max="12035" width="47.42578125" style="251" customWidth="1"/>
    <col min="12036" max="12036" width="14.85546875" style="251" customWidth="1"/>
    <col min="12037" max="12037" width="14" style="251" customWidth="1"/>
    <col min="12038" max="12038" width="14.140625" style="251" customWidth="1"/>
    <col min="12039" max="12039" width="14.7109375" style="251" customWidth="1"/>
    <col min="12040" max="12288" width="9.140625" style="251"/>
    <col min="12289" max="12289" width="4.42578125" style="251" customWidth="1"/>
    <col min="12290" max="12290" width="7.5703125" style="251" customWidth="1"/>
    <col min="12291" max="12291" width="47.42578125" style="251" customWidth="1"/>
    <col min="12292" max="12292" width="14.85546875" style="251" customWidth="1"/>
    <col min="12293" max="12293" width="14" style="251" customWidth="1"/>
    <col min="12294" max="12294" width="14.140625" style="251" customWidth="1"/>
    <col min="12295" max="12295" width="14.7109375" style="251" customWidth="1"/>
    <col min="12296" max="12544" width="9.140625" style="251"/>
    <col min="12545" max="12545" width="4.42578125" style="251" customWidth="1"/>
    <col min="12546" max="12546" width="7.5703125" style="251" customWidth="1"/>
    <col min="12547" max="12547" width="47.42578125" style="251" customWidth="1"/>
    <col min="12548" max="12548" width="14.85546875" style="251" customWidth="1"/>
    <col min="12549" max="12549" width="14" style="251" customWidth="1"/>
    <col min="12550" max="12550" width="14.140625" style="251" customWidth="1"/>
    <col min="12551" max="12551" width="14.7109375" style="251" customWidth="1"/>
    <col min="12552" max="12800" width="9.140625" style="251"/>
    <col min="12801" max="12801" width="4.42578125" style="251" customWidth="1"/>
    <col min="12802" max="12802" width="7.5703125" style="251" customWidth="1"/>
    <col min="12803" max="12803" width="47.42578125" style="251" customWidth="1"/>
    <col min="12804" max="12804" width="14.85546875" style="251" customWidth="1"/>
    <col min="12805" max="12805" width="14" style="251" customWidth="1"/>
    <col min="12806" max="12806" width="14.140625" style="251" customWidth="1"/>
    <col min="12807" max="12807" width="14.7109375" style="251" customWidth="1"/>
    <col min="12808" max="13056" width="9.140625" style="251"/>
    <col min="13057" max="13057" width="4.42578125" style="251" customWidth="1"/>
    <col min="13058" max="13058" width="7.5703125" style="251" customWidth="1"/>
    <col min="13059" max="13059" width="47.42578125" style="251" customWidth="1"/>
    <col min="13060" max="13060" width="14.85546875" style="251" customWidth="1"/>
    <col min="13061" max="13061" width="14" style="251" customWidth="1"/>
    <col min="13062" max="13062" width="14.140625" style="251" customWidth="1"/>
    <col min="13063" max="13063" width="14.7109375" style="251" customWidth="1"/>
    <col min="13064" max="13312" width="9.140625" style="251"/>
    <col min="13313" max="13313" width="4.42578125" style="251" customWidth="1"/>
    <col min="13314" max="13314" width="7.5703125" style="251" customWidth="1"/>
    <col min="13315" max="13315" width="47.42578125" style="251" customWidth="1"/>
    <col min="13316" max="13316" width="14.85546875" style="251" customWidth="1"/>
    <col min="13317" max="13317" width="14" style="251" customWidth="1"/>
    <col min="13318" max="13318" width="14.140625" style="251" customWidth="1"/>
    <col min="13319" max="13319" width="14.7109375" style="251" customWidth="1"/>
    <col min="13320" max="13568" width="9.140625" style="251"/>
    <col min="13569" max="13569" width="4.42578125" style="251" customWidth="1"/>
    <col min="13570" max="13570" width="7.5703125" style="251" customWidth="1"/>
    <col min="13571" max="13571" width="47.42578125" style="251" customWidth="1"/>
    <col min="13572" max="13572" width="14.85546875" style="251" customWidth="1"/>
    <col min="13573" max="13573" width="14" style="251" customWidth="1"/>
    <col min="13574" max="13574" width="14.140625" style="251" customWidth="1"/>
    <col min="13575" max="13575" width="14.7109375" style="251" customWidth="1"/>
    <col min="13576" max="13824" width="9.140625" style="251"/>
    <col min="13825" max="13825" width="4.42578125" style="251" customWidth="1"/>
    <col min="13826" max="13826" width="7.5703125" style="251" customWidth="1"/>
    <col min="13827" max="13827" width="47.42578125" style="251" customWidth="1"/>
    <col min="13828" max="13828" width="14.85546875" style="251" customWidth="1"/>
    <col min="13829" max="13829" width="14" style="251" customWidth="1"/>
    <col min="13830" max="13830" width="14.140625" style="251" customWidth="1"/>
    <col min="13831" max="13831" width="14.7109375" style="251" customWidth="1"/>
    <col min="13832" max="14080" width="9.140625" style="251"/>
    <col min="14081" max="14081" width="4.42578125" style="251" customWidth="1"/>
    <col min="14082" max="14082" width="7.5703125" style="251" customWidth="1"/>
    <col min="14083" max="14083" width="47.42578125" style="251" customWidth="1"/>
    <col min="14084" max="14084" width="14.85546875" style="251" customWidth="1"/>
    <col min="14085" max="14085" width="14" style="251" customWidth="1"/>
    <col min="14086" max="14086" width="14.140625" style="251" customWidth="1"/>
    <col min="14087" max="14087" width="14.7109375" style="251" customWidth="1"/>
    <col min="14088" max="14336" width="9.140625" style="251"/>
    <col min="14337" max="14337" width="4.42578125" style="251" customWidth="1"/>
    <col min="14338" max="14338" width="7.5703125" style="251" customWidth="1"/>
    <col min="14339" max="14339" width="47.42578125" style="251" customWidth="1"/>
    <col min="14340" max="14340" width="14.85546875" style="251" customWidth="1"/>
    <col min="14341" max="14341" width="14" style="251" customWidth="1"/>
    <col min="14342" max="14342" width="14.140625" style="251" customWidth="1"/>
    <col min="14343" max="14343" width="14.7109375" style="251" customWidth="1"/>
    <col min="14344" max="14592" width="9.140625" style="251"/>
    <col min="14593" max="14593" width="4.42578125" style="251" customWidth="1"/>
    <col min="14594" max="14594" width="7.5703125" style="251" customWidth="1"/>
    <col min="14595" max="14595" width="47.42578125" style="251" customWidth="1"/>
    <col min="14596" max="14596" width="14.85546875" style="251" customWidth="1"/>
    <col min="14597" max="14597" width="14" style="251" customWidth="1"/>
    <col min="14598" max="14598" width="14.140625" style="251" customWidth="1"/>
    <col min="14599" max="14599" width="14.7109375" style="251" customWidth="1"/>
    <col min="14600" max="14848" width="9.140625" style="251"/>
    <col min="14849" max="14849" width="4.42578125" style="251" customWidth="1"/>
    <col min="14850" max="14850" width="7.5703125" style="251" customWidth="1"/>
    <col min="14851" max="14851" width="47.42578125" style="251" customWidth="1"/>
    <col min="14852" max="14852" width="14.85546875" style="251" customWidth="1"/>
    <col min="14853" max="14853" width="14" style="251" customWidth="1"/>
    <col min="14854" max="14854" width="14.140625" style="251" customWidth="1"/>
    <col min="14855" max="14855" width="14.7109375" style="251" customWidth="1"/>
    <col min="14856" max="15104" width="9.140625" style="251"/>
    <col min="15105" max="15105" width="4.42578125" style="251" customWidth="1"/>
    <col min="15106" max="15106" width="7.5703125" style="251" customWidth="1"/>
    <col min="15107" max="15107" width="47.42578125" style="251" customWidth="1"/>
    <col min="15108" max="15108" width="14.85546875" style="251" customWidth="1"/>
    <col min="15109" max="15109" width="14" style="251" customWidth="1"/>
    <col min="15110" max="15110" width="14.140625" style="251" customWidth="1"/>
    <col min="15111" max="15111" width="14.7109375" style="251" customWidth="1"/>
    <col min="15112" max="15360" width="9.140625" style="251"/>
    <col min="15361" max="15361" width="4.42578125" style="251" customWidth="1"/>
    <col min="15362" max="15362" width="7.5703125" style="251" customWidth="1"/>
    <col min="15363" max="15363" width="47.42578125" style="251" customWidth="1"/>
    <col min="15364" max="15364" width="14.85546875" style="251" customWidth="1"/>
    <col min="15365" max="15365" width="14" style="251" customWidth="1"/>
    <col min="15366" max="15366" width="14.140625" style="251" customWidth="1"/>
    <col min="15367" max="15367" width="14.7109375" style="251" customWidth="1"/>
    <col min="15368" max="15616" width="9.140625" style="251"/>
    <col min="15617" max="15617" width="4.42578125" style="251" customWidth="1"/>
    <col min="15618" max="15618" width="7.5703125" style="251" customWidth="1"/>
    <col min="15619" max="15619" width="47.42578125" style="251" customWidth="1"/>
    <col min="15620" max="15620" width="14.85546875" style="251" customWidth="1"/>
    <col min="15621" max="15621" width="14" style="251" customWidth="1"/>
    <col min="15622" max="15622" width="14.140625" style="251" customWidth="1"/>
    <col min="15623" max="15623" width="14.7109375" style="251" customWidth="1"/>
    <col min="15624" max="15872" width="9.140625" style="251"/>
    <col min="15873" max="15873" width="4.42578125" style="251" customWidth="1"/>
    <col min="15874" max="15874" width="7.5703125" style="251" customWidth="1"/>
    <col min="15875" max="15875" width="47.42578125" style="251" customWidth="1"/>
    <col min="15876" max="15876" width="14.85546875" style="251" customWidth="1"/>
    <col min="15877" max="15877" width="14" style="251" customWidth="1"/>
    <col min="15878" max="15878" width="14.140625" style="251" customWidth="1"/>
    <col min="15879" max="15879" width="14.7109375" style="251" customWidth="1"/>
    <col min="15880" max="16128" width="9.140625" style="251"/>
    <col min="16129" max="16129" width="4.42578125" style="251" customWidth="1"/>
    <col min="16130" max="16130" width="7.5703125" style="251" customWidth="1"/>
    <col min="16131" max="16131" width="47.42578125" style="251" customWidth="1"/>
    <col min="16132" max="16132" width="14.85546875" style="251" customWidth="1"/>
    <col min="16133" max="16133" width="14" style="251" customWidth="1"/>
    <col min="16134" max="16134" width="14.140625" style="251" customWidth="1"/>
    <col min="16135" max="16135" width="14.7109375" style="251" customWidth="1"/>
    <col min="16136" max="16384" width="9.140625" style="251"/>
  </cols>
  <sheetData>
    <row r="1" spans="1:7" x14ac:dyDescent="0.25">
      <c r="F1" s="3" t="s">
        <v>64</v>
      </c>
    </row>
    <row r="2" spans="1:7" x14ac:dyDescent="0.25">
      <c r="F2" s="3" t="s">
        <v>421</v>
      </c>
    </row>
    <row r="3" spans="1:7" x14ac:dyDescent="0.25">
      <c r="F3" s="3" t="s">
        <v>30</v>
      </c>
    </row>
    <row r="4" spans="1:7" x14ac:dyDescent="0.25">
      <c r="F4" s="3" t="s">
        <v>422</v>
      </c>
    </row>
    <row r="6" spans="1:7" s="75" customFormat="1" ht="12.75" x14ac:dyDescent="0.2">
      <c r="A6" s="154" t="s">
        <v>196</v>
      </c>
      <c r="B6" s="154"/>
      <c r="C6" s="154"/>
      <c r="D6" s="154"/>
      <c r="E6" s="154"/>
      <c r="F6" s="154"/>
      <c r="G6" s="154"/>
    </row>
    <row r="7" spans="1:7" s="75" customFormat="1" ht="12.75" x14ac:dyDescent="0.2">
      <c r="A7" s="154" t="s">
        <v>197</v>
      </c>
      <c r="B7" s="154"/>
      <c r="C7" s="154"/>
      <c r="D7" s="154"/>
      <c r="E7" s="154"/>
      <c r="F7" s="154"/>
      <c r="G7" s="154"/>
    </row>
    <row r="8" spans="1:7" x14ac:dyDescent="0.25">
      <c r="A8" s="155" t="s">
        <v>198</v>
      </c>
      <c r="B8" s="155"/>
      <c r="C8" s="155"/>
      <c r="D8" s="155"/>
      <c r="E8" s="155"/>
      <c r="F8" s="155"/>
      <c r="G8" s="155"/>
    </row>
    <row r="9" spans="1:7" x14ac:dyDescent="0.25">
      <c r="A9" s="267"/>
      <c r="B9" s="267"/>
      <c r="C9" s="267"/>
      <c r="D9" s="267"/>
      <c r="E9" s="267"/>
      <c r="F9" s="267"/>
      <c r="G9" s="156" t="s">
        <v>1</v>
      </c>
    </row>
    <row r="10" spans="1:7" x14ac:dyDescent="0.25">
      <c r="A10" s="157"/>
      <c r="B10" s="157"/>
      <c r="C10" s="157"/>
      <c r="D10" s="158" t="s">
        <v>199</v>
      </c>
      <c r="E10" s="159"/>
      <c r="F10" s="160"/>
      <c r="G10" s="158" t="s">
        <v>199</v>
      </c>
    </row>
    <row r="11" spans="1:7" x14ac:dyDescent="0.25">
      <c r="A11" s="161"/>
      <c r="B11" s="161" t="s">
        <v>3</v>
      </c>
      <c r="C11" s="161"/>
      <c r="D11" s="162" t="s">
        <v>200</v>
      </c>
      <c r="E11" s="162"/>
      <c r="F11" s="162"/>
      <c r="G11" s="162" t="s">
        <v>201</v>
      </c>
    </row>
    <row r="12" spans="1:7" x14ac:dyDescent="0.25">
      <c r="A12" s="161" t="s">
        <v>27</v>
      </c>
      <c r="B12" s="163"/>
      <c r="C12" s="161" t="s">
        <v>202</v>
      </c>
      <c r="D12" s="162" t="s">
        <v>203</v>
      </c>
      <c r="E12" s="162" t="s">
        <v>204</v>
      </c>
      <c r="F12" s="162" t="s">
        <v>205</v>
      </c>
      <c r="G12" s="162" t="s">
        <v>206</v>
      </c>
    </row>
    <row r="13" spans="1:7" x14ac:dyDescent="0.25">
      <c r="A13" s="163"/>
      <c r="B13" s="163" t="s">
        <v>4</v>
      </c>
      <c r="C13" s="163"/>
      <c r="D13" s="164" t="s">
        <v>207</v>
      </c>
      <c r="E13" s="164"/>
      <c r="F13" s="164"/>
      <c r="G13" s="164" t="s">
        <v>207</v>
      </c>
    </row>
    <row r="14" spans="1:7" ht="12.75" customHeight="1" x14ac:dyDescent="0.25">
      <c r="A14" s="165">
        <v>1</v>
      </c>
      <c r="B14" s="165">
        <v>2</v>
      </c>
      <c r="C14" s="165">
        <v>3</v>
      </c>
      <c r="D14" s="165">
        <v>4</v>
      </c>
      <c r="E14" s="165">
        <v>5</v>
      </c>
      <c r="F14" s="165">
        <v>6</v>
      </c>
      <c r="G14" s="165">
        <v>7</v>
      </c>
    </row>
    <row r="15" spans="1:7" s="267" customFormat="1" x14ac:dyDescent="0.25">
      <c r="A15" s="166"/>
      <c r="B15" s="167">
        <v>801</v>
      </c>
      <c r="C15" s="280"/>
      <c r="D15" s="281"/>
      <c r="E15" s="281"/>
      <c r="F15" s="281"/>
      <c r="G15" s="281"/>
    </row>
    <row r="16" spans="1:7" x14ac:dyDescent="0.25">
      <c r="A16" s="168" t="s">
        <v>208</v>
      </c>
      <c r="B16" s="282">
        <v>80101</v>
      </c>
      <c r="C16" s="169" t="s">
        <v>12</v>
      </c>
      <c r="D16" s="283">
        <v>3352.28</v>
      </c>
      <c r="E16" s="283">
        <v>656253</v>
      </c>
      <c r="F16" s="283">
        <v>659605.28</v>
      </c>
      <c r="G16" s="284">
        <v>0</v>
      </c>
    </row>
    <row r="17" spans="1:7" x14ac:dyDescent="0.25">
      <c r="A17" s="168" t="s">
        <v>209</v>
      </c>
      <c r="B17" s="282">
        <v>80102</v>
      </c>
      <c r="C17" s="170" t="s">
        <v>67</v>
      </c>
      <c r="D17" s="285">
        <v>0</v>
      </c>
      <c r="E17" s="285">
        <v>46200</v>
      </c>
      <c r="F17" s="285">
        <v>46200</v>
      </c>
      <c r="G17" s="286">
        <v>0</v>
      </c>
    </row>
    <row r="18" spans="1:7" x14ac:dyDescent="0.25">
      <c r="A18" s="168" t="s">
        <v>210</v>
      </c>
      <c r="B18" s="282">
        <v>80104</v>
      </c>
      <c r="C18" s="170" t="s">
        <v>14</v>
      </c>
      <c r="D18" s="285">
        <v>13190.3</v>
      </c>
      <c r="E18" s="285">
        <v>2902033</v>
      </c>
      <c r="F18" s="285">
        <v>2915223.3</v>
      </c>
      <c r="G18" s="286">
        <v>0</v>
      </c>
    </row>
    <row r="19" spans="1:7" x14ac:dyDescent="0.25">
      <c r="A19" s="168" t="s">
        <v>211</v>
      </c>
      <c r="B19" s="282">
        <v>80115</v>
      </c>
      <c r="C19" s="170" t="s">
        <v>39</v>
      </c>
      <c r="D19" s="285">
        <v>170.74</v>
      </c>
      <c r="E19" s="285">
        <v>1113817</v>
      </c>
      <c r="F19" s="285">
        <v>1113987.74</v>
      </c>
      <c r="G19" s="286">
        <v>0</v>
      </c>
    </row>
    <row r="20" spans="1:7" x14ac:dyDescent="0.25">
      <c r="A20" s="168" t="s">
        <v>212</v>
      </c>
      <c r="B20" s="282">
        <v>80120</v>
      </c>
      <c r="C20" s="170" t="s">
        <v>57</v>
      </c>
      <c r="D20" s="287">
        <v>4486.2</v>
      </c>
      <c r="E20" s="285">
        <v>266835</v>
      </c>
      <c r="F20" s="285">
        <v>271321.2</v>
      </c>
      <c r="G20" s="286">
        <v>0</v>
      </c>
    </row>
    <row r="21" spans="1:7" x14ac:dyDescent="0.25">
      <c r="A21" s="168" t="s">
        <v>213</v>
      </c>
      <c r="B21" s="282">
        <v>80132</v>
      </c>
      <c r="C21" s="170" t="s">
        <v>214</v>
      </c>
      <c r="D21" s="285">
        <v>0</v>
      </c>
      <c r="E21" s="285">
        <v>34000</v>
      </c>
      <c r="F21" s="285">
        <v>34000</v>
      </c>
      <c r="G21" s="288">
        <v>0</v>
      </c>
    </row>
    <row r="22" spans="1:7" x14ac:dyDescent="0.25">
      <c r="A22" s="168" t="s">
        <v>215</v>
      </c>
      <c r="B22" s="282">
        <v>80134</v>
      </c>
      <c r="C22" s="170" t="s">
        <v>216</v>
      </c>
      <c r="D22" s="285">
        <v>0</v>
      </c>
      <c r="E22" s="285">
        <v>3200</v>
      </c>
      <c r="F22" s="285">
        <v>3200</v>
      </c>
      <c r="G22" s="286">
        <v>0</v>
      </c>
    </row>
    <row r="23" spans="1:7" ht="25.5" x14ac:dyDescent="0.25">
      <c r="A23" s="171" t="s">
        <v>217</v>
      </c>
      <c r="B23" s="289">
        <v>80140</v>
      </c>
      <c r="C23" s="172" t="s">
        <v>228</v>
      </c>
      <c r="D23" s="285">
        <v>0</v>
      </c>
      <c r="E23" s="285">
        <v>310645</v>
      </c>
      <c r="F23" s="285">
        <v>310645</v>
      </c>
      <c r="G23" s="286">
        <v>0</v>
      </c>
    </row>
    <row r="24" spans="1:7" x14ac:dyDescent="0.25">
      <c r="A24" s="173" t="s">
        <v>218</v>
      </c>
      <c r="B24" s="290">
        <v>80148</v>
      </c>
      <c r="C24" s="170" t="s">
        <v>219</v>
      </c>
      <c r="D24" s="291">
        <v>279.5</v>
      </c>
      <c r="E24" s="291">
        <v>2605079</v>
      </c>
      <c r="F24" s="291">
        <v>2605358.5</v>
      </c>
      <c r="G24" s="292">
        <v>0</v>
      </c>
    </row>
    <row r="25" spans="1:7" x14ac:dyDescent="0.25">
      <c r="A25" s="293"/>
      <c r="B25" s="174">
        <v>854</v>
      </c>
      <c r="C25" s="175"/>
      <c r="D25" s="294"/>
      <c r="E25" s="294"/>
      <c r="F25" s="294"/>
      <c r="G25" s="294"/>
    </row>
    <row r="26" spans="1:7" x14ac:dyDescent="0.25">
      <c r="A26" s="168" t="s">
        <v>208</v>
      </c>
      <c r="B26" s="282">
        <v>85410</v>
      </c>
      <c r="C26" s="170" t="s">
        <v>194</v>
      </c>
      <c r="D26" s="285">
        <v>0</v>
      </c>
      <c r="E26" s="285">
        <v>491700</v>
      </c>
      <c r="F26" s="285">
        <v>491700</v>
      </c>
      <c r="G26" s="286">
        <v>0</v>
      </c>
    </row>
    <row r="27" spans="1:7" x14ac:dyDescent="0.25">
      <c r="A27" s="168" t="s">
        <v>209</v>
      </c>
      <c r="B27" s="282">
        <v>85417</v>
      </c>
      <c r="C27" s="176" t="s">
        <v>220</v>
      </c>
      <c r="D27" s="285">
        <v>0</v>
      </c>
      <c r="E27" s="285">
        <v>80400</v>
      </c>
      <c r="F27" s="285">
        <v>80400</v>
      </c>
      <c r="G27" s="286">
        <v>0</v>
      </c>
    </row>
    <row r="28" spans="1:7" x14ac:dyDescent="0.25">
      <c r="A28" s="177" t="s">
        <v>210</v>
      </c>
      <c r="B28" s="295">
        <v>85420</v>
      </c>
      <c r="C28" s="178" t="s">
        <v>221</v>
      </c>
      <c r="D28" s="296">
        <v>0</v>
      </c>
      <c r="E28" s="296">
        <v>19508</v>
      </c>
      <c r="F28" s="296">
        <v>19508</v>
      </c>
      <c r="G28" s="297">
        <v>0</v>
      </c>
    </row>
    <row r="29" spans="1:7" s="302" customFormat="1" x14ac:dyDescent="0.25">
      <c r="A29" s="298"/>
      <c r="B29" s="298"/>
      <c r="C29" s="299" t="s">
        <v>222</v>
      </c>
      <c r="D29" s="300">
        <f>SUM(D16:D28)</f>
        <v>21479.02</v>
      </c>
      <c r="E29" s="300">
        <f>SUM(E16:E28)</f>
        <v>8529670</v>
      </c>
      <c r="F29" s="300">
        <f>SUM(F16:F28)</f>
        <v>8551149.0199999996</v>
      </c>
      <c r="G29" s="301">
        <f>SUM(G16:G28)</f>
        <v>0</v>
      </c>
    </row>
    <row r="31" spans="1:7" x14ac:dyDescent="0.25">
      <c r="A31" s="303"/>
      <c r="B31" s="303"/>
      <c r="C31" s="76"/>
    </row>
    <row r="32" spans="1:7" x14ac:dyDescent="0.25">
      <c r="A32" s="303"/>
      <c r="B32" s="303"/>
      <c r="C32" s="76"/>
    </row>
    <row r="33" spans="1:3" x14ac:dyDescent="0.25">
      <c r="A33" s="303"/>
      <c r="B33" s="303"/>
      <c r="C33" s="7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Zał.Nr1!Tytuły_wydruku</vt:lpstr>
      <vt:lpstr>Zał.Nr3!Tytuły_wydruku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keywords>Załącznik do Zarządzenia nr 406/2021 Prezydenta Miasta Włocławek z dn. 29 października 2021 r.</cp:keywords>
  <cp:lastModifiedBy>Karolina Budziszewska</cp:lastModifiedBy>
  <cp:lastPrinted>2021-11-04T07:41:15Z</cp:lastPrinted>
  <dcterms:created xsi:type="dcterms:W3CDTF">2014-03-20T12:20:20Z</dcterms:created>
  <dcterms:modified xsi:type="dcterms:W3CDTF">2021-11-04T07:53:53Z</dcterms:modified>
  <cp:category>Załącznik do Zarządzenia Prezydenta Miasta Włocławek</cp:category>
</cp:coreProperties>
</file>