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953E5975-A820-4CC1-B529-C2B359277E09}" xr6:coauthVersionLast="45" xr6:coauthVersionMax="47" xr10:uidLastSave="{00000000-0000-0000-0000-000000000000}"/>
  <bookViews>
    <workbookView xWindow="3705" yWindow="2745" windowWidth="21600" windowHeight="11385" xr2:uid="{00000000-000D-0000-FFFF-FFFF00000000}"/>
  </bookViews>
  <sheets>
    <sheet name="Zał.Nr1" sheetId="9" r:id="rId1"/>
    <sheet name="Zał.Nr2" sheetId="17" r:id="rId2"/>
    <sheet name="Zał. Nr3" sheetId="25" r:id="rId3"/>
    <sheet name="Zał.Nr4" sheetId="26" r:id="rId4"/>
    <sheet name="Zał.Nr5" sheetId="20" r:id="rId5"/>
  </sheets>
  <definedNames>
    <definedName name="_xlnm.Print_Titles" localSheetId="0">Zał.Nr1!$7:$9</definedName>
    <definedName name="_xlnm.Print_Titles" localSheetId="3">Zał.Nr4!$10:$11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20" l="1"/>
  <c r="F29" i="20"/>
  <c r="E29" i="20"/>
  <c r="D29" i="20"/>
  <c r="E156" i="26" l="1"/>
  <c r="E46" i="26"/>
  <c r="E157" i="26" s="1"/>
  <c r="I19" i="25"/>
  <c r="H19" i="25"/>
  <c r="G19" i="25"/>
  <c r="F19" i="25"/>
  <c r="D19" i="25"/>
  <c r="E18" i="25"/>
  <c r="E17" i="25"/>
  <c r="E16" i="25"/>
  <c r="E15" i="25"/>
  <c r="E14" i="25"/>
  <c r="H20" i="17"/>
  <c r="L18" i="17"/>
  <c r="K18" i="17"/>
  <c r="J18" i="17"/>
  <c r="I18" i="17"/>
  <c r="H18" i="17"/>
  <c r="G18" i="17"/>
  <c r="F18" i="17"/>
  <c r="F17" i="17" s="1"/>
  <c r="F16" i="17" s="1"/>
  <c r="E18" i="17"/>
  <c r="E17" i="17" s="1"/>
  <c r="E16" i="17" s="1"/>
  <c r="E19" i="25" l="1"/>
  <c r="H811" i="9"/>
  <c r="H810" i="9"/>
  <c r="H809" i="9"/>
  <c r="G808" i="9"/>
  <c r="F808" i="9"/>
  <c r="F807" i="9" s="1"/>
  <c r="G807" i="9"/>
  <c r="H806" i="9"/>
  <c r="H805" i="9"/>
  <c r="H804" i="9"/>
  <c r="G803" i="9"/>
  <c r="F803" i="9"/>
  <c r="F802" i="9" s="1"/>
  <c r="H800" i="9"/>
  <c r="H799" i="9"/>
  <c r="H798" i="9"/>
  <c r="G798" i="9"/>
  <c r="F798" i="9"/>
  <c r="F797" i="9" s="1"/>
  <c r="G797" i="9"/>
  <c r="G796" i="9" s="1"/>
  <c r="H795" i="9"/>
  <c r="G794" i="9"/>
  <c r="F794" i="9"/>
  <c r="G793" i="9"/>
  <c r="G790" i="9" s="1"/>
  <c r="H789" i="9"/>
  <c r="G788" i="9"/>
  <c r="F788" i="9"/>
  <c r="H788" i="9" s="1"/>
  <c r="H787" i="9"/>
  <c r="G786" i="9"/>
  <c r="G785" i="9" s="1"/>
  <c r="G782" i="9" s="1"/>
  <c r="F786" i="9"/>
  <c r="F785" i="9" s="1"/>
  <c r="F782" i="9" s="1"/>
  <c r="H781" i="9"/>
  <c r="H780" i="9"/>
  <c r="H779" i="9"/>
  <c r="H778" i="9"/>
  <c r="H777" i="9"/>
  <c r="H776" i="9"/>
  <c r="H774" i="9"/>
  <c r="H773" i="9"/>
  <c r="H772" i="9"/>
  <c r="H771" i="9"/>
  <c r="H768" i="9"/>
  <c r="H766" i="9"/>
  <c r="H764" i="9"/>
  <c r="H763" i="9"/>
  <c r="G761" i="9"/>
  <c r="F761" i="9"/>
  <c r="F760" i="9" s="1"/>
  <c r="F759" i="9" s="1"/>
  <c r="H759" i="9" s="1"/>
  <c r="G760" i="9"/>
  <c r="G759" i="9" s="1"/>
  <c r="H757" i="9"/>
  <c r="H755" i="9"/>
  <c r="H754" i="9"/>
  <c r="H752" i="9"/>
  <c r="H751" i="9"/>
  <c r="H750" i="9"/>
  <c r="H749" i="9"/>
  <c r="H748" i="9"/>
  <c r="F747" i="9"/>
  <c r="H747" i="9" s="1"/>
  <c r="F745" i="9"/>
  <c r="G744" i="9"/>
  <c r="G742" i="9" s="1"/>
  <c r="G741" i="9" s="1"/>
  <c r="H740" i="9"/>
  <c r="H739" i="9"/>
  <c r="H738" i="9"/>
  <c r="G737" i="9"/>
  <c r="F737" i="9"/>
  <c r="H736" i="9"/>
  <c r="G734" i="9"/>
  <c r="F734" i="9"/>
  <c r="H731" i="9"/>
  <c r="G730" i="9"/>
  <c r="G729" i="9" s="1"/>
  <c r="G728" i="9" s="1"/>
  <c r="F730" i="9"/>
  <c r="F729" i="9" s="1"/>
  <c r="H726" i="9"/>
  <c r="G725" i="9"/>
  <c r="F725" i="9"/>
  <c r="F724" i="9" s="1"/>
  <c r="H721" i="9"/>
  <c r="H719" i="9"/>
  <c r="G718" i="9"/>
  <c r="F718" i="9"/>
  <c r="F717" i="9" s="1"/>
  <c r="H716" i="9"/>
  <c r="H715" i="9"/>
  <c r="H714" i="9"/>
  <c r="H713" i="9"/>
  <c r="H712" i="9"/>
  <c r="G711" i="9"/>
  <c r="F711" i="9"/>
  <c r="F710" i="9" s="1"/>
  <c r="G710" i="9"/>
  <c r="H707" i="9"/>
  <c r="H706" i="9"/>
  <c r="H705" i="9"/>
  <c r="H704" i="9"/>
  <c r="H703" i="9"/>
  <c r="H702" i="9"/>
  <c r="G701" i="9"/>
  <c r="G700" i="9" s="1"/>
  <c r="F701" i="9"/>
  <c r="H698" i="9"/>
  <c r="G695" i="9"/>
  <c r="G694" i="9" s="1"/>
  <c r="F695" i="9"/>
  <c r="F694" i="9" s="1"/>
  <c r="H694" i="9" s="1"/>
  <c r="H693" i="9"/>
  <c r="H692" i="9"/>
  <c r="G691" i="9"/>
  <c r="G690" i="9" s="1"/>
  <c r="F691" i="9"/>
  <c r="F690" i="9" s="1"/>
  <c r="H690" i="9" s="1"/>
  <c r="H689" i="9"/>
  <c r="H688" i="9"/>
  <c r="H687" i="9"/>
  <c r="H686" i="9"/>
  <c r="H685" i="9"/>
  <c r="H684" i="9"/>
  <c r="H683" i="9"/>
  <c r="H682" i="9"/>
  <c r="H681" i="9"/>
  <c r="G680" i="9"/>
  <c r="F680" i="9"/>
  <c r="H678" i="9"/>
  <c r="H677" i="9"/>
  <c r="H675" i="9"/>
  <c r="H674" i="9"/>
  <c r="H673" i="9"/>
  <c r="F672" i="9"/>
  <c r="H671" i="9"/>
  <c r="H670" i="9"/>
  <c r="H669" i="9"/>
  <c r="H668" i="9"/>
  <c r="G667" i="9"/>
  <c r="H664" i="9"/>
  <c r="H663" i="9"/>
  <c r="H662" i="9"/>
  <c r="G662" i="9"/>
  <c r="F662" i="9"/>
  <c r="F661" i="9" s="1"/>
  <c r="G661" i="9"/>
  <c r="G660" i="9" s="1"/>
  <c r="F660" i="9"/>
  <c r="H660" i="9" s="1"/>
  <c r="H659" i="9"/>
  <c r="G658" i="9"/>
  <c r="F658" i="9"/>
  <c r="H658" i="9" s="1"/>
  <c r="H657" i="9"/>
  <c r="G656" i="9"/>
  <c r="G655" i="9" s="1"/>
  <c r="G652" i="9" s="1"/>
  <c r="F656" i="9"/>
  <c r="H651" i="9"/>
  <c r="H650" i="9"/>
  <c r="H649" i="9"/>
  <c r="G648" i="9"/>
  <c r="F648" i="9"/>
  <c r="F647" i="9" s="1"/>
  <c r="F646" i="9" s="1"/>
  <c r="G647" i="9"/>
  <c r="G646" i="9" s="1"/>
  <c r="H644" i="9"/>
  <c r="H643" i="9"/>
  <c r="G642" i="9"/>
  <c r="F642" i="9"/>
  <c r="F641" i="9" s="1"/>
  <c r="F640" i="9" s="1"/>
  <c r="H639" i="9"/>
  <c r="H638" i="9"/>
  <c r="G637" i="9"/>
  <c r="F637" i="9"/>
  <c r="H637" i="9" s="1"/>
  <c r="H636" i="9"/>
  <c r="H634" i="9"/>
  <c r="H633" i="9"/>
  <c r="H631" i="9"/>
  <c r="H630" i="9"/>
  <c r="H629" i="9"/>
  <c r="H628" i="9"/>
  <c r="H627" i="9"/>
  <c r="G626" i="9"/>
  <c r="F626" i="9"/>
  <c r="H624" i="9"/>
  <c r="H623" i="9"/>
  <c r="G622" i="9"/>
  <c r="G621" i="9" s="1"/>
  <c r="F622" i="9"/>
  <c r="F621" i="9"/>
  <c r="H619" i="9"/>
  <c r="H618" i="9"/>
  <c r="H616" i="9"/>
  <c r="H615" i="9"/>
  <c r="H613" i="9"/>
  <c r="H612" i="9"/>
  <c r="H611" i="9"/>
  <c r="H610" i="9"/>
  <c r="H609" i="9"/>
  <c r="H608" i="9"/>
  <c r="H607" i="9"/>
  <c r="G606" i="9"/>
  <c r="F606" i="9"/>
  <c r="H606" i="9" s="1"/>
  <c r="H605" i="9"/>
  <c r="H604" i="9"/>
  <c r="H602" i="9"/>
  <c r="H601" i="9"/>
  <c r="H600" i="9"/>
  <c r="H599" i="9"/>
  <c r="H598" i="9"/>
  <c r="H596" i="9"/>
  <c r="H595" i="9"/>
  <c r="H594" i="9"/>
  <c r="H593" i="9"/>
  <c r="H592" i="9"/>
  <c r="H591" i="9"/>
  <c r="G590" i="9"/>
  <c r="F590" i="9"/>
  <c r="H589" i="9"/>
  <c r="H588" i="9"/>
  <c r="H587" i="9"/>
  <c r="H586" i="9"/>
  <c r="H585" i="9"/>
  <c r="G584" i="9"/>
  <c r="F584" i="9"/>
  <c r="H581" i="9"/>
  <c r="H580" i="9"/>
  <c r="H579" i="9"/>
  <c r="H578" i="9"/>
  <c r="G577" i="9"/>
  <c r="F577" i="9"/>
  <c r="F576" i="9" s="1"/>
  <c r="H575" i="9"/>
  <c r="G574" i="9"/>
  <c r="F574" i="9"/>
  <c r="F573" i="9" s="1"/>
  <c r="H572" i="9"/>
  <c r="G571" i="9"/>
  <c r="F571" i="9"/>
  <c r="F570" i="9" s="1"/>
  <c r="H569" i="9"/>
  <c r="G567" i="9"/>
  <c r="F567" i="9"/>
  <c r="F566" i="9" s="1"/>
  <c r="H564" i="9"/>
  <c r="G562" i="9"/>
  <c r="G561" i="9" s="1"/>
  <c r="F562" i="9"/>
  <c r="F561" i="9" s="1"/>
  <c r="H559" i="9"/>
  <c r="H558" i="9"/>
  <c r="H557" i="9"/>
  <c r="H556" i="9"/>
  <c r="H555" i="9"/>
  <c r="H554" i="9"/>
  <c r="H553" i="9"/>
  <c r="H552" i="9"/>
  <c r="G551" i="9"/>
  <c r="F551" i="9"/>
  <c r="H550" i="9"/>
  <c r="H549" i="9"/>
  <c r="H548" i="9"/>
  <c r="H547" i="9"/>
  <c r="H546" i="9"/>
  <c r="G545" i="9"/>
  <c r="F545" i="9"/>
  <c r="H543" i="9"/>
  <c r="H542" i="9"/>
  <c r="G541" i="9"/>
  <c r="F541" i="9"/>
  <c r="H537" i="9"/>
  <c r="H536" i="9"/>
  <c r="H535" i="9"/>
  <c r="H534" i="9"/>
  <c r="H533" i="9"/>
  <c r="H532" i="9"/>
  <c r="H531" i="9"/>
  <c r="H530" i="9"/>
  <c r="H529" i="9"/>
  <c r="H528" i="9"/>
  <c r="H527" i="9"/>
  <c r="H526" i="9"/>
  <c r="H525" i="9"/>
  <c r="H524" i="9"/>
  <c r="G523" i="9"/>
  <c r="F523" i="9"/>
  <c r="H521" i="9"/>
  <c r="H520" i="9"/>
  <c r="G519" i="9"/>
  <c r="F519" i="9"/>
  <c r="F518" i="9" s="1"/>
  <c r="H517" i="9"/>
  <c r="H516" i="9"/>
  <c r="G515" i="9"/>
  <c r="G514" i="9" s="1"/>
  <c r="F515" i="9"/>
  <c r="H513" i="9"/>
  <c r="H512" i="9"/>
  <c r="H511" i="9"/>
  <c r="H510" i="9"/>
  <c r="H509" i="9"/>
  <c r="G508" i="9"/>
  <c r="F508" i="9"/>
  <c r="F507" i="9" s="1"/>
  <c r="H506" i="9"/>
  <c r="H505" i="9"/>
  <c r="G504" i="9"/>
  <c r="F504" i="9"/>
  <c r="F503" i="9"/>
  <c r="H502" i="9"/>
  <c r="H501" i="9"/>
  <c r="G500" i="9"/>
  <c r="F500" i="9"/>
  <c r="F499" i="9"/>
  <c r="H497" i="9"/>
  <c r="H496" i="9"/>
  <c r="H495" i="9"/>
  <c r="H494" i="9"/>
  <c r="H493" i="9"/>
  <c r="H492" i="9"/>
  <c r="G491" i="9"/>
  <c r="F491" i="9"/>
  <c r="H489" i="9"/>
  <c r="H488" i="9"/>
  <c r="H487" i="9"/>
  <c r="G486" i="9"/>
  <c r="G485" i="9" s="1"/>
  <c r="F486" i="9"/>
  <c r="F485" i="9" s="1"/>
  <c r="H484" i="9"/>
  <c r="H483" i="9"/>
  <c r="G482" i="9"/>
  <c r="F482" i="9"/>
  <c r="H481" i="9"/>
  <c r="H480" i="9"/>
  <c r="H478" i="9"/>
  <c r="H477" i="9"/>
  <c r="H476" i="9"/>
  <c r="H475" i="9"/>
  <c r="H474" i="9"/>
  <c r="H473" i="9"/>
  <c r="H472" i="9"/>
  <c r="F470" i="9"/>
  <c r="H469" i="9"/>
  <c r="H468" i="9"/>
  <c r="H467" i="9"/>
  <c r="G466" i="9"/>
  <c r="H463" i="9"/>
  <c r="H462" i="9"/>
  <c r="H461" i="9"/>
  <c r="H460" i="9"/>
  <c r="H459" i="9"/>
  <c r="G458" i="9"/>
  <c r="F458" i="9"/>
  <c r="H457" i="9"/>
  <c r="H456" i="9"/>
  <c r="H454" i="9"/>
  <c r="G453" i="9"/>
  <c r="F453" i="9"/>
  <c r="H453" i="9" s="1"/>
  <c r="H452" i="9"/>
  <c r="H451" i="9"/>
  <c r="H450" i="9"/>
  <c r="G449" i="9"/>
  <c r="F449" i="9"/>
  <c r="G448" i="9"/>
  <c r="G447" i="9" s="1"/>
  <c r="F447" i="9"/>
  <c r="H447" i="9" s="1"/>
  <c r="H446" i="9"/>
  <c r="H445" i="9"/>
  <c r="G444" i="9"/>
  <c r="F444" i="9"/>
  <c r="H441" i="9"/>
  <c r="H440" i="9"/>
  <c r="H439" i="9"/>
  <c r="H438" i="9"/>
  <c r="H437" i="9"/>
  <c r="H436" i="9"/>
  <c r="G435" i="9"/>
  <c r="F435" i="9"/>
  <c r="H433" i="9"/>
  <c r="H432" i="9"/>
  <c r="H431" i="9"/>
  <c r="H430" i="9"/>
  <c r="H429" i="9"/>
  <c r="H428" i="9"/>
  <c r="H427" i="9"/>
  <c r="H426" i="9"/>
  <c r="G425" i="9"/>
  <c r="F425" i="9"/>
  <c r="H423" i="9"/>
  <c r="H422" i="9"/>
  <c r="H421" i="9"/>
  <c r="H420" i="9"/>
  <c r="G419" i="9"/>
  <c r="F419" i="9"/>
  <c r="H417" i="9"/>
  <c r="H416" i="9"/>
  <c r="H415" i="9"/>
  <c r="G414" i="9"/>
  <c r="G413" i="9" s="1"/>
  <c r="F414" i="9"/>
  <c r="H414" i="9" s="1"/>
  <c r="F413" i="9"/>
  <c r="H413" i="9" s="1"/>
  <c r="H405" i="9"/>
  <c r="H404" i="9"/>
  <c r="H403" i="9"/>
  <c r="G402" i="9"/>
  <c r="H402" i="9" s="1"/>
  <c r="F402" i="9"/>
  <c r="H401" i="9"/>
  <c r="G399" i="9"/>
  <c r="F399" i="9"/>
  <c r="F398" i="9" s="1"/>
  <c r="H397" i="9"/>
  <c r="G396" i="9"/>
  <c r="F395" i="9"/>
  <c r="H394" i="9"/>
  <c r="H390" i="9"/>
  <c r="G388" i="9"/>
  <c r="F388" i="9"/>
  <c r="F387" i="9" s="1"/>
  <c r="H384" i="9"/>
  <c r="G383" i="9"/>
  <c r="F383" i="9"/>
  <c r="H383" i="9" s="1"/>
  <c r="H382" i="9"/>
  <c r="G380" i="9"/>
  <c r="G379" i="9" s="1"/>
  <c r="F380" i="9"/>
  <c r="G375" i="9"/>
  <c r="H375" i="9" s="1"/>
  <c r="H374" i="9"/>
  <c r="H373" i="9"/>
  <c r="H372" i="9"/>
  <c r="G371" i="9"/>
  <c r="G370" i="9" s="1"/>
  <c r="F371" i="9"/>
  <c r="G369" i="9"/>
  <c r="G368" i="9" s="1"/>
  <c r="H368" i="9" s="1"/>
  <c r="F368" i="9"/>
  <c r="H367" i="9"/>
  <c r="H366" i="9"/>
  <c r="H364" i="9"/>
  <c r="H363" i="9"/>
  <c r="F362" i="9"/>
  <c r="H361" i="9"/>
  <c r="H360" i="9"/>
  <c r="H359" i="9"/>
  <c r="G358" i="9"/>
  <c r="H356" i="9"/>
  <c r="H355" i="9"/>
  <c r="H353" i="9"/>
  <c r="H352" i="9"/>
  <c r="H351" i="9"/>
  <c r="H350" i="9"/>
  <c r="H349" i="9"/>
  <c r="G348" i="9"/>
  <c r="G347" i="9" s="1"/>
  <c r="F348" i="9"/>
  <c r="H348" i="9" s="1"/>
  <c r="H345" i="9"/>
  <c r="H344" i="9"/>
  <c r="H343" i="9"/>
  <c r="H342" i="9"/>
  <c r="H341" i="9"/>
  <c r="H340" i="9"/>
  <c r="G339" i="9"/>
  <c r="F339" i="9"/>
  <c r="H337" i="9"/>
  <c r="H336" i="9"/>
  <c r="H335" i="9"/>
  <c r="H334" i="9"/>
  <c r="H333" i="9"/>
  <c r="H332" i="9"/>
  <c r="G331" i="9"/>
  <c r="F331" i="9"/>
  <c r="F330" i="9"/>
  <c r="G329" i="9"/>
  <c r="H329" i="9" s="1"/>
  <c r="H328" i="9"/>
  <c r="H326" i="9"/>
  <c r="H325" i="9"/>
  <c r="H324" i="9"/>
  <c r="H323" i="9"/>
  <c r="H322" i="9"/>
  <c r="H321" i="9"/>
  <c r="H320" i="9"/>
  <c r="H319" i="9"/>
  <c r="F318" i="9"/>
  <c r="H317" i="9"/>
  <c r="G315" i="9"/>
  <c r="F315" i="9"/>
  <c r="F314" i="9" s="1"/>
  <c r="H313" i="9"/>
  <c r="H312" i="9"/>
  <c r="H311" i="9"/>
  <c r="H310" i="9"/>
  <c r="G309" i="9"/>
  <c r="F309" i="9"/>
  <c r="H308" i="9"/>
  <c r="G306" i="9"/>
  <c r="F306" i="9"/>
  <c r="G305" i="9"/>
  <c r="F304" i="9"/>
  <c r="H304" i="9" s="1"/>
  <c r="G302" i="9"/>
  <c r="G301" i="9" s="1"/>
  <c r="H300" i="9"/>
  <c r="H299" i="9"/>
  <c r="H297" i="9"/>
  <c r="H296" i="9"/>
  <c r="H295" i="9"/>
  <c r="H294" i="9"/>
  <c r="H293" i="9"/>
  <c r="H292" i="9"/>
  <c r="H291" i="9"/>
  <c r="H290" i="9"/>
  <c r="H289" i="9"/>
  <c r="H288" i="9"/>
  <c r="H287" i="9"/>
  <c r="H286" i="9"/>
  <c r="H285" i="9"/>
  <c r="G284" i="9"/>
  <c r="G283" i="9" s="1"/>
  <c r="F284" i="9"/>
  <c r="H284" i="9" s="1"/>
  <c r="H282" i="9"/>
  <c r="H281" i="9"/>
  <c r="G280" i="9"/>
  <c r="F280" i="9"/>
  <c r="F279" i="9"/>
  <c r="H278" i="9"/>
  <c r="G276" i="9"/>
  <c r="F276" i="9"/>
  <c r="H276" i="9" s="1"/>
  <c r="G275" i="9"/>
  <c r="H274" i="9"/>
  <c r="G273" i="9"/>
  <c r="G272" i="9" s="1"/>
  <c r="F273" i="9"/>
  <c r="F272" i="9"/>
  <c r="G271" i="9"/>
  <c r="H271" i="9" s="1"/>
  <c r="F270" i="9"/>
  <c r="H270" i="9" s="1"/>
  <c r="H268" i="9"/>
  <c r="H267" i="9"/>
  <c r="H266" i="9"/>
  <c r="H265" i="9"/>
  <c r="F264" i="9"/>
  <c r="H264" i="9" s="1"/>
  <c r="H263" i="9"/>
  <c r="H262" i="9"/>
  <c r="H261" i="9"/>
  <c r="H259" i="9"/>
  <c r="H255" i="9"/>
  <c r="G253" i="9"/>
  <c r="F253" i="9"/>
  <c r="H253" i="9" s="1"/>
  <c r="G251" i="9"/>
  <c r="H251" i="9" s="1"/>
  <c r="G250" i="9"/>
  <c r="H249" i="9"/>
  <c r="H248" i="9"/>
  <c r="H247" i="9"/>
  <c r="H246" i="9"/>
  <c r="F245" i="9"/>
  <c r="H244" i="9"/>
  <c r="G242" i="9"/>
  <c r="F242" i="9"/>
  <c r="F241" i="9" s="1"/>
  <c r="H240" i="9"/>
  <c r="H239" i="9"/>
  <c r="H238" i="9"/>
  <c r="H237" i="9"/>
  <c r="G236" i="9"/>
  <c r="F236" i="9"/>
  <c r="F235" i="9" s="1"/>
  <c r="G234" i="9"/>
  <c r="H233" i="9"/>
  <c r="H231" i="9"/>
  <c r="H230" i="9"/>
  <c r="F229" i="9"/>
  <c r="H228" i="9"/>
  <c r="H227" i="9"/>
  <c r="H226" i="9"/>
  <c r="H225" i="9"/>
  <c r="H224" i="9"/>
  <c r="H223" i="9"/>
  <c r="H222" i="9"/>
  <c r="H221" i="9"/>
  <c r="H219" i="9"/>
  <c r="H215" i="9"/>
  <c r="G213" i="9"/>
  <c r="F213" i="9"/>
  <c r="H210" i="9"/>
  <c r="G209" i="9"/>
  <c r="G208" i="9" s="1"/>
  <c r="G207" i="9" s="1"/>
  <c r="F209" i="9"/>
  <c r="H206" i="9"/>
  <c r="G205" i="9"/>
  <c r="F205" i="9"/>
  <c r="H205" i="9" s="1"/>
  <c r="G204" i="9"/>
  <c r="H203" i="9"/>
  <c r="H202" i="9"/>
  <c r="G201" i="9"/>
  <c r="F201" i="9"/>
  <c r="H201" i="9" s="1"/>
  <c r="G200" i="9"/>
  <c r="H199" i="9"/>
  <c r="H198" i="9"/>
  <c r="H197" i="9"/>
  <c r="H196" i="9"/>
  <c r="H195" i="9"/>
  <c r="H194" i="9"/>
  <c r="H193" i="9"/>
  <c r="H192" i="9"/>
  <c r="G191" i="9"/>
  <c r="F191" i="9"/>
  <c r="H191" i="9" s="1"/>
  <c r="G190" i="9"/>
  <c r="H188" i="9"/>
  <c r="H187" i="9"/>
  <c r="H185" i="9"/>
  <c r="H184" i="9"/>
  <c r="G182" i="9"/>
  <c r="G181" i="9" s="1"/>
  <c r="G180" i="9" s="1"/>
  <c r="F182" i="9"/>
  <c r="H179" i="9"/>
  <c r="H178" i="9"/>
  <c r="G177" i="9"/>
  <c r="G176" i="9" s="1"/>
  <c r="G175" i="9" s="1"/>
  <c r="F177" i="9"/>
  <c r="H174" i="9"/>
  <c r="H173" i="9"/>
  <c r="H172" i="9"/>
  <c r="G171" i="9"/>
  <c r="F171" i="9"/>
  <c r="F170" i="9" s="1"/>
  <c r="G170" i="9"/>
  <c r="H169" i="9"/>
  <c r="G168" i="9"/>
  <c r="F168" i="9"/>
  <c r="F167" i="9"/>
  <c r="H166" i="9"/>
  <c r="H165" i="9"/>
  <c r="G164" i="9"/>
  <c r="G163" i="9" s="1"/>
  <c r="F164" i="9"/>
  <c r="H162" i="9"/>
  <c r="H161" i="9"/>
  <c r="H160" i="9"/>
  <c r="G159" i="9"/>
  <c r="G158" i="9" s="1"/>
  <c r="F159" i="9"/>
  <c r="H156" i="9"/>
  <c r="H155" i="9"/>
  <c r="H154" i="9"/>
  <c r="G153" i="9"/>
  <c r="F153" i="9"/>
  <c r="H153" i="9" s="1"/>
  <c r="G152" i="9"/>
  <c r="G151" i="9"/>
  <c r="H148" i="9"/>
  <c r="G143" i="9"/>
  <c r="G142" i="9" s="1"/>
  <c r="F143" i="9"/>
  <c r="H143" i="9" s="1"/>
  <c r="F142" i="9"/>
  <c r="H142" i="9" s="1"/>
  <c r="H141" i="9"/>
  <c r="G136" i="9"/>
  <c r="F136" i="9"/>
  <c r="H136" i="9" s="1"/>
  <c r="G135" i="9"/>
  <c r="G134" i="9" s="1"/>
  <c r="H133" i="9"/>
  <c r="G129" i="9"/>
  <c r="F129" i="9"/>
  <c r="F128" i="9"/>
  <c r="F125" i="9" s="1"/>
  <c r="F124" i="9"/>
  <c r="H124" i="9" s="1"/>
  <c r="G120" i="9"/>
  <c r="G119" i="9" s="1"/>
  <c r="G118" i="9" s="1"/>
  <c r="F120" i="9"/>
  <c r="H116" i="9"/>
  <c r="F112" i="9"/>
  <c r="F108" i="9" s="1"/>
  <c r="G108" i="9"/>
  <c r="G107" i="9" s="1"/>
  <c r="G106" i="9" s="1"/>
  <c r="H105" i="9"/>
  <c r="G101" i="9"/>
  <c r="G100" i="9" s="1"/>
  <c r="G99" i="9" s="1"/>
  <c r="F101" i="9"/>
  <c r="H98" i="9"/>
  <c r="G94" i="9"/>
  <c r="G93" i="9" s="1"/>
  <c r="G92" i="9" s="1"/>
  <c r="F94" i="9"/>
  <c r="F93" i="9"/>
  <c r="H89" i="9"/>
  <c r="G85" i="9"/>
  <c r="G84" i="9" s="1"/>
  <c r="F85" i="9"/>
  <c r="F84" i="9"/>
  <c r="H81" i="9"/>
  <c r="G77" i="9"/>
  <c r="G76" i="9" s="1"/>
  <c r="F77" i="9"/>
  <c r="H75" i="9"/>
  <c r="G71" i="9"/>
  <c r="G70" i="9" s="1"/>
  <c r="F71" i="9"/>
  <c r="H67" i="9"/>
  <c r="G62" i="9"/>
  <c r="G61" i="9" s="1"/>
  <c r="F62" i="9"/>
  <c r="H62" i="9" s="1"/>
  <c r="H59" i="9"/>
  <c r="G55" i="9"/>
  <c r="G54" i="9" s="1"/>
  <c r="F55" i="9"/>
  <c r="F54" i="9" s="1"/>
  <c r="H53" i="9"/>
  <c r="G49" i="9"/>
  <c r="G48" i="9" s="1"/>
  <c r="F49" i="9"/>
  <c r="H49" i="9" s="1"/>
  <c r="H47" i="9"/>
  <c r="G43" i="9"/>
  <c r="G42" i="9" s="1"/>
  <c r="F43" i="9"/>
  <c r="H40" i="9"/>
  <c r="G36" i="9"/>
  <c r="G35" i="9" s="1"/>
  <c r="G34" i="9" s="1"/>
  <c r="F36" i="9"/>
  <c r="H33" i="9"/>
  <c r="G29" i="9"/>
  <c r="G28" i="9" s="1"/>
  <c r="G27" i="9" s="1"/>
  <c r="F29" i="9"/>
  <c r="H25" i="9"/>
  <c r="G23" i="9"/>
  <c r="G22" i="9" s="1"/>
  <c r="G21" i="9" s="1"/>
  <c r="F23" i="9"/>
  <c r="H23" i="9" s="1"/>
  <c r="F22" i="9"/>
  <c r="F21" i="9" s="1"/>
  <c r="H20" i="9"/>
  <c r="H17" i="9"/>
  <c r="G14" i="9"/>
  <c r="G13" i="9" s="1"/>
  <c r="G12" i="9" s="1"/>
  <c r="F14" i="9"/>
  <c r="H14" i="9" s="1"/>
  <c r="G189" i="9" l="1"/>
  <c r="H369" i="9"/>
  <c r="H55" i="9"/>
  <c r="H93" i="9"/>
  <c r="H112" i="9"/>
  <c r="G260" i="9"/>
  <c r="G252" i="9" s="1"/>
  <c r="F418" i="9"/>
  <c r="H449" i="9"/>
  <c r="G465" i="9"/>
  <c r="H718" i="9"/>
  <c r="G60" i="9"/>
  <c r="H108" i="9"/>
  <c r="H170" i="9"/>
  <c r="F48" i="9"/>
  <c r="H48" i="9" s="1"/>
  <c r="H94" i="9"/>
  <c r="F107" i="9"/>
  <c r="H107" i="9" s="1"/>
  <c r="H171" i="9"/>
  <c r="H177" i="9"/>
  <c r="H182" i="9"/>
  <c r="F347" i="9"/>
  <c r="H347" i="9" s="1"/>
  <c r="F379" i="9"/>
  <c r="G625" i="9"/>
  <c r="G666" i="9"/>
  <c r="G665" i="9" s="1"/>
  <c r="H711" i="9"/>
  <c r="F733" i="9"/>
  <c r="F732" i="9" s="1"/>
  <c r="H737" i="9"/>
  <c r="H761" i="9"/>
  <c r="F801" i="9"/>
  <c r="H808" i="9"/>
  <c r="H234" i="9"/>
  <c r="G220" i="9"/>
  <c r="G212" i="9" s="1"/>
  <c r="H339" i="9"/>
  <c r="G338" i="9"/>
  <c r="H36" i="9"/>
  <c r="F35" i="9"/>
  <c r="H129" i="9"/>
  <c r="G128" i="9"/>
  <c r="G125" i="9" s="1"/>
  <c r="H159" i="9"/>
  <c r="F158" i="9"/>
  <c r="H125" i="9"/>
  <c r="H164" i="9"/>
  <c r="F163" i="9"/>
  <c r="H163" i="9" s="1"/>
  <c r="H646" i="9"/>
  <c r="H672" i="9"/>
  <c r="F667" i="9"/>
  <c r="F700" i="9"/>
  <c r="H701" i="9"/>
  <c r="G395" i="9"/>
  <c r="H395" i="9" s="1"/>
  <c r="H396" i="9"/>
  <c r="F466" i="9"/>
  <c r="H470" i="9"/>
  <c r="F514" i="9"/>
  <c r="H514" i="9" s="1"/>
  <c r="H515" i="9"/>
  <c r="H626" i="9"/>
  <c r="F625" i="9"/>
  <c r="H625" i="9" s="1"/>
  <c r="F655" i="9"/>
  <c r="H655" i="9" s="1"/>
  <c r="H656" i="9"/>
  <c r="H209" i="9"/>
  <c r="F208" i="9"/>
  <c r="H229" i="9"/>
  <c r="F220" i="9"/>
  <c r="G245" i="9"/>
  <c r="H245" i="9" s="1"/>
  <c r="H250" i="9"/>
  <c r="H567" i="9"/>
  <c r="G566" i="9"/>
  <c r="H84" i="9"/>
  <c r="H101" i="9"/>
  <c r="F100" i="9"/>
  <c r="H120" i="9"/>
  <c r="F119" i="9"/>
  <c r="H119" i="9" s="1"/>
  <c r="H54" i="9"/>
  <c r="H71" i="9"/>
  <c r="F70" i="9"/>
  <c r="H77" i="9"/>
  <c r="F76" i="9"/>
  <c r="H76" i="9" s="1"/>
  <c r="H85" i="9"/>
  <c r="H168" i="9"/>
  <c r="G167" i="9"/>
  <c r="G157" i="9" s="1"/>
  <c r="G443" i="9"/>
  <c r="G442" i="9" s="1"/>
  <c r="H236" i="9"/>
  <c r="F305" i="9"/>
  <c r="H305" i="9" s="1"/>
  <c r="H803" i="9"/>
  <c r="H43" i="9"/>
  <c r="F152" i="9"/>
  <c r="F176" i="9"/>
  <c r="H213" i="9"/>
  <c r="G357" i="9"/>
  <c r="H425" i="9"/>
  <c r="H448" i="9"/>
  <c r="H458" i="9"/>
  <c r="H491" i="9"/>
  <c r="H523" i="9"/>
  <c r="H545" i="9"/>
  <c r="F560" i="9"/>
  <c r="F583" i="9"/>
  <c r="F582" i="9" s="1"/>
  <c r="H710" i="9"/>
  <c r="H760" i="9"/>
  <c r="H797" i="9"/>
  <c r="H807" i="9"/>
  <c r="H128" i="9"/>
  <c r="F539" i="9"/>
  <c r="H551" i="9"/>
  <c r="G620" i="9"/>
  <c r="H725" i="9"/>
  <c r="H734" i="9"/>
  <c r="G11" i="9"/>
  <c r="H29" i="9"/>
  <c r="G41" i="9"/>
  <c r="G26" i="9" s="1"/>
  <c r="G10" i="9" s="1"/>
  <c r="F190" i="9"/>
  <c r="H190" i="9" s="1"/>
  <c r="G235" i="9"/>
  <c r="H235" i="9" s="1"/>
  <c r="H242" i="9"/>
  <c r="F302" i="9"/>
  <c r="H380" i="9"/>
  <c r="H388" i="9"/>
  <c r="H435" i="9"/>
  <c r="F443" i="9"/>
  <c r="H443" i="9" s="1"/>
  <c r="H482" i="9"/>
  <c r="H562" i="9"/>
  <c r="H566" i="9"/>
  <c r="H584" i="9"/>
  <c r="H622" i="9"/>
  <c r="H648" i="9"/>
  <c r="H680" i="9"/>
  <c r="H691" i="9"/>
  <c r="H786" i="9"/>
  <c r="G91" i="9"/>
  <c r="H21" i="9"/>
  <c r="H70" i="9"/>
  <c r="H466" i="9"/>
  <c r="F465" i="9"/>
  <c r="H729" i="9"/>
  <c r="F728" i="9"/>
  <c r="F13" i="9"/>
  <c r="H22" i="9"/>
  <c r="F28" i="9"/>
  <c r="F42" i="9"/>
  <c r="F61" i="9"/>
  <c r="F92" i="9"/>
  <c r="F106" i="9"/>
  <c r="H106" i="9" s="1"/>
  <c r="F118" i="9"/>
  <c r="H118" i="9" s="1"/>
  <c r="F135" i="9"/>
  <c r="F181" i="9"/>
  <c r="F200" i="9"/>
  <c r="F204" i="9"/>
  <c r="H204" i="9" s="1"/>
  <c r="G279" i="9"/>
  <c r="H279" i="9" s="1"/>
  <c r="H280" i="9"/>
  <c r="F283" i="9"/>
  <c r="H283" i="9" s="1"/>
  <c r="H315" i="9"/>
  <c r="G318" i="9"/>
  <c r="H318" i="9" s="1"/>
  <c r="F338" i="9"/>
  <c r="H338" i="9" s="1"/>
  <c r="H362" i="9"/>
  <c r="F358" i="9"/>
  <c r="H379" i="9"/>
  <c r="H504" i="9"/>
  <c r="G503" i="9"/>
  <c r="H503" i="9" s="1"/>
  <c r="F538" i="9"/>
  <c r="H561" i="9"/>
  <c r="H571" i="9"/>
  <c r="G570" i="9"/>
  <c r="H570" i="9" s="1"/>
  <c r="H577" i="9"/>
  <c r="G576" i="9"/>
  <c r="H576" i="9" s="1"/>
  <c r="H590" i="9"/>
  <c r="H642" i="9"/>
  <c r="G641" i="9"/>
  <c r="G640" i="9" s="1"/>
  <c r="H640" i="9" s="1"/>
  <c r="H647" i="9"/>
  <c r="H661" i="9"/>
  <c r="H695" i="9"/>
  <c r="H730" i="9"/>
  <c r="H785" i="9"/>
  <c r="H331" i="9"/>
  <c r="G330" i="9"/>
  <c r="H330" i="9" s="1"/>
  <c r="F370" i="9"/>
  <c r="H370" i="9" s="1"/>
  <c r="H399" i="9"/>
  <c r="G398" i="9"/>
  <c r="H398" i="9" s="1"/>
  <c r="H485" i="9"/>
  <c r="F275" i="9"/>
  <c r="H275" i="9" s="1"/>
  <c r="H306" i="9"/>
  <c r="H309" i="9"/>
  <c r="H371" i="9"/>
  <c r="H519" i="9"/>
  <c r="H541" i="9"/>
  <c r="F699" i="9"/>
  <c r="H700" i="9"/>
  <c r="H745" i="9"/>
  <c r="F744" i="9"/>
  <c r="F796" i="9"/>
  <c r="H796" i="9" s="1"/>
  <c r="H272" i="9"/>
  <c r="F260" i="9"/>
  <c r="H273" i="9"/>
  <c r="H419" i="9"/>
  <c r="G418" i="9"/>
  <c r="H418" i="9" s="1"/>
  <c r="H444" i="9"/>
  <c r="H486" i="9"/>
  <c r="H500" i="9"/>
  <c r="G499" i="9"/>
  <c r="H499" i="9" s="1"/>
  <c r="H508" i="9"/>
  <c r="G507" i="9"/>
  <c r="H507" i="9" s="1"/>
  <c r="G518" i="9"/>
  <c r="H518" i="9" s="1"/>
  <c r="G539" i="9"/>
  <c r="G538" i="9" s="1"/>
  <c r="H574" i="9"/>
  <c r="G573" i="9"/>
  <c r="H573" i="9" s="1"/>
  <c r="G583" i="9"/>
  <c r="G582" i="9" s="1"/>
  <c r="H621" i="9"/>
  <c r="H641" i="9"/>
  <c r="H782" i="9"/>
  <c r="H794" i="9"/>
  <c r="F793" i="9"/>
  <c r="G717" i="9"/>
  <c r="G724" i="9"/>
  <c r="H724" i="9" s="1"/>
  <c r="G733" i="9"/>
  <c r="G802" i="9"/>
  <c r="G387" i="9" l="1"/>
  <c r="H387" i="9" s="1"/>
  <c r="H582" i="9"/>
  <c r="F620" i="9"/>
  <c r="H620" i="9" s="1"/>
  <c r="F652" i="9"/>
  <c r="H652" i="9" s="1"/>
  <c r="F442" i="9"/>
  <c r="H442" i="9" s="1"/>
  <c r="H208" i="9"/>
  <c r="F207" i="9"/>
  <c r="H207" i="9" s="1"/>
  <c r="F301" i="9"/>
  <c r="H301" i="9" s="1"/>
  <c r="H302" i="9"/>
  <c r="F175" i="9"/>
  <c r="H175" i="9" s="1"/>
  <c r="H176" i="9"/>
  <c r="G241" i="9"/>
  <c r="H241" i="9" s="1"/>
  <c r="H158" i="9"/>
  <c r="F157" i="9"/>
  <c r="H157" i="9" s="1"/>
  <c r="H35" i="9"/>
  <c r="F34" i="9"/>
  <c r="H34" i="9" s="1"/>
  <c r="G560" i="9"/>
  <c r="F151" i="9"/>
  <c r="H151" i="9" s="1"/>
  <c r="H152" i="9"/>
  <c r="H220" i="9"/>
  <c r="F212" i="9"/>
  <c r="F666" i="9"/>
  <c r="H667" i="9"/>
  <c r="H167" i="9"/>
  <c r="F99" i="9"/>
  <c r="H99" i="9" s="1"/>
  <c r="H100" i="9"/>
  <c r="H699" i="9"/>
  <c r="H717" i="9"/>
  <c r="G699" i="9"/>
  <c r="G645" i="9" s="1"/>
  <c r="H358" i="9"/>
  <c r="F357" i="9"/>
  <c r="H357" i="9" s="1"/>
  <c r="H802" i="9"/>
  <c r="G801" i="9"/>
  <c r="H801" i="9" s="1"/>
  <c r="H260" i="9"/>
  <c r="H583" i="9"/>
  <c r="H42" i="9"/>
  <c r="F41" i="9"/>
  <c r="H41" i="9" s="1"/>
  <c r="H728" i="9"/>
  <c r="H465" i="9"/>
  <c r="F464" i="9"/>
  <c r="H733" i="9"/>
  <c r="G732" i="9"/>
  <c r="H793" i="9"/>
  <c r="F790" i="9"/>
  <c r="H790" i="9" s="1"/>
  <c r="H212" i="9"/>
  <c r="G314" i="9"/>
  <c r="H314" i="9" s="1"/>
  <c r="H200" i="9"/>
  <c r="F189" i="9"/>
  <c r="H28" i="9"/>
  <c r="F27" i="9"/>
  <c r="F252" i="9"/>
  <c r="H744" i="9"/>
  <c r="F742" i="9"/>
  <c r="H538" i="9"/>
  <c r="H181" i="9"/>
  <c r="F180" i="9"/>
  <c r="H92" i="9"/>
  <c r="H560" i="9"/>
  <c r="H135" i="9"/>
  <c r="F134" i="9"/>
  <c r="H134" i="9" s="1"/>
  <c r="H61" i="9"/>
  <c r="F60" i="9"/>
  <c r="H60" i="9" s="1"/>
  <c r="H13" i="9"/>
  <c r="F12" i="9"/>
  <c r="H539" i="9"/>
  <c r="G464" i="9"/>
  <c r="G211" i="9" l="1"/>
  <c r="G150" i="9" s="1"/>
  <c r="H666" i="9"/>
  <c r="F665" i="9"/>
  <c r="H732" i="9"/>
  <c r="G727" i="9"/>
  <c r="G149" i="9" s="1"/>
  <c r="H180" i="9"/>
  <c r="H189" i="9"/>
  <c r="H252" i="9"/>
  <c r="F211" i="9"/>
  <c r="F91" i="9"/>
  <c r="H27" i="9"/>
  <c r="F26" i="9"/>
  <c r="H464" i="9"/>
  <c r="F11" i="9"/>
  <c r="H12" i="9"/>
  <c r="F741" i="9"/>
  <c r="H742" i="9"/>
  <c r="H665" i="9" l="1"/>
  <c r="F645" i="9"/>
  <c r="H645" i="9" s="1"/>
  <c r="H11" i="9"/>
  <c r="F10" i="9"/>
  <c r="H91" i="9"/>
  <c r="H741" i="9"/>
  <c r="F727" i="9"/>
  <c r="H211" i="9"/>
  <c r="H26" i="9"/>
  <c r="F150" i="9"/>
  <c r="F149" i="9" l="1"/>
  <c r="H150" i="9"/>
  <c r="H727" i="9"/>
  <c r="H10" i="9"/>
  <c r="H149" i="9" l="1"/>
</calcChain>
</file>

<file path=xl/sharedStrings.xml><?xml version="1.0" encoding="utf-8"?>
<sst xmlns="http://schemas.openxmlformats.org/spreadsheetml/2006/main" count="1149" uniqueCount="465">
  <si>
    <t>w złotych</t>
  </si>
  <si>
    <t>Dz.</t>
  </si>
  <si>
    <t>Rozdz.</t>
  </si>
  <si>
    <t>Szkoły podstawowe</t>
  </si>
  <si>
    <t>Przedszkola</t>
  </si>
  <si>
    <t>Lp.</t>
  </si>
  <si>
    <t xml:space="preserve">Prezydenta Miasta Włocławek </t>
  </si>
  <si>
    <t>Technika</t>
  </si>
  <si>
    <t>Licea ogólnokształcące</t>
  </si>
  <si>
    <t>Szkoły podstawowe specjalne</t>
  </si>
  <si>
    <t>Internaty i bursy szkolne</t>
  </si>
  <si>
    <t xml:space="preserve">Plan </t>
  </si>
  <si>
    <t xml:space="preserve"> dochodów i wydatków wydzielonych rachunków dochodów oświatowych jednostek budżetowych na 2021 rok</t>
  </si>
  <si>
    <t>(zbiorczo)</t>
  </si>
  <si>
    <t xml:space="preserve">Stan środków </t>
  </si>
  <si>
    <t>pieniężnych</t>
  </si>
  <si>
    <t xml:space="preserve">pieniężnych </t>
  </si>
  <si>
    <t>Wyszczególnienie</t>
  </si>
  <si>
    <t xml:space="preserve">na początek </t>
  </si>
  <si>
    <t>Dochody</t>
  </si>
  <si>
    <t>Wydatki</t>
  </si>
  <si>
    <t xml:space="preserve">na koniec </t>
  </si>
  <si>
    <t>roku</t>
  </si>
  <si>
    <t>1.</t>
  </si>
  <si>
    <t>2.</t>
  </si>
  <si>
    <t>3.</t>
  </si>
  <si>
    <t>4.</t>
  </si>
  <si>
    <t>5.</t>
  </si>
  <si>
    <t>6.</t>
  </si>
  <si>
    <t>Szkoły artystyczne</t>
  </si>
  <si>
    <t>7.</t>
  </si>
  <si>
    <t>Szkoły zawodowe specjalne</t>
  </si>
  <si>
    <t>8.</t>
  </si>
  <si>
    <t>9.</t>
  </si>
  <si>
    <t>Stołówki szkolne i przedszkolne</t>
  </si>
  <si>
    <t>Szkolne schroniska młodzieżowe</t>
  </si>
  <si>
    <t>Młodzieżowe ośrodki wychowawcze</t>
  </si>
  <si>
    <t xml:space="preserve">Ogółem </t>
  </si>
  <si>
    <t>Placówki kształcenia ustawicznego i centra kształcenia zawodowego</t>
  </si>
  <si>
    <t>Załącznik Nr 1</t>
  </si>
  <si>
    <t>Zmiany w budżecie miasta Włocławek na 2021 rok</t>
  </si>
  <si>
    <t>Plan</t>
  </si>
  <si>
    <t>§</t>
  </si>
  <si>
    <t>T r e ś ć</t>
  </si>
  <si>
    <t>przed zmianą</t>
  </si>
  <si>
    <t>zwiększyć</t>
  </si>
  <si>
    <t>zmniejszyć</t>
  </si>
  <si>
    <t>po zmianach</t>
  </si>
  <si>
    <t>DOCHODY OGÓŁEM:</t>
  </si>
  <si>
    <t>Dochody na zadania własne:</t>
  </si>
  <si>
    <t>Oświata i wychowanie</t>
  </si>
  <si>
    <t>Dokształcanie i doskonalenie nauczycieli</t>
  </si>
  <si>
    <t>Organ</t>
  </si>
  <si>
    <t>2020</t>
  </si>
  <si>
    <t xml:space="preserve">dotacje celowe otrzymane z budżetu państwa na </t>
  </si>
  <si>
    <t xml:space="preserve">zadania bieżące realizowane przez gminę na podstawie </t>
  </si>
  <si>
    <t>porozumień z organami administracji rządowej</t>
  </si>
  <si>
    <t>2120</t>
  </si>
  <si>
    <t>dotacje celowe otrzymane z budżetu państwa na zadania</t>
  </si>
  <si>
    <t>bieżące realizowane przez powiat na podstawie</t>
  </si>
  <si>
    <t>Pomoc społeczna</t>
  </si>
  <si>
    <t>Domy pomocy społecznej</t>
  </si>
  <si>
    <t>2130</t>
  </si>
  <si>
    <t>dotacje celowe otrzymane z budżetu państwa</t>
  </si>
  <si>
    <t>na realizację bieżących zadań własnych powiatu</t>
  </si>
  <si>
    <t>Dochody na zadania zlecone:</t>
  </si>
  <si>
    <t>Administracja publiczna</t>
  </si>
  <si>
    <t>Urzędy wojewódzkie</t>
  </si>
  <si>
    <t>2010</t>
  </si>
  <si>
    <t>realizację zadań bieżących z zakresu administracji</t>
  </si>
  <si>
    <t>rządowej oraz innych zadań zleconych gminie (związkom</t>
  </si>
  <si>
    <t>Ochrona zdrowia</t>
  </si>
  <si>
    <r>
      <t>Pozostała działalność</t>
    </r>
    <r>
      <rPr>
        <i/>
        <sz val="9"/>
        <rFont val="Arial CE"/>
        <charset val="238"/>
      </rPr>
      <t/>
    </r>
  </si>
  <si>
    <t>852</t>
  </si>
  <si>
    <t>Ośrodki wsparcia</t>
  </si>
  <si>
    <t>Ośrodki pomocy społecznej</t>
  </si>
  <si>
    <t>Usługi opiekuńcze i specjalistyczne usługi opiekuńcze</t>
  </si>
  <si>
    <t>Rodzina</t>
  </si>
  <si>
    <t>Świadczenie wychowawcze</t>
  </si>
  <si>
    <t xml:space="preserve">dotacje celowe otrzymane z budżetu państwa na zadania </t>
  </si>
  <si>
    <t>bieżące z zakresu administracji rządowej zlecone gminom</t>
  </si>
  <si>
    <t xml:space="preserve">(związkom gmin, związkom powiatowo - gminnym), </t>
  </si>
  <si>
    <t xml:space="preserve">związane z realizacją świadczenia wychowawczego </t>
  </si>
  <si>
    <t>stanowiącego pomoc państwa w wychowywaniu dzieci</t>
  </si>
  <si>
    <t>Świadczenia rodzinne, świadczenie z funduszu</t>
  </si>
  <si>
    <t>alimentacyjnego oraz składki na ubezpieczenia</t>
  </si>
  <si>
    <t>emerytalne i rentowe z ubezpieczenia społecznego</t>
  </si>
  <si>
    <t>Karta Dużej Rodziny</t>
  </si>
  <si>
    <t xml:space="preserve">Składki na ubezpieczenie zdrowotne opłacane za osoby </t>
  </si>
  <si>
    <t>pobierające niektóre świadczenia rodzinne oraz za osoby</t>
  </si>
  <si>
    <t>pobierające zasiki dla opiekunów</t>
  </si>
  <si>
    <t>Dochody na zadania rządowe:</t>
  </si>
  <si>
    <t>010</t>
  </si>
  <si>
    <t>Rolnictwo i łowiectwo</t>
  </si>
  <si>
    <t>01005</t>
  </si>
  <si>
    <t>Prace geodezyjno - urządzeniowe na potrzeby rolnictwa</t>
  </si>
  <si>
    <t>na zadania bieżące z zakresu administracji</t>
  </si>
  <si>
    <t>rządowej oraz inne zadania zlecone ustawami</t>
  </si>
  <si>
    <t>realizowane przez powiat</t>
  </si>
  <si>
    <t>Gospodarka mieszkaniowa</t>
  </si>
  <si>
    <t>Gospodarka gruntami i nieruchomościami</t>
  </si>
  <si>
    <t>710</t>
  </si>
  <si>
    <t>Działalność usługowa</t>
  </si>
  <si>
    <t>Nadzór budowlany</t>
  </si>
  <si>
    <t>dotacje celowe otrzymane z budżetu państwa na</t>
  </si>
  <si>
    <t>inwestycje i zakupy inwestycyjne z zakresu</t>
  </si>
  <si>
    <t xml:space="preserve">administracji rządowej oraz inne zadania zlecone </t>
  </si>
  <si>
    <t>ustawami realizowane przez powiat</t>
  </si>
  <si>
    <t xml:space="preserve">Bezpieczeństwo publiczne i ochrona </t>
  </si>
  <si>
    <t>przeciwpożarowa</t>
  </si>
  <si>
    <t>Komendy powiatowe Państwowej Straży Pożarnej</t>
  </si>
  <si>
    <t>Składki na ubezpieczenie zdrowotne oraz świadczenia</t>
  </si>
  <si>
    <t>dla osób nie objętych obowiązkiem ubezpieczenia</t>
  </si>
  <si>
    <t>zdrowotnego</t>
  </si>
  <si>
    <t>Rodziny zastępcze</t>
  </si>
  <si>
    <t>bieżące z zakresu administracji rządowej zlecone powiatom,</t>
  </si>
  <si>
    <t xml:space="preserve">związane z realizacją dodatku wychowawczego oraz </t>
  </si>
  <si>
    <t xml:space="preserve">dodatku do zryczałtowanej kwoty stanowiących pomoc </t>
  </si>
  <si>
    <t>państwa w wychowywaniu dzieci</t>
  </si>
  <si>
    <t>Działalność placówek opiekuńczo - wychowawczych</t>
  </si>
  <si>
    <t>WYDATKI OGÓŁEM:</t>
  </si>
  <si>
    <t>Wydatki na zadania własne:</t>
  </si>
  <si>
    <t>020</t>
  </si>
  <si>
    <t>Leśnictwo</t>
  </si>
  <si>
    <t>02001</t>
  </si>
  <si>
    <t>Gospodarka leśna</t>
  </si>
  <si>
    <t>Miejski Zakład Zieleni i Usług Komunalnych</t>
  </si>
  <si>
    <t>wynagrodzenia osobowe pracowników</t>
  </si>
  <si>
    <t xml:space="preserve">składki na ubezpieczenia społeczne </t>
  </si>
  <si>
    <t xml:space="preserve">składki na Fundusz Pracy oraz Fundusz Solidarnościowy </t>
  </si>
  <si>
    <t>Transport i łączność</t>
  </si>
  <si>
    <t>Drogi publiczne w miastach na prawach powiatu</t>
  </si>
  <si>
    <t>Miejski Zarząd Infrastruktury Drogowej i Transportu</t>
  </si>
  <si>
    <t>zakup energii</t>
  </si>
  <si>
    <t>zakup usług remontowych</t>
  </si>
  <si>
    <t>zakup usług pozostałych</t>
  </si>
  <si>
    <t>Drogi publiczne gminne</t>
  </si>
  <si>
    <t>Drogi wewnętrzne</t>
  </si>
  <si>
    <t>Pozostała działalność</t>
  </si>
  <si>
    <t>zakup usług zdrowotnych</t>
  </si>
  <si>
    <t>Turystyka</t>
  </si>
  <si>
    <t>Zadania w zakresie upowszechniania turystyki</t>
  </si>
  <si>
    <t>Ośrodek Sportu i Rekreacji</t>
  </si>
  <si>
    <t>wynagrodzenia bezosobowe</t>
  </si>
  <si>
    <t>Administracja Zasobów Komunalnych</t>
  </si>
  <si>
    <t>wpłaty na Państwowy Fundusz Rehabilitacji Osób</t>
  </si>
  <si>
    <t>Niepełnosprawnych</t>
  </si>
  <si>
    <t>opłaty z tytułu zakupu usług telekomunikacyjnych</t>
  </si>
  <si>
    <t xml:space="preserve">opłaty za administrowanie i czynsze za budynki, </t>
  </si>
  <si>
    <t>lokale i pomieszczenia garażowe</t>
  </si>
  <si>
    <t>wpłaty na PPK finansowane przez podmiot zatrudniający</t>
  </si>
  <si>
    <t>75023</t>
  </si>
  <si>
    <t>Urzędy gmin (miast i miast na prawach powiatu)</t>
  </si>
  <si>
    <t>Wydział Organizacyjno-Prawny i Kadr</t>
  </si>
  <si>
    <t>dodatkowe wynagrodzenie roczne</t>
  </si>
  <si>
    <t>składki na Fundusz Pracy oraz Fundusz Solidarnościowy</t>
  </si>
  <si>
    <t>zakup materiałów i wyposażenia</t>
  </si>
  <si>
    <t>podróże służbowe krajowe</t>
  </si>
  <si>
    <t>75085</t>
  </si>
  <si>
    <t>Wspólna obsługa jednostek samorządu terytorialnego</t>
  </si>
  <si>
    <t>Centrum Usług Wspólnych Placówek Oświatowych</t>
  </si>
  <si>
    <t>wpłaty na Państwowy Fundusz Rehabilitacji Osób Niepełnosprawnych</t>
  </si>
  <si>
    <t>Różne rozliczenia</t>
  </si>
  <si>
    <t>Rezerwy ogólne i celowe</t>
  </si>
  <si>
    <t>4810</t>
  </si>
  <si>
    <t xml:space="preserve">rezerwy </t>
  </si>
  <si>
    <t xml:space="preserve"> - rezerwa celowa</t>
  </si>
  <si>
    <t>Wydział Edukacji</t>
  </si>
  <si>
    <t>dotacja podmiotowa z budżetu dla niepublicznej</t>
  </si>
  <si>
    <t>jednostki systemu oświaty</t>
  </si>
  <si>
    <t>dotacja podmiotowa z budżetu dla publicznej</t>
  </si>
  <si>
    <t>jednostki systemu oświaty prowadzonej przez</t>
  </si>
  <si>
    <t>osobę prawną inną niż jednostka samorządu</t>
  </si>
  <si>
    <t>terytorialnego lub przez osobę fizyczną</t>
  </si>
  <si>
    <t>Jednostki oświatowe zbiorczo</t>
  </si>
  <si>
    <t>wydatki osobowe niezaliczone do wynagrodzeń</t>
  </si>
  <si>
    <t>szkolenia pracowników  niebędących członkami</t>
  </si>
  <si>
    <t xml:space="preserve">korpusu służby cywilnej </t>
  </si>
  <si>
    <t>4210</t>
  </si>
  <si>
    <t>odpisy na zakładowy fundusz świadczeń socjalnych</t>
  </si>
  <si>
    <t>Oddziały przedszkolne w szkołach podstawowych</t>
  </si>
  <si>
    <t>zakup środków dydaktycznych i książek</t>
  </si>
  <si>
    <t>Przedszkola specjalne</t>
  </si>
  <si>
    <t>Inne formy wychowania przedszkolnego</t>
  </si>
  <si>
    <t>80113</t>
  </si>
  <si>
    <t>Dowożenie uczniów do szkół</t>
  </si>
  <si>
    <t>składki na ubezpieczenie zdrowotne</t>
  </si>
  <si>
    <t>zakup usług obejmujących wykonanie ekspertyz, analiz i opinii</t>
  </si>
  <si>
    <t xml:space="preserve">różne opłaty i składki </t>
  </si>
  <si>
    <t>Szkoły policealne</t>
  </si>
  <si>
    <t>Branżowe szkoły I i II stopnia</t>
  </si>
  <si>
    <t xml:space="preserve">Placówki kształcenia ustawicznego i centra </t>
  </si>
  <si>
    <t xml:space="preserve"> kształcenia zawodowego</t>
  </si>
  <si>
    <t xml:space="preserve">Realizacja zadań wymagających stosowania specjalnej 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</si>
  <si>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</si>
  <si>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</si>
  <si>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</si>
  <si>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t>organizacji nauki i metod pracy dla dzieci i młodzieży</t>
  </si>
  <si>
    <t>w szkołach podstawowych</t>
  </si>
  <si>
    <t>Kwalifikacyjne kursy zawodowe</t>
  </si>
  <si>
    <t>w gimnazjach, klasach dotychczasowego gimnazjum</t>
  </si>
  <si>
    <t>prowadzonych w szkołach innego typu, liceach</t>
  </si>
  <si>
    <t xml:space="preserve">ogólnokształcących, technikach, szkołach policealnych, </t>
  </si>
  <si>
    <t>branżowych szkołach I i II stopnia i klasach dotychczasowej</t>
  </si>
  <si>
    <t>zasadniczej szkoły zawodowej prowadzonych w branżowych</t>
  </si>
  <si>
    <t>szkołach I stopnia oraz szkołach artystycznych</t>
  </si>
  <si>
    <t>Wydział Edukacji - projekt pn."Włocławska Akademia</t>
  </si>
  <si>
    <t>Kariery Zawodowej w Zespole Szkół Elektrycznych"</t>
  </si>
  <si>
    <t>składki na ubezpieczenia społeczne</t>
  </si>
  <si>
    <t xml:space="preserve">Jednostki oświatowe zbiorczo - projekt pn."Włocławska </t>
  </si>
  <si>
    <t>Akademia Kariery Zawodowej w Zespole Szkół Elektrycznych"</t>
  </si>
  <si>
    <t>851</t>
  </si>
  <si>
    <t>Przeciwdziałanie alkoholizmowi</t>
  </si>
  <si>
    <t>Miejski Ośrodek Pomocy Rodzinie</t>
  </si>
  <si>
    <t>Wydział Polityki Społecznej i Zdrowia Publicznego</t>
  </si>
  <si>
    <t xml:space="preserve">Placówka Opiekuńczo - Wychowawcza Nr 1 "Maluch" </t>
  </si>
  <si>
    <t>Dom Pomocy Społecznej ul. Nowomiejska 19</t>
  </si>
  <si>
    <t>4230</t>
  </si>
  <si>
    <t>zakup leków, wyrobów medycznych i produktów</t>
  </si>
  <si>
    <t>biobójczych</t>
  </si>
  <si>
    <t>Dom Pomocy Społecznej ul. Dobrzyńska 102</t>
  </si>
  <si>
    <t>Środowiskowy Dom Samopomocy</t>
  </si>
  <si>
    <t>zakup środków żywności</t>
  </si>
  <si>
    <t xml:space="preserve">Dom Pomocy Społecznej przy ul.Nowomiejskiej 19 - </t>
  </si>
  <si>
    <t>Ośrodek Dziennego Pobytu przy ul.Brzeskiej 15</t>
  </si>
  <si>
    <t xml:space="preserve">Zasiłki okresowe, celowe i pomoc w naturze oraz składki </t>
  </si>
  <si>
    <t>na ubezpieczenia emerytalne i rentowe</t>
  </si>
  <si>
    <t xml:space="preserve">Miejski Ośrodek Pomocy Rodzinie </t>
  </si>
  <si>
    <t>świadczenia społeczne</t>
  </si>
  <si>
    <t>Zasiłki stałe</t>
  </si>
  <si>
    <t>koszty postępowania sądowego i prokuratorskiego</t>
  </si>
  <si>
    <t>Pomoc w zakresie dożywiania</t>
  </si>
  <si>
    <t xml:space="preserve">Młodzieżowy Ośrodek Wychowawczy - Projekt pn. </t>
  </si>
  <si>
    <t>"Wykluczenie nie ma MOWy"</t>
  </si>
  <si>
    <t>4217</t>
  </si>
  <si>
    <t>4219</t>
  </si>
  <si>
    <t>składki na Fundusz Emerytur Pomostowych</t>
  </si>
  <si>
    <t>Pozostałe zadania w zakresie polityki społecznej</t>
  </si>
  <si>
    <t>Miejski Ośrodek Pomocy Rodzinie - projekt pn.</t>
  </si>
  <si>
    <t>"Kujawsko - pomorska teleopieka"</t>
  </si>
  <si>
    <t>Włocławskie Centrum Organizacji Pozarządowych</t>
  </si>
  <si>
    <t xml:space="preserve">i Wolontariatu </t>
  </si>
  <si>
    <t>Miejska Jadłodajnia "U Świętego Antoniego"</t>
  </si>
  <si>
    <t>podatek od towarów i usług (VAT)</t>
  </si>
  <si>
    <t>Edukacyjna opieka wychowawcza</t>
  </si>
  <si>
    <t>Wczesne wspomaganie rozwoju dziecka</t>
  </si>
  <si>
    <t xml:space="preserve">Wydział Edukacji </t>
  </si>
  <si>
    <t>Poradnie psychologiczno - pedagogiczne, w tym</t>
  </si>
  <si>
    <t>poradnie specjalistyczne</t>
  </si>
  <si>
    <t xml:space="preserve">Centrum Opieki nad Dzieckiem </t>
  </si>
  <si>
    <t xml:space="preserve">Placówka Opiekuńczo - Wychowawcza Nr 2 "Calineczka" </t>
  </si>
  <si>
    <t>opłaty na rzecz budżetów jednostek samorządu</t>
  </si>
  <si>
    <t>terytorialnego</t>
  </si>
  <si>
    <t>Gospodarka komunalna i ochrona środowiska</t>
  </si>
  <si>
    <t>Utrzymanie zieleni w miastach i gminach</t>
  </si>
  <si>
    <t>szkolenia pracowników niebędących członkami</t>
  </si>
  <si>
    <t>Miejski Zakład Zieleni i Usług Komunalnych we Włocławku - obsługa Strefy Rozwoju Gospodarczego /Park Przemysłowo - Technologiczny/</t>
  </si>
  <si>
    <t>Kultura fizyczna</t>
  </si>
  <si>
    <t>Instytucje kultury fizycznej</t>
  </si>
  <si>
    <t>Wydatki na zadania zlecone:</t>
  </si>
  <si>
    <t>Wydział Organizacyjno - Prawny i Kadr</t>
  </si>
  <si>
    <t>Zapewnienie uczniom prawa do bezpłatnego dostępu</t>
  </si>
  <si>
    <t>do podręczników, materiałów edukacyjnych lub materiałów</t>
  </si>
  <si>
    <t>ćwiczeniowych</t>
  </si>
  <si>
    <t xml:space="preserve">zakup usług pozostałych </t>
  </si>
  <si>
    <t>Środowiskowy Dom Samopomocy - Klub Samopomocy</t>
  </si>
  <si>
    <t>"Rozumiem i wspieram"</t>
  </si>
  <si>
    <t>2820</t>
  </si>
  <si>
    <t>dotacja celowa z budżetu na finansowanie lub</t>
  </si>
  <si>
    <t>dofinansowanie zadań zleconych do realizacji</t>
  </si>
  <si>
    <t>stowarzyszeniom</t>
  </si>
  <si>
    <t xml:space="preserve">składki na ubezpieczenie zdrowotne </t>
  </si>
  <si>
    <t>Wydatki na zadania rządowe:</t>
  </si>
  <si>
    <t>Prace geodezyjno-urządzeniowe na potrzeby rolnictwa</t>
  </si>
  <si>
    <t>Wydział Geodezji i Kartografii</t>
  </si>
  <si>
    <t>Wydział Gospodarowania Mieniem Komunalnym</t>
  </si>
  <si>
    <t xml:space="preserve">zakup usług obejmujących wykonanie ekspertyz, </t>
  </si>
  <si>
    <t xml:space="preserve">analiz i opinii </t>
  </si>
  <si>
    <t xml:space="preserve">Powiatowy Inspektorat Nadzoru Budowlanego Miasta </t>
  </si>
  <si>
    <t>Włocławka</t>
  </si>
  <si>
    <t>wynagrodzenia osobowe członków korpusu służby</t>
  </si>
  <si>
    <t>cywilnej</t>
  </si>
  <si>
    <t xml:space="preserve">wydatki na zakupy inwestycyjne jednostek </t>
  </si>
  <si>
    <t>budżetowych</t>
  </si>
  <si>
    <t>Bezpieczeństwo publiczne i ochrona</t>
  </si>
  <si>
    <r>
      <t xml:space="preserve">Komendy powiatowe Państwowej Straży Pożarnej </t>
    </r>
    <r>
      <rPr>
        <i/>
        <sz val="9"/>
        <rFont val="Arial CE"/>
        <charset val="238"/>
      </rPr>
      <t/>
    </r>
  </si>
  <si>
    <t>Komenda Miejska Państwowej Straży Pożarnej</t>
  </si>
  <si>
    <t xml:space="preserve">wydatki osobowe niezaliczone do uposażeń </t>
  </si>
  <si>
    <t>wypłacane żołnierzom i funkcjonariuszom</t>
  </si>
  <si>
    <t xml:space="preserve">wynagrodzenia osobowe członków korpusu </t>
  </si>
  <si>
    <t>służby cywilnej</t>
  </si>
  <si>
    <t>inne należności żołnierzy zawodowych oraz</t>
  </si>
  <si>
    <t>funkcjonariuszy zaliczane do wynagrodzeń</t>
  </si>
  <si>
    <t>4080</t>
  </si>
  <si>
    <t xml:space="preserve">uposażenia i świadczenia pieniężne wypłacane </t>
  </si>
  <si>
    <t xml:space="preserve">przez okres roku żołnierzom i funkcjonariuszom </t>
  </si>
  <si>
    <t>zwolnionym ze służby</t>
  </si>
  <si>
    <t xml:space="preserve">równoważniki pieniężne i ekwiwalenty dla żołnierzy </t>
  </si>
  <si>
    <t xml:space="preserve"> i funkcjonariuszy oraz pozostałe należności</t>
  </si>
  <si>
    <t xml:space="preserve">Składki na ubezpieczenie zdrowotne oraz </t>
  </si>
  <si>
    <t xml:space="preserve">świadczenia dla osób nieobjętych obowiązkiem </t>
  </si>
  <si>
    <r>
      <t xml:space="preserve">ubezpieczenia zdrowotnego </t>
    </r>
    <r>
      <rPr>
        <i/>
        <sz val="9"/>
        <rFont val="Arial CE"/>
        <charset val="238"/>
      </rPr>
      <t/>
    </r>
  </si>
  <si>
    <t>Zespoły do spraw orzekania o niepełnosprawności</t>
  </si>
  <si>
    <t>Działalnośc placówek opiekuńczo - wychowawczych</t>
  </si>
  <si>
    <t>do Zarządzenia NR 431/2021</t>
  </si>
  <si>
    <t>z dnia 30 listopada 2021 r.</t>
  </si>
  <si>
    <t>Załącznik Nr 2</t>
  </si>
  <si>
    <t>Plan wydatków majątkowych na 2021 rok</t>
  </si>
  <si>
    <t>Planowane wydatki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</si>
  <si>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</si>
  <si>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</si>
  <si>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</si>
  <si>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</si>
  <si>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</si>
  <si>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</si>
  <si>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</si>
  <si>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Dział</t>
  </si>
  <si>
    <t>Nazwa zadania inwestycyjnego</t>
  </si>
  <si>
    <t>koszty</t>
  </si>
  <si>
    <t>budżetowy</t>
  </si>
  <si>
    <t>środki</t>
  </si>
  <si>
    <t>wydzielone</t>
  </si>
  <si>
    <t>realizująca</t>
  </si>
  <si>
    <t>finansowe*</t>
  </si>
  <si>
    <t>dochody</t>
  </si>
  <si>
    <t xml:space="preserve">pochodzące </t>
  </si>
  <si>
    <t>wymienione</t>
  </si>
  <si>
    <t>rachunki</t>
  </si>
  <si>
    <t>program lub</t>
  </si>
  <si>
    <t>(8+9+10)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</si>
  <si>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</si>
  <si>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</si>
  <si>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</si>
  <si>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</si>
  <si>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</si>
  <si>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</si>
  <si>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</si>
  <si>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</si>
  <si>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</si>
  <si>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</si>
  <si>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</si>
  <si>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</si>
  <si>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>DZIAŁALNOŚĆ USŁUGOWA</t>
  </si>
  <si>
    <t>wprowadza się zadanie:</t>
  </si>
  <si>
    <t>§ 6060</t>
  </si>
  <si>
    <t>Zakup samochodu służbowego dla Powiatowego Inspektoratu Nadzoru Budowlanego Miasta Włocławka</t>
  </si>
  <si>
    <t>Powiatowy Inspektorat Nadzoru Budowlanego Miasta Włocławka</t>
  </si>
  <si>
    <t>*  - łączne koszty finansowe obejmują wydatki majątkowe i wydatki bieżące</t>
  </si>
  <si>
    <t>Załącznik Nr 3</t>
  </si>
  <si>
    <t>Dochody i wydatki związane z realizacją zadań z zakresu administracji rządowej wykonywanych na podstawie porozumień z organami administracji rządowej na 2021 rok</t>
  </si>
  <si>
    <t>z tego:</t>
  </si>
  <si>
    <t>Rozdział</t>
  </si>
  <si>
    <t>Dotacje
ogółem</t>
  </si>
  <si>
    <t>Wydatki
ogółem
(6+9)</t>
  </si>
  <si>
    <t>w tym:</t>
  </si>
  <si>
    <t>Wydatki
bieżące</t>
  </si>
  <si>
    <t>wynagrodzenia i składki od nich naliczane</t>
  </si>
  <si>
    <t>świadczenia na rzecz osób fizycznych</t>
  </si>
  <si>
    <t>Wydatki
majątkowe</t>
  </si>
  <si>
    <t>Ogółem:</t>
  </si>
  <si>
    <t>Załącznik Nr 4</t>
  </si>
  <si>
    <t xml:space="preserve">Dotacje udzielane z budżetu jednostki samorządu terytorialnego </t>
  </si>
  <si>
    <t>dla jednostek spoza sektora finansów publicznych na 2021 rok</t>
  </si>
  <si>
    <t>Nazwa zadania</t>
  </si>
  <si>
    <t>Kwota dotacji</t>
  </si>
  <si>
    <t>dotacje celowe</t>
  </si>
  <si>
    <t>Dotacje do prac budowlanych w ramach rewitalizacji</t>
  </si>
  <si>
    <t>Pozostała działalność (prowadzenie Kawiarni Obywatelskiej "Śródmieście Cafe")</t>
  </si>
  <si>
    <t>Nieodpłatna pomoc prawna - zadanie rządowe</t>
  </si>
  <si>
    <t>Publiczna Szkoła Podstawowa im. Ks. J. Długosza</t>
  </si>
  <si>
    <t xml:space="preserve">Szkoła Podstawowa Nr 24 w Zespole Szkół WSO "Cogito" </t>
  </si>
  <si>
    <t>Prywatna Szkoła Podstawowa Zespołu Edukacji "Wiedza"</t>
  </si>
  <si>
    <t xml:space="preserve">Branżowa Szkoła I Stopnia nr 9 w Zespole Szkół Włocławskiego Stowarzyszenia Oświatowego "Cogito" </t>
  </si>
  <si>
    <t>Publiczne Liceum Ogólnokształcące im. Ks. J. Długosza</t>
  </si>
  <si>
    <t>Liceum Ogólnokształcące Szkoła Mistrzostwa Sportowego</t>
  </si>
  <si>
    <t>Zapewnienie uczniom prawa do bezpłatnego dostępu do podręczników, materiałów edukacyjnych lub materiałów ćwiczeniowych - zadanie zlecone (zakup podręczników dla uczniów)</t>
  </si>
  <si>
    <t>Zespół Szkół Katolickich im. Ks. J. Długosza</t>
  </si>
  <si>
    <t xml:space="preserve">Zespół Szkół Akademickich im. Obrońców Wisły 1920 roku </t>
  </si>
  <si>
    <t xml:space="preserve">Zespół Szkół WSO "Cogito" </t>
  </si>
  <si>
    <t>Realizacja projektu unijnego  "Zawodowcy z Włocławka"- podniesienie jakości nauczania i zwiększenie szans na zatrudnienie uczniów ZSS we Włocławku"</t>
  </si>
  <si>
    <t>Zwalczanie narkomanii</t>
  </si>
  <si>
    <t>Dofinansowanie programów dotyczących uzależnień, pozalekcyjnych zajęć sportowych (przeciwdziaanie alkoholizmowi)</t>
  </si>
  <si>
    <t>Usługi opiekuńcze i specjalistyczne usługi opiekuńcze - zadania własne</t>
  </si>
  <si>
    <t>Usługi opiekuńcze i specjalistyczne usługi opiekuńcze - zadania zlecone</t>
  </si>
  <si>
    <t>Zapewnienie schronienia oraz pomocy rzeczowej osobom bezdomnym (pozostała działalność)</t>
  </si>
  <si>
    <t>Realizacja projektu unijnego "Reintegracja społeczna mieszkańców Włocławka, w tym w obszarze rewitalizacji"</t>
  </si>
  <si>
    <t>Realizacja projektu unijnego "Aktywność to przyszłość"</t>
  </si>
  <si>
    <t>Utylizacja wyrobów zawierających azbest (dotacja na inwestycje)</t>
  </si>
  <si>
    <t>Wymiana źródeł ciepła zasilanych paliwami stałymi dla osób fizycznych (dotacja na inwestycje)</t>
  </si>
  <si>
    <t>Wymiana źródeł ciepła zasilanych paliwami stałymi w budynkach wielorodzinnych (dotacja na inwestycje)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</si>
  <si>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</si>
  <si>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</si>
  <si>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</si>
  <si>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>Upowszechnianie kultury fizycznej i sportu (pozostała działalność)</t>
  </si>
  <si>
    <t>Razem</t>
  </si>
  <si>
    <t>dotacje podmiotowe</t>
  </si>
  <si>
    <t>Nazwa placówki/nazwa podmiotu</t>
  </si>
  <si>
    <t>Szkoła Podstawowa dla dorosłych (WSO "Cogito")</t>
  </si>
  <si>
    <t>Akademicka Szkoła Podstawowa Nr 1 im. Obrońców Wisły 1920 roku we Włocławku</t>
  </si>
  <si>
    <t>Akademicka Szkoła Podstawowa Mistrzostwa Sportowego Nr 1 im. Obrońców Wisły 1920 roku we Włocławku</t>
  </si>
  <si>
    <t>Szkoła Podstawowa Szkoła Mistrzostwa Sportowego ("Kar" Sp. z o.o.)</t>
  </si>
  <si>
    <t>Szkoła Podstawowa przy Państwowej Uczelni Zawodowej we Włocławku</t>
  </si>
  <si>
    <t>Szkoła Podstawowa z oddziałami dwujęzycznymi Monttessori-     Schule</t>
  </si>
  <si>
    <t>Niepubliczne Przedszkole "Skakanka"</t>
  </si>
  <si>
    <t>Przedszkole Niepubliczne "Chatka Puchatka"</t>
  </si>
  <si>
    <t>Niepubliczne Przedszkole "Smerfna Chata"</t>
  </si>
  <si>
    <t>Przedszkole Akademickie przy Państwowej Uczelni Zawodowej we Włocławku</t>
  </si>
  <si>
    <t>Przedszkole Niepubliczne "Tęczowa Kraina"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</si>
  <si>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</si>
  <si>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</si>
  <si>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</si>
  <si>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</t>
  </si>
  <si>
    <t>Przedszkole Niepubliczne "Happy Kids"</t>
  </si>
  <si>
    <t>Przedszkole Niepubliczne "Kujawiaczek"</t>
  </si>
  <si>
    <t>Niepubliczne Przedszkole "Wesoła Biedronka"</t>
  </si>
  <si>
    <t>Przedszkole Niepubliczne Megamocni we Włocławku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</si>
  <si>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</si>
  <si>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</si>
  <si>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</si>
  <si>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</si>
  <si>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</si>
  <si>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Policealna Szkoła dla dorosłych "Cosinus Plus" we Włocławku</t>
  </si>
  <si>
    <t>Policealna Szkoła Techników Ochrony Fizycznej Osób i Mienia Elitarne Studium Służb Ochrony "Delta"</t>
  </si>
  <si>
    <t>Akademicka Szkoła Policealna przy Państwowej Uczelni Zawodowej we Włocławku</t>
  </si>
  <si>
    <t>Policealna Szkoła "Edicus"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</si>
  <si>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</si>
  <si>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</si>
  <si>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</si>
  <si>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Zaoczna Policealna Szkoła Medyczna "Pascal" we Włocławku</t>
  </si>
  <si>
    <t>Prywatna Szkoła Policealna (CE "Zenit")</t>
  </si>
  <si>
    <t>Policealna Szkoła Centrum Nauki I Biznesu "Żak"</t>
  </si>
  <si>
    <t>Szkoła Policealna "Spectrum" dla dorosłych</t>
  </si>
  <si>
    <t>Policealna Szkoła dla dorosłych Futuro</t>
  </si>
  <si>
    <t>Szkoła Policealna Opieki Medycznej dla Dorosłych "Żak"</t>
  </si>
  <si>
    <t>Akademicka Szkoła Policealna przy Kujawskiej Szkole Wyższej we Włocławku</t>
  </si>
  <si>
    <t xml:space="preserve">Branżowa Szkoła I Stopnia Start we Włocławku </t>
  </si>
  <si>
    <t xml:space="preserve">Branżowa Szkoła II Stopnia Start we Włocławku </t>
  </si>
  <si>
    <t>Akademicka Szkoła Branżowa I stopnia im. Obrońców Wisły 1920 roku</t>
  </si>
  <si>
    <t>Liceum Ogólnokształcące "Edicus" dla Dorosłych</t>
  </si>
  <si>
    <t>Liceum Ogólnokształcące dla Dorosłych Futuro</t>
  </si>
  <si>
    <t xml:space="preserve">Liceum Ogólnokształcące Szkoła Mistrzostwa Sportowego 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</si>
  <si>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</si>
  <si>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</si>
  <si>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</si>
  <si>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 xml:space="preserve">Liceum Ogólnokształcące "Spectrum" dla Dorosłych we Włocławku 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</si>
  <si>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</si>
  <si>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</si>
  <si>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dla Dorosłych "Żak"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</si>
  <si>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</si>
  <si>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</si>
  <si>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</si>
  <si>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</si>
  <si>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</si>
  <si>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</si>
  <si>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Szkoła Policealna dla dorosłych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</si>
  <si>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</si>
  <si>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Warsztaty Terapii Zajęciowej</t>
  </si>
  <si>
    <t>Specjalne ośrodki szkolno - wychowawcze</t>
  </si>
  <si>
    <t>Specjalny Ośrodek Wychowawczy Zgromadzenia Sióstr Orionistek</t>
  </si>
  <si>
    <t>Poradnie psychologiczno - pedagogiczne, w tym poradnie specjalistyczne</t>
  </si>
  <si>
    <t>Poradnia Psychologiczno - Pedagogiczna "Vitamed"</t>
  </si>
  <si>
    <t>Internat Zespołu Szkół Katolickich im. Ks. J. Długosza</t>
  </si>
  <si>
    <t>Załącznik Nr 5</t>
  </si>
  <si>
    <r>
      <t>gmin, związkom powiatowo-gminnym) ustawami</t>
    </r>
    <r>
      <rPr>
        <sz val="8"/>
        <rFont val="Arial CE"/>
        <charset val="238"/>
      </rPr>
      <t xml:space="preserve"> </t>
    </r>
  </si>
  <si>
    <r>
      <t>Usługi opiekuńcze i specjalistyczne usługi opiekuńcze</t>
    </r>
    <r>
      <rPr>
        <sz val="8"/>
        <rFont val="Arial CE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</si>
</sst>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43" formatCode="_-* #,##0.00_-;\-* #,##0.00_-;_-* &quot;-&quot;??_-;_-@_-"/>
  </numFmts>
  <fonts count="34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6"/>
      <name val="Arial CE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name val="Arial CE"/>
      <charset val="238"/>
    </font>
    <font>
      <i/>
      <sz val="9"/>
      <name val="Arial CE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sz val="7"/>
      <name val="Arial CE"/>
      <family val="2"/>
      <charset val="238"/>
    </font>
    <font>
      <b/>
      <sz val="9"/>
      <name val="Arial CE"/>
      <family val="2"/>
      <charset val="238"/>
    </font>
    <font>
      <b/>
      <u/>
      <sz val="8"/>
      <name val="Arial CE"/>
      <charset val="238"/>
    </font>
    <font>
      <u/>
      <sz val="8"/>
      <name val="Arial CE"/>
      <charset val="238"/>
    </font>
    <font>
      <b/>
      <u/>
      <sz val="6"/>
      <name val="Arial CE"/>
      <charset val="238"/>
    </font>
    <font>
      <sz val="9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Arial CE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name val="Arial CE"/>
      <charset val="238"/>
    </font>
    <font>
      <sz val="7"/>
      <name val="Arial CE"/>
      <charset val="238"/>
    </font>
    <font>
      <b/>
      <sz val="7"/>
      <name val="Arial CE"/>
      <charset val="238"/>
    </font>
    <font>
      <b/>
      <sz val="9"/>
      <name val="Arial CE"/>
      <charset val="238"/>
    </font>
    <font>
      <b/>
      <sz val="6"/>
      <name val="Arial CE"/>
      <charset val="238"/>
    </font>
    <font>
      <u/>
      <sz val="7"/>
      <name val="Arial CE"/>
      <charset val="238"/>
    </font>
    <font>
      <sz val="6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7" fillId="0" borderId="0"/>
    <xf numFmtId="43" fontId="9" fillId="0" borderId="0" applyFont="0" applyFill="0" applyBorder="0" applyAlignment="0" applyProtection="0"/>
  </cellStyleXfs>
  <cellXfs count="3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7" fillId="0" borderId="0" xfId="0" applyFont="1"/>
    <xf numFmtId="0" fontId="2" fillId="0" borderId="0" xfId="0" applyFont="1"/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1" xfId="0" applyFont="1" applyBorder="1" applyAlignment="1">
      <alignment horizontal="left" vertical="center" indent="2"/>
    </xf>
    <xf numFmtId="0" fontId="7" fillId="0" borderId="3" xfId="0" applyFont="1" applyBorder="1" applyAlignment="1">
      <alignment horizontal="left" vertical="center" indent="2"/>
    </xf>
    <xf numFmtId="0" fontId="7" fillId="0" borderId="3" xfId="0" applyFont="1" applyBorder="1" applyAlignment="1">
      <alignment vertical="top"/>
    </xf>
    <xf numFmtId="0" fontId="7" fillId="0" borderId="3" xfId="0" applyFont="1" applyBorder="1" applyAlignment="1">
      <alignment horizontal="left" vertical="top" wrapText="1" indent="2"/>
    </xf>
    <xf numFmtId="0" fontId="7" fillId="0" borderId="4" xfId="0" applyFont="1" applyBorder="1" applyAlignment="1">
      <alignment vertical="top"/>
    </xf>
    <xf numFmtId="0" fontId="5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 vertical="center" indent="2"/>
    </xf>
    <xf numFmtId="0" fontId="7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left" vertical="center" indent="2"/>
    </xf>
    <xf numFmtId="49" fontId="1" fillId="0" borderId="0" xfId="0" applyNumberFormat="1" applyFont="1"/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1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49" fontId="1" fillId="0" borderId="1" xfId="0" applyNumberFormat="1" applyFont="1" applyBorder="1"/>
    <xf numFmtId="0" fontId="11" fillId="0" borderId="2" xfId="0" applyFont="1" applyBorder="1"/>
    <xf numFmtId="0" fontId="11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2" fillId="0" borderId="0" xfId="0" applyFont="1"/>
    <xf numFmtId="0" fontId="11" fillId="0" borderId="3" xfId="0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3" fontId="1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/>
    <xf numFmtId="49" fontId="1" fillId="0" borderId="3" xfId="0" applyNumberFormat="1" applyFont="1" applyBorder="1" applyAlignment="1">
      <alignment horizontal="right"/>
    </xf>
    <xf numFmtId="0" fontId="11" fillId="0" borderId="9" xfId="0" applyFont="1" applyBorder="1"/>
    <xf numFmtId="4" fontId="11" fillId="0" borderId="10" xfId="0" applyNumberFormat="1" applyFont="1" applyBorder="1"/>
    <xf numFmtId="0" fontId="11" fillId="0" borderId="11" xfId="0" applyFont="1" applyBorder="1"/>
    <xf numFmtId="4" fontId="11" fillId="0" borderId="12" xfId="0" applyNumberFormat="1" applyFont="1" applyBorder="1"/>
    <xf numFmtId="3" fontId="11" fillId="0" borderId="3" xfId="0" applyNumberFormat="1" applyFont="1" applyBorder="1"/>
    <xf numFmtId="49" fontId="11" fillId="0" borderId="3" xfId="0" applyNumberFormat="1" applyFont="1" applyBorder="1" applyAlignment="1">
      <alignment horizontal="right"/>
    </xf>
    <xf numFmtId="3" fontId="11" fillId="0" borderId="7" xfId="0" applyNumberFormat="1" applyFont="1" applyBorder="1"/>
    <xf numFmtId="0" fontId="10" fillId="0" borderId="3" xfId="0" applyFont="1" applyBorder="1"/>
    <xf numFmtId="49" fontId="10" fillId="0" borderId="3" xfId="0" applyNumberFormat="1" applyFont="1" applyBorder="1" applyAlignment="1">
      <alignment horizontal="right"/>
    </xf>
    <xf numFmtId="0" fontId="1" fillId="0" borderId="8" xfId="0" applyFont="1" applyBorder="1"/>
    <xf numFmtId="4" fontId="1" fillId="0" borderId="4" xfId="0" applyNumberFormat="1" applyFont="1" applyBorder="1"/>
    <xf numFmtId="4" fontId="1" fillId="0" borderId="4" xfId="0" applyNumberFormat="1" applyFont="1" applyBorder="1" applyAlignment="1">
      <alignment horizontal="right"/>
    </xf>
    <xf numFmtId="0" fontId="13" fillId="0" borderId="3" xfId="0" applyFont="1" applyBorder="1"/>
    <xf numFmtId="49" fontId="13" fillId="0" borderId="3" xfId="0" applyNumberFormat="1" applyFont="1" applyBorder="1" applyAlignment="1">
      <alignment horizontal="right"/>
    </xf>
    <xf numFmtId="0" fontId="1" fillId="0" borderId="3" xfId="0" applyFont="1" applyBorder="1"/>
    <xf numFmtId="4" fontId="10" fillId="0" borderId="3" xfId="0" applyNumberFormat="1" applyFont="1" applyBorder="1"/>
    <xf numFmtId="4" fontId="1" fillId="0" borderId="3" xfId="0" applyNumberFormat="1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7" xfId="0" applyFont="1" applyBorder="1"/>
    <xf numFmtId="3" fontId="11" fillId="0" borderId="3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0" fillId="0" borderId="3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center"/>
    </xf>
    <xf numFmtId="3" fontId="1" fillId="0" borderId="7" xfId="0" applyNumberFormat="1" applyFont="1" applyBorder="1"/>
    <xf numFmtId="3" fontId="10" fillId="0" borderId="8" xfId="0" applyNumberFormat="1" applyFont="1" applyBorder="1"/>
    <xf numFmtId="3" fontId="1" fillId="0" borderId="8" xfId="0" applyNumberFormat="1" applyFont="1" applyBorder="1"/>
    <xf numFmtId="0" fontId="10" fillId="0" borderId="3" xfId="0" applyFont="1" applyBorder="1" applyAlignment="1">
      <alignment horizontal="right"/>
    </xf>
    <xf numFmtId="0" fontId="10" fillId="0" borderId="8" xfId="0" applyFont="1" applyBorder="1"/>
    <xf numFmtId="3" fontId="11" fillId="0" borderId="4" xfId="0" applyNumberFormat="1" applyFont="1" applyBorder="1" applyAlignment="1">
      <alignment horizontal="right"/>
    </xf>
    <xf numFmtId="3" fontId="11" fillId="0" borderId="4" xfId="0" applyNumberFormat="1" applyFont="1" applyBorder="1"/>
    <xf numFmtId="0" fontId="1" fillId="0" borderId="4" xfId="0" applyFont="1" applyBorder="1" applyAlignment="1">
      <alignment horizontal="right"/>
    </xf>
    <xf numFmtId="4" fontId="10" fillId="0" borderId="4" xfId="0" applyNumberFormat="1" applyFont="1" applyBorder="1" applyAlignment="1">
      <alignment horizontal="right"/>
    </xf>
    <xf numFmtId="0" fontId="10" fillId="0" borderId="4" xfId="3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3" fontId="10" fillId="0" borderId="7" xfId="0" applyNumberFormat="1" applyFont="1" applyBorder="1"/>
    <xf numFmtId="4" fontId="11" fillId="0" borderId="3" xfId="0" applyNumberFormat="1" applyFont="1" applyBorder="1" applyAlignment="1">
      <alignment horizontal="right"/>
    </xf>
    <xf numFmtId="49" fontId="15" fillId="0" borderId="7" xfId="0" applyNumberFormat="1" applyFont="1" applyBorder="1" applyAlignment="1">
      <alignment horizontal="center"/>
    </xf>
    <xf numFmtId="44" fontId="15" fillId="0" borderId="0" xfId="0" applyNumberFormat="1" applyFont="1" applyAlignment="1">
      <alignment horizontal="left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3" fontId="1" fillId="0" borderId="4" xfId="0" applyNumberFormat="1" applyFont="1" applyBorder="1"/>
    <xf numFmtId="4" fontId="1" fillId="0" borderId="4" xfId="0" applyNumberFormat="1" applyFont="1" applyBorder="1" applyAlignment="1">
      <alignment horizontal="center"/>
    </xf>
    <xf numFmtId="4" fontId="11" fillId="0" borderId="3" xfId="0" applyNumberFormat="1" applyFont="1" applyBorder="1"/>
    <xf numFmtId="0" fontId="10" fillId="0" borderId="3" xfId="0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0" fontId="10" fillId="0" borderId="4" xfId="0" applyFont="1" applyBorder="1"/>
    <xf numFmtId="0" fontId="1" fillId="0" borderId="7" xfId="0" applyFont="1" applyBorder="1" applyAlignment="1">
      <alignment horizontal="left"/>
    </xf>
    <xf numFmtId="49" fontId="15" fillId="0" borderId="3" xfId="0" applyNumberFormat="1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2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4" fontId="10" fillId="0" borderId="4" xfId="0" applyNumberFormat="1" applyFont="1" applyBorder="1"/>
    <xf numFmtId="4" fontId="10" fillId="0" borderId="13" xfId="0" applyNumberFormat="1" applyFont="1" applyBorder="1"/>
    <xf numFmtId="0" fontId="1" fillId="0" borderId="7" xfId="0" applyFont="1" applyBorder="1" applyAlignment="1">
      <alignment horizontal="right"/>
    </xf>
    <xf numFmtId="0" fontId="1" fillId="0" borderId="4" xfId="0" applyFont="1" applyBorder="1"/>
    <xf numFmtId="0" fontId="10" fillId="0" borderId="4" xfId="0" applyFont="1" applyBorder="1" applyAlignment="1">
      <alignment horizontal="right"/>
    </xf>
    <xf numFmtId="0" fontId="15" fillId="0" borderId="12" xfId="0" applyFont="1" applyBorder="1"/>
    <xf numFmtId="3" fontId="10" fillId="0" borderId="3" xfId="0" applyNumberFormat="1" applyFont="1" applyBorder="1" applyAlignment="1">
      <alignment horizontal="center"/>
    </xf>
    <xf numFmtId="3" fontId="10" fillId="0" borderId="3" xfId="0" applyNumberFormat="1" applyFont="1" applyBorder="1"/>
    <xf numFmtId="0" fontId="10" fillId="0" borderId="7" xfId="0" applyFont="1" applyBorder="1"/>
    <xf numFmtId="0" fontId="10" fillId="0" borderId="3" xfId="0" applyFont="1" applyBorder="1" applyAlignment="1">
      <alignment horizontal="right" vertical="top"/>
    </xf>
    <xf numFmtId="0" fontId="10" fillId="0" borderId="3" xfId="0" applyFont="1" applyBorder="1" applyAlignment="1">
      <alignment wrapText="1"/>
    </xf>
    <xf numFmtId="4" fontId="10" fillId="0" borderId="1" xfId="0" applyNumberFormat="1" applyFont="1" applyBorder="1"/>
    <xf numFmtId="0" fontId="12" fillId="0" borderId="3" xfId="0" applyFont="1" applyBorder="1"/>
    <xf numFmtId="0" fontId="11" fillId="0" borderId="3" xfId="0" applyFont="1" applyBorder="1" applyAlignment="1">
      <alignment horizontal="right"/>
    </xf>
    <xf numFmtId="49" fontId="11" fillId="0" borderId="4" xfId="0" applyNumberFormat="1" applyFont="1" applyBorder="1" applyAlignment="1">
      <alignment horizontal="right"/>
    </xf>
    <xf numFmtId="4" fontId="10" fillId="0" borderId="3" xfId="0" applyNumberFormat="1" applyFont="1" applyBorder="1" applyAlignment="1">
      <alignment horizontal="center"/>
    </xf>
    <xf numFmtId="0" fontId="2" fillId="0" borderId="3" xfId="0" applyFont="1" applyBorder="1"/>
    <xf numFmtId="4" fontId="1" fillId="0" borderId="13" xfId="0" applyNumberFormat="1" applyFont="1" applyBorder="1" applyAlignment="1">
      <alignment horizontal="right"/>
    </xf>
    <xf numFmtId="4" fontId="1" fillId="0" borderId="13" xfId="0" applyNumberFormat="1" applyFont="1" applyBorder="1"/>
    <xf numFmtId="3" fontId="10" fillId="0" borderId="3" xfId="0" applyNumberFormat="1" applyFont="1" applyBorder="1" applyAlignment="1">
      <alignment horizontal="right"/>
    </xf>
    <xf numFmtId="0" fontId="11" fillId="0" borderId="12" xfId="0" applyFont="1" applyBorder="1"/>
    <xf numFmtId="0" fontId="10" fillId="0" borderId="8" xfId="0" applyFont="1" applyBorder="1" applyAlignment="1">
      <alignment horizontal="left"/>
    </xf>
    <xf numFmtId="4" fontId="10" fillId="0" borderId="4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left"/>
    </xf>
    <xf numFmtId="3" fontId="10" fillId="0" borderId="4" xfId="0" applyNumberFormat="1" applyFont="1" applyBorder="1" applyAlignment="1">
      <alignment horizontal="right"/>
    </xf>
    <xf numFmtId="3" fontId="15" fillId="0" borderId="3" xfId="0" applyNumberFormat="1" applyFont="1" applyBorder="1"/>
    <xf numFmtId="0" fontId="10" fillId="0" borderId="4" xfId="0" applyFont="1" applyBorder="1" applyAlignment="1">
      <alignment horizontal="left"/>
    </xf>
    <xf numFmtId="0" fontId="12" fillId="0" borderId="4" xfId="0" applyFont="1" applyBorder="1" applyAlignment="1">
      <alignment horizontal="right"/>
    </xf>
    <xf numFmtId="0" fontId="12" fillId="0" borderId="4" xfId="0" applyFont="1" applyBorder="1"/>
    <xf numFmtId="49" fontId="12" fillId="0" borderId="4" xfId="0" applyNumberFormat="1" applyFont="1" applyBorder="1" applyAlignment="1">
      <alignment horizontal="right"/>
    </xf>
    <xf numFmtId="0" fontId="12" fillId="0" borderId="8" xfId="0" applyFont="1" applyBorder="1"/>
    <xf numFmtId="0" fontId="12" fillId="0" borderId="0" xfId="0" applyFont="1" applyAlignment="1">
      <alignment horizontal="right"/>
    </xf>
    <xf numFmtId="0" fontId="16" fillId="0" borderId="0" xfId="0" applyFont="1"/>
    <xf numFmtId="0" fontId="10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right" vertical="center" wrapText="1"/>
    </xf>
    <xf numFmtId="3" fontId="21" fillId="0" borderId="5" xfId="0" applyNumberFormat="1" applyFont="1" applyBorder="1" applyAlignment="1">
      <alignment horizontal="center" vertical="center" wrapText="1"/>
    </xf>
    <xf numFmtId="0" fontId="10" fillId="0" borderId="0" xfId="0" applyFont="1"/>
    <xf numFmtId="0" fontId="15" fillId="0" borderId="5" xfId="0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4" fontId="10" fillId="0" borderId="4" xfId="0" applyNumberFormat="1" applyFont="1" applyBorder="1" applyAlignment="1">
      <alignment horizontal="right" vertical="center" wrapText="1"/>
    </xf>
    <xf numFmtId="0" fontId="22" fillId="0" borderId="0" xfId="0" applyFont="1"/>
    <xf numFmtId="0" fontId="4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Continuous" vertical="center" wrapText="1"/>
    </xf>
    <xf numFmtId="0" fontId="18" fillId="3" borderId="20" xfId="0" applyFont="1" applyFill="1" applyBorder="1" applyAlignment="1">
      <alignment horizontal="centerContinuous" vertical="center" wrapText="1"/>
    </xf>
    <xf numFmtId="0" fontId="18" fillId="3" borderId="22" xfId="0" applyFont="1" applyFill="1" applyBorder="1" applyAlignment="1">
      <alignment horizontal="centerContinuous" vertical="center" wrapText="1"/>
    </xf>
    <xf numFmtId="0" fontId="18" fillId="3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top" wrapText="1"/>
    </xf>
    <xf numFmtId="0" fontId="18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3" xfId="0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3" fontId="2" fillId="0" borderId="0" xfId="0" applyNumberFormat="1" applyFont="1"/>
    <xf numFmtId="3" fontId="4" fillId="0" borderId="0" xfId="0" applyNumberFormat="1" applyFont="1" applyAlignment="1">
      <alignment horizontal="centerContinuous" vertical="center" wrapText="1"/>
    </xf>
    <xf numFmtId="3" fontId="23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Continuous" vertical="center"/>
    </xf>
    <xf numFmtId="4" fontId="4" fillId="3" borderId="5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Continuous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0" xfId="0" applyFont="1"/>
    <xf numFmtId="0" fontId="16" fillId="0" borderId="5" xfId="0" applyFont="1" applyBorder="1" applyAlignment="1">
      <alignment vertical="center"/>
    </xf>
    <xf numFmtId="0" fontId="24" fillId="0" borderId="5" xfId="0" applyFont="1" applyBorder="1" applyAlignment="1">
      <alignment horizontal="left" vertical="center"/>
    </xf>
    <xf numFmtId="4" fontId="16" fillId="0" borderId="5" xfId="0" applyNumberFormat="1" applyFont="1" applyBorder="1"/>
    <xf numFmtId="0" fontId="25" fillId="0" borderId="0" xfId="0" applyFont="1"/>
    <xf numFmtId="0" fontId="16" fillId="0" borderId="5" xfId="0" applyFont="1" applyBorder="1" applyAlignment="1">
      <alignment vertical="top"/>
    </xf>
    <xf numFmtId="0" fontId="16" fillId="0" borderId="18" xfId="0" applyFont="1" applyBorder="1" applyAlignment="1">
      <alignment vertical="top" wrapText="1"/>
    </xf>
    <xf numFmtId="0" fontId="16" fillId="0" borderId="5" xfId="0" applyFont="1" applyBorder="1"/>
    <xf numFmtId="0" fontId="16" fillId="0" borderId="18" xfId="0" applyFont="1" applyBorder="1"/>
    <xf numFmtId="0" fontId="16" fillId="0" borderId="2" xfId="0" applyFont="1" applyBorder="1"/>
    <xf numFmtId="0" fontId="16" fillId="0" borderId="19" xfId="0" applyFont="1" applyBorder="1"/>
    <xf numFmtId="0" fontId="16" fillId="0" borderId="21" xfId="0" applyFont="1" applyBorder="1"/>
    <xf numFmtId="0" fontId="22" fillId="0" borderId="25" xfId="0" applyFont="1" applyBorder="1" applyAlignment="1">
      <alignment vertical="center" wrapText="1"/>
    </xf>
    <xf numFmtId="4" fontId="16" fillId="0" borderId="17" xfId="0" applyNumberFormat="1" applyFont="1" applyBorder="1"/>
    <xf numFmtId="0" fontId="16" fillId="0" borderId="7" xfId="0" applyFont="1" applyBorder="1"/>
    <xf numFmtId="0" fontId="16" fillId="0" borderId="14" xfId="0" applyFont="1" applyBorder="1"/>
    <xf numFmtId="0" fontId="22" fillId="0" borderId="15" xfId="0" applyFont="1" applyBorder="1" applyAlignment="1">
      <alignment horizontal="left" wrapText="1"/>
    </xf>
    <xf numFmtId="4" fontId="16" fillId="0" borderId="13" xfId="0" applyNumberFormat="1" applyFont="1" applyBorder="1"/>
    <xf numFmtId="0" fontId="22" fillId="0" borderId="26" xfId="0" applyFont="1" applyBorder="1" applyAlignment="1">
      <alignment vertical="center" wrapText="1"/>
    </xf>
    <xf numFmtId="0" fontId="22" fillId="0" borderId="8" xfId="0" applyFont="1" applyBorder="1" applyAlignment="1">
      <alignment horizontal="left" wrapText="1"/>
    </xf>
    <xf numFmtId="4" fontId="16" fillId="0" borderId="6" xfId="0" applyNumberFormat="1" applyFont="1" applyBorder="1"/>
    <xf numFmtId="0" fontId="22" fillId="0" borderId="17" xfId="0" applyFont="1" applyBorder="1" applyAlignment="1">
      <alignment vertical="center" wrapText="1"/>
    </xf>
    <xf numFmtId="0" fontId="22" fillId="0" borderId="26" xfId="0" applyFont="1" applyBorder="1"/>
    <xf numFmtId="4" fontId="16" fillId="0" borderId="27" xfId="0" applyNumberFormat="1" applyFont="1" applyBorder="1"/>
    <xf numFmtId="0" fontId="24" fillId="0" borderId="5" xfId="0" applyFont="1" applyBorder="1" applyAlignment="1">
      <alignment vertical="center"/>
    </xf>
    <xf numFmtId="0" fontId="22" fillId="0" borderId="1" xfId="0" applyFont="1" applyBorder="1" applyAlignment="1">
      <alignment vertical="top"/>
    </xf>
    <xf numFmtId="3" fontId="22" fillId="0" borderId="17" xfId="0" applyNumberFormat="1" applyFont="1" applyBorder="1"/>
    <xf numFmtId="0" fontId="22" fillId="0" borderId="3" xfId="0" applyFont="1" applyBorder="1" applyAlignment="1">
      <alignment vertical="top"/>
    </xf>
    <xf numFmtId="3" fontId="22" fillId="0" borderId="27" xfId="0" applyNumberFormat="1" applyFont="1" applyBorder="1"/>
    <xf numFmtId="0" fontId="22" fillId="0" borderId="4" xfId="0" applyFont="1" applyBorder="1" applyAlignment="1">
      <alignment vertical="top"/>
    </xf>
    <xf numFmtId="0" fontId="22" fillId="0" borderId="8" xfId="0" applyFont="1" applyBorder="1" applyAlignment="1">
      <alignment vertical="center" wrapText="1"/>
    </xf>
    <xf numFmtId="3" fontId="22" fillId="0" borderId="4" xfId="0" applyNumberFormat="1" applyFont="1" applyBorder="1"/>
    <xf numFmtId="0" fontId="16" fillId="0" borderId="4" xfId="0" applyFont="1" applyBorder="1" applyAlignment="1">
      <alignment vertical="top"/>
    </xf>
    <xf numFmtId="0" fontId="16" fillId="0" borderId="8" xfId="0" applyFont="1" applyBorder="1" applyAlignment="1">
      <alignment vertical="center" wrapText="1"/>
    </xf>
    <xf numFmtId="0" fontId="16" fillId="0" borderId="8" xfId="0" applyFont="1" applyBorder="1"/>
    <xf numFmtId="4" fontId="16" fillId="0" borderId="4" xfId="0" applyNumberFormat="1" applyFont="1" applyBorder="1"/>
    <xf numFmtId="0" fontId="16" fillId="0" borderId="1" xfId="0" applyFont="1" applyBorder="1" applyAlignment="1">
      <alignment horizontal="right" vertical="center"/>
    </xf>
    <xf numFmtId="0" fontId="16" fillId="0" borderId="21" xfId="0" applyFont="1" applyBorder="1" applyAlignment="1">
      <alignment horizontal="right" vertical="center"/>
    </xf>
    <xf numFmtId="0" fontId="16" fillId="0" borderId="18" xfId="0" applyFont="1" applyBorder="1" applyAlignment="1">
      <alignment wrapText="1"/>
    </xf>
    <xf numFmtId="0" fontId="16" fillId="0" borderId="23" xfId="0" applyFont="1" applyBorder="1" applyAlignment="1">
      <alignment vertical="top"/>
    </xf>
    <xf numFmtId="0" fontId="16" fillId="0" borderId="8" xfId="0" applyFont="1" applyBorder="1" applyAlignment="1">
      <alignment wrapText="1"/>
    </xf>
    <xf numFmtId="4" fontId="16" fillId="0" borderId="5" xfId="0" applyNumberFormat="1" applyFont="1" applyBorder="1" applyAlignment="1">
      <alignment vertical="center"/>
    </xf>
    <xf numFmtId="0" fontId="22" fillId="0" borderId="26" xfId="0" applyFont="1" applyBorder="1" applyAlignment="1">
      <alignment horizontal="left" wrapText="1"/>
    </xf>
    <xf numFmtId="0" fontId="26" fillId="0" borderId="0" xfId="0" applyFont="1"/>
    <xf numFmtId="0" fontId="22" fillId="0" borderId="26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16" fillId="0" borderId="24" xfId="0" applyFont="1" applyBorder="1"/>
    <xf numFmtId="0" fontId="16" fillId="0" borderId="23" xfId="0" applyFont="1" applyBorder="1"/>
    <xf numFmtId="0" fontId="22" fillId="0" borderId="25" xfId="0" applyFont="1" applyBorder="1" applyAlignment="1">
      <alignment horizontal="left" vertical="center" wrapText="1"/>
    </xf>
    <xf numFmtId="0" fontId="22" fillId="0" borderId="24" xfId="0" applyFont="1" applyBorder="1"/>
    <xf numFmtId="0" fontId="22" fillId="0" borderId="28" xfId="0" applyFont="1" applyBorder="1" applyAlignment="1">
      <alignment vertical="center" wrapText="1"/>
    </xf>
    <xf numFmtId="0" fontId="16" fillId="0" borderId="20" xfId="0" applyFont="1" applyBorder="1"/>
    <xf numFmtId="0" fontId="16" fillId="0" borderId="22" xfId="0" applyFont="1" applyBorder="1"/>
    <xf numFmtId="0" fontId="22" fillId="0" borderId="18" xfId="0" applyFont="1" applyBorder="1" applyAlignment="1">
      <alignment horizontal="left" vertical="center" wrapText="1"/>
    </xf>
    <xf numFmtId="0" fontId="13" fillId="0" borderId="25" xfId="0" applyFont="1" applyBorder="1"/>
    <xf numFmtId="0" fontId="13" fillId="0" borderId="15" xfId="0" applyFont="1" applyBorder="1"/>
    <xf numFmtId="0" fontId="13" fillId="0" borderId="26" xfId="0" applyFont="1" applyBorder="1"/>
    <xf numFmtId="0" fontId="22" fillId="0" borderId="17" xfId="0" applyFont="1" applyBorder="1" applyAlignment="1">
      <alignment horizontal="left" wrapText="1"/>
    </xf>
    <xf numFmtId="0" fontId="22" fillId="0" borderId="15" xfId="0" applyFont="1" applyBorder="1" applyAlignment="1">
      <alignment horizontal="left" vertical="top" wrapText="1"/>
    </xf>
    <xf numFmtId="0" fontId="22" fillId="0" borderId="15" xfId="0" applyFont="1" applyBorder="1" applyAlignment="1">
      <alignment vertical="center" wrapText="1"/>
    </xf>
    <xf numFmtId="0" fontId="22" fillId="0" borderId="29" xfId="0" applyFont="1" applyBorder="1" applyAlignment="1">
      <alignment horizontal="left" vertical="center" wrapText="1"/>
    </xf>
    <xf numFmtId="4" fontId="16" fillId="0" borderId="30" xfId="0" applyNumberFormat="1" applyFont="1" applyBorder="1"/>
    <xf numFmtId="0" fontId="22" fillId="0" borderId="8" xfId="0" applyFont="1" applyBorder="1" applyAlignment="1">
      <alignment horizontal="left" vertical="center" wrapText="1"/>
    </xf>
    <xf numFmtId="0" fontId="22" fillId="0" borderId="8" xfId="0" applyFont="1" applyBorder="1" applyAlignment="1">
      <alignment vertical="top" wrapText="1"/>
    </xf>
    <xf numFmtId="0" fontId="22" fillId="0" borderId="25" xfId="0" applyFont="1" applyBorder="1" applyAlignment="1">
      <alignment horizontal="left" wrapText="1"/>
    </xf>
    <xf numFmtId="0" fontId="22" fillId="0" borderId="27" xfId="0" applyFont="1" applyBorder="1" applyAlignment="1">
      <alignment horizontal="left" wrapText="1"/>
    </xf>
    <xf numFmtId="4" fontId="16" fillId="0" borderId="3" xfId="0" applyNumberFormat="1" applyFont="1" applyBorder="1"/>
    <xf numFmtId="0" fontId="22" fillId="0" borderId="13" xfId="0" applyFont="1" applyBorder="1" applyAlignment="1">
      <alignment horizontal="left" vertical="center" wrapText="1"/>
    </xf>
    <xf numFmtId="0" fontId="16" fillId="0" borderId="4" xfId="0" applyFont="1" applyBorder="1"/>
    <xf numFmtId="0" fontId="22" fillId="0" borderId="18" xfId="0" applyFont="1" applyBorder="1" applyAlignment="1">
      <alignment vertical="top" wrapText="1"/>
    </xf>
    <xf numFmtId="0" fontId="22" fillId="0" borderId="27" xfId="0" applyFont="1" applyBorder="1" applyAlignment="1">
      <alignment horizontal="left" vertical="center" wrapText="1"/>
    </xf>
    <xf numFmtId="0" fontId="22" fillId="0" borderId="13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16" fillId="0" borderId="18" xfId="0" applyFont="1" applyBorder="1" applyAlignment="1">
      <alignment horizontal="left" vertical="top" wrapText="1"/>
    </xf>
    <xf numFmtId="0" fontId="22" fillId="0" borderId="31" xfId="0" applyFont="1" applyBorder="1" applyAlignment="1">
      <alignment vertical="top" wrapText="1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10" fillId="0" borderId="13" xfId="0" applyFont="1" applyBorder="1" applyAlignment="1">
      <alignment vertical="center" wrapText="1"/>
    </xf>
    <xf numFmtId="4" fontId="10" fillId="0" borderId="13" xfId="0" applyNumberFormat="1" applyFont="1" applyBorder="1" applyAlignment="1">
      <alignment horizontal="right"/>
    </xf>
    <xf numFmtId="0" fontId="10" fillId="0" borderId="15" xfId="0" applyFont="1" applyBorder="1" applyAlignment="1">
      <alignment vertical="center"/>
    </xf>
    <xf numFmtId="0" fontId="10" fillId="0" borderId="15" xfId="0" applyFont="1" applyBorder="1"/>
    <xf numFmtId="0" fontId="10" fillId="0" borderId="13" xfId="0" applyFont="1" applyBorder="1"/>
    <xf numFmtId="0" fontId="1" fillId="0" borderId="15" xfId="0" applyFont="1" applyBorder="1"/>
    <xf numFmtId="4" fontId="10" fillId="0" borderId="17" xfId="0" applyNumberFormat="1" applyFont="1" applyBorder="1"/>
    <xf numFmtId="0" fontId="10" fillId="0" borderId="13" xfId="0" applyFont="1" applyBorder="1" applyAlignment="1">
      <alignment vertical="center"/>
    </xf>
    <xf numFmtId="0" fontId="1" fillId="0" borderId="13" xfId="0" applyFont="1" applyBorder="1"/>
    <xf numFmtId="0" fontId="10" fillId="0" borderId="7" xfId="0" applyFont="1" applyBorder="1" applyAlignment="1">
      <alignment vertical="center"/>
    </xf>
    <xf numFmtId="0" fontId="10" fillId="0" borderId="15" xfId="0" applyFont="1" applyBorder="1" applyAlignment="1">
      <alignment wrapText="1"/>
    </xf>
    <xf numFmtId="0" fontId="27" fillId="0" borderId="0" xfId="0" applyFont="1"/>
    <xf numFmtId="0" fontId="27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24" fillId="0" borderId="0" xfId="0" applyFont="1"/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10" fillId="0" borderId="0" xfId="0" applyFont="1" applyAlignment="1">
      <alignment horizontal="centerContinuous"/>
    </xf>
    <xf numFmtId="0" fontId="10" fillId="0" borderId="0" xfId="0" applyFont="1" applyAlignment="1">
      <alignment horizontal="center"/>
    </xf>
    <xf numFmtId="0" fontId="15" fillId="0" borderId="1" xfId="0" applyFont="1" applyBorder="1"/>
    <xf numFmtId="0" fontId="15" fillId="0" borderId="18" xfId="0" applyFont="1" applyBorder="1" applyAlignment="1">
      <alignment horizontal="left"/>
    </xf>
    <xf numFmtId="0" fontId="15" fillId="0" borderId="19" xfId="0" applyFont="1" applyBorder="1" applyAlignment="1">
      <alignment horizontal="left"/>
    </xf>
    <xf numFmtId="0" fontId="15" fillId="0" borderId="20" xfId="0" applyFont="1" applyBorder="1" applyAlignment="1">
      <alignment horizontal="left"/>
    </xf>
    <xf numFmtId="0" fontId="15" fillId="0" borderId="21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28" fillId="0" borderId="0" xfId="0" applyFont="1"/>
    <xf numFmtId="0" fontId="15" fillId="0" borderId="3" xfId="0" applyFont="1" applyBorder="1"/>
    <xf numFmtId="0" fontId="15" fillId="0" borderId="14" xfId="0" applyFont="1" applyBorder="1"/>
    <xf numFmtId="0" fontId="15" fillId="0" borderId="1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8" xfId="0" applyFont="1" applyBorder="1" applyAlignment="1">
      <alignment horizontal="centerContinuous" vertical="center" wrapText="1"/>
    </xf>
    <xf numFmtId="0" fontId="24" fillId="0" borderId="20" xfId="0" applyFont="1" applyBorder="1" applyAlignment="1">
      <alignment horizontal="centerContinuous" vertical="center" wrapText="1"/>
    </xf>
    <xf numFmtId="0" fontId="24" fillId="0" borderId="22" xfId="0" applyFont="1" applyBorder="1" applyAlignment="1">
      <alignment horizontal="centerContinuous" vertical="center" wrapText="1"/>
    </xf>
    <xf numFmtId="0" fontId="15" fillId="0" borderId="21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15" fillId="0" borderId="4" xfId="0" applyFont="1" applyBorder="1"/>
    <xf numFmtId="0" fontId="15" fillId="0" borderId="23" xfId="0" applyFont="1" applyBorder="1"/>
    <xf numFmtId="0" fontId="15" fillId="0" borderId="2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4" fontId="30" fillId="0" borderId="5" xfId="0" applyNumberFormat="1" applyFont="1" applyBorder="1" applyAlignment="1">
      <alignment horizontal="right" vertical="center" wrapText="1"/>
    </xf>
    <xf numFmtId="3" fontId="30" fillId="0" borderId="5" xfId="0" applyNumberFormat="1" applyFont="1" applyBorder="1" applyAlignment="1">
      <alignment horizontal="center" vertical="center" wrapText="1"/>
    </xf>
    <xf numFmtId="0" fontId="30" fillId="0" borderId="0" xfId="0" applyFont="1"/>
    <xf numFmtId="3" fontId="30" fillId="0" borderId="0" xfId="0" applyNumberFormat="1" applyFont="1"/>
    <xf numFmtId="3" fontId="31" fillId="0" borderId="5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left" vertical="center" wrapText="1"/>
    </xf>
    <xf numFmtId="3" fontId="31" fillId="0" borderId="1" xfId="0" applyNumberFormat="1" applyFont="1" applyBorder="1" applyAlignment="1">
      <alignment horizontal="center" vertical="center" wrapText="1"/>
    </xf>
    <xf numFmtId="3" fontId="33" fillId="0" borderId="4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5" fillId="0" borderId="8" xfId="0" applyFont="1" applyBorder="1" applyAlignment="1">
      <alignment horizontal="centerContinuous" vertical="center"/>
    </xf>
    <xf numFmtId="0" fontId="5" fillId="0" borderId="24" xfId="0" applyFont="1" applyBorder="1" applyAlignment="1">
      <alignment horizontal="centerContinuous" vertical="center"/>
    </xf>
    <xf numFmtId="0" fontId="5" fillId="0" borderId="23" xfId="0" applyFont="1" applyBorder="1" applyAlignment="1">
      <alignment horizontal="centerContinuous" vertical="center"/>
    </xf>
    <xf numFmtId="3" fontId="5" fillId="0" borderId="4" xfId="0" applyNumberFormat="1" applyFont="1" applyBorder="1" applyAlignment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left" vertical="center"/>
    </xf>
    <xf numFmtId="0" fontId="13" fillId="0" borderId="18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4" fontId="13" fillId="0" borderId="5" xfId="0" applyNumberFormat="1" applyFont="1" applyBorder="1"/>
    <xf numFmtId="0" fontId="24" fillId="0" borderId="0" xfId="0" applyFont="1" applyAlignment="1">
      <alignment vertical="center"/>
    </xf>
    <xf numFmtId="4" fontId="0" fillId="0" borderId="0" xfId="0" applyNumberFormat="1" applyFont="1"/>
    <xf numFmtId="0" fontId="5" fillId="0" borderId="6" xfId="0" applyFont="1" applyBorder="1" applyAlignment="1">
      <alignment vertical="center" wrapText="1"/>
    </xf>
    <xf numFmtId="3" fontId="0" fillId="0" borderId="6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center"/>
    </xf>
    <xf numFmtId="3" fontId="0" fillId="0" borderId="3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top"/>
    </xf>
    <xf numFmtId="3" fontId="0" fillId="0" borderId="3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4" fontId="0" fillId="0" borderId="4" xfId="0" applyNumberFormat="1" applyFont="1" applyBorder="1" applyAlignment="1">
      <alignment vertical="top"/>
    </xf>
    <xf numFmtId="3" fontId="0" fillId="0" borderId="4" xfId="0" applyNumberFormat="1" applyFont="1" applyBorder="1" applyAlignment="1">
      <alignment vertical="top"/>
    </xf>
    <xf numFmtId="0" fontId="0" fillId="0" borderId="5" xfId="0" applyFont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4" fontId="0" fillId="0" borderId="4" xfId="0" applyNumberFormat="1" applyFont="1" applyBorder="1" applyAlignment="1">
      <alignment vertical="center"/>
    </xf>
    <xf numFmtId="3" fontId="0" fillId="0" borderId="4" xfId="0" applyNumberFormat="1" applyFont="1" applyBorder="1" applyAlignment="1">
      <alignment horizontal="right" vertical="center"/>
    </xf>
    <xf numFmtId="0" fontId="0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 indent="2"/>
    </xf>
    <xf numFmtId="4" fontId="5" fillId="2" borderId="4" xfId="0" applyNumberFormat="1" applyFont="1" applyFill="1" applyBorder="1" applyAlignment="1">
      <alignment vertical="center"/>
    </xf>
    <xf numFmtId="3" fontId="5" fillId="2" borderId="4" xfId="0" applyNumberFormat="1" applyFont="1" applyFill="1" applyBorder="1" applyAlignment="1">
      <alignment vertical="center"/>
    </xf>
    <xf numFmtId="0" fontId="0" fillId="2" borderId="0" xfId="0" applyFont="1" applyFill="1"/>
  </cellXfs>
  <cellStyles count="4">
    <cellStyle name="Dziesiętny" xfId="3" builtinId="3"/>
    <cellStyle name="Normalny" xfId="0" builtinId="0"/>
    <cellStyle name="Normalny 2" xfId="2" xr:uid="{5153ABFE-B4BE-4833-BF68-8350A580D6DB}"/>
    <cellStyle name="Normalny 3" xfId="1" xr:uid="{9B442C7A-C8F1-4CA5-AF68-8C90B8B7D9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68"/>
  <sheetViews>
    <sheetView tabSelected="1" zoomScale="140" zoomScaleNormal="140" workbookViewId="0"/>
  </sheetViews>
  <sheetFormatPr defaultRowHeight="15" x14ac:dyDescent="0.25"/>
  <cols>
    <col min="1" max="1" width="4.140625" style="273" customWidth="1"/>
    <col min="2" max="2" width="6" style="273" customWidth="1"/>
    <col min="3" max="3" width="5" style="273" customWidth="1"/>
    <col min="4" max="4" width="39.140625" style="273" customWidth="1"/>
    <col min="5" max="5" width="12.85546875" style="273" customWidth="1"/>
    <col min="6" max="7" width="10.5703125" style="273" customWidth="1"/>
    <col min="8" max="8" width="12.5703125" style="273" customWidth="1"/>
    <col min="9" max="16384" width="9.140625" style="273"/>
  </cols>
  <sheetData>
    <row r="1" spans="1:8" ht="12.75" customHeight="1" x14ac:dyDescent="0.25">
      <c r="A1" s="1"/>
      <c r="B1" s="1"/>
      <c r="C1" s="30"/>
      <c r="D1" s="2"/>
      <c r="E1" s="2"/>
      <c r="F1" s="2"/>
      <c r="G1" s="2" t="s">
        <v>39</v>
      </c>
      <c r="H1" s="1"/>
    </row>
    <row r="2" spans="1:8" ht="12.75" customHeight="1" x14ac:dyDescent="0.25">
      <c r="A2" s="1"/>
      <c r="B2" s="1"/>
      <c r="C2" s="30"/>
      <c r="D2" s="2"/>
      <c r="E2" s="2"/>
      <c r="F2" s="2"/>
      <c r="G2" s="2" t="s">
        <v>304</v>
      </c>
      <c r="H2" s="1"/>
    </row>
    <row r="3" spans="1:8" ht="12.75" customHeight="1" x14ac:dyDescent="0.25">
      <c r="A3" s="1"/>
      <c r="B3" s="1"/>
      <c r="C3" s="30"/>
      <c r="D3" s="2"/>
      <c r="E3" s="2"/>
      <c r="F3" s="2"/>
      <c r="G3" s="2" t="s">
        <v>6</v>
      </c>
      <c r="H3" s="1"/>
    </row>
    <row r="4" spans="1:8" ht="12.75" customHeight="1" x14ac:dyDescent="0.25">
      <c r="A4" s="1"/>
      <c r="B4" s="1"/>
      <c r="C4" s="30"/>
      <c r="D4" s="2"/>
      <c r="E4" s="2"/>
      <c r="F4" s="2"/>
      <c r="G4" s="2" t="s">
        <v>305</v>
      </c>
      <c r="H4" s="1"/>
    </row>
    <row r="5" spans="1:8" ht="26.25" customHeight="1" x14ac:dyDescent="0.25">
      <c r="A5" s="31" t="s">
        <v>40</v>
      </c>
      <c r="B5" s="274"/>
      <c r="C5" s="32"/>
      <c r="D5" s="32"/>
      <c r="E5" s="274"/>
      <c r="F5" s="274"/>
      <c r="G5" s="33"/>
      <c r="H5" s="274"/>
    </row>
    <row r="6" spans="1:8" ht="15.75" customHeight="1" x14ac:dyDescent="0.25">
      <c r="A6" s="1"/>
      <c r="B6" s="1"/>
      <c r="C6" s="30"/>
      <c r="D6" s="30"/>
      <c r="E6" s="34"/>
      <c r="F6" s="1"/>
      <c r="G6" s="35"/>
      <c r="H6" s="35"/>
    </row>
    <row r="7" spans="1:8" s="42" customFormat="1" ht="11.25" x14ac:dyDescent="0.2">
      <c r="A7" s="36"/>
      <c r="B7" s="36"/>
      <c r="C7" s="37"/>
      <c r="D7" s="38"/>
      <c r="E7" s="39" t="s">
        <v>41</v>
      </c>
      <c r="F7" s="40"/>
      <c r="G7" s="41"/>
      <c r="H7" s="39" t="s">
        <v>41</v>
      </c>
    </row>
    <row r="8" spans="1:8" s="42" customFormat="1" ht="11.25" x14ac:dyDescent="0.2">
      <c r="A8" s="43" t="s">
        <v>1</v>
      </c>
      <c r="B8" s="43" t="s">
        <v>2</v>
      </c>
      <c r="C8" s="44" t="s">
        <v>42</v>
      </c>
      <c r="D8" s="45" t="s">
        <v>43</v>
      </c>
      <c r="E8" s="43" t="s">
        <v>44</v>
      </c>
      <c r="F8" s="46" t="s">
        <v>45</v>
      </c>
      <c r="G8" s="43" t="s">
        <v>46</v>
      </c>
      <c r="H8" s="43" t="s">
        <v>47</v>
      </c>
    </row>
    <row r="9" spans="1:8" s="42" customFormat="1" ht="4.5" customHeight="1" x14ac:dyDescent="0.2">
      <c r="A9" s="47"/>
      <c r="B9" s="47"/>
      <c r="C9" s="48"/>
      <c r="D9" s="49"/>
      <c r="E9" s="47"/>
      <c r="F9" s="50"/>
      <c r="G9" s="50"/>
      <c r="H9" s="47"/>
    </row>
    <row r="10" spans="1:8" s="42" customFormat="1" ht="20.25" customHeight="1" thickBot="1" x14ac:dyDescent="0.25">
      <c r="A10" s="51"/>
      <c r="B10" s="52"/>
      <c r="C10" s="53"/>
      <c r="D10" s="54" t="s">
        <v>48</v>
      </c>
      <c r="E10" s="55">
        <v>841318768.06000006</v>
      </c>
      <c r="F10" s="55">
        <f>SUM(F11,F26,F91)</f>
        <v>11909651</v>
      </c>
      <c r="G10" s="55">
        <f>SUM(G11,G26,G91)</f>
        <v>31589.599999999999</v>
      </c>
      <c r="H10" s="55">
        <f>SUM(E10+F10-G10)</f>
        <v>853196829.46000004</v>
      </c>
    </row>
    <row r="11" spans="1:8" s="42" customFormat="1" ht="18.75" customHeight="1" thickBot="1" x14ac:dyDescent="0.25">
      <c r="A11" s="51"/>
      <c r="B11" s="52"/>
      <c r="C11" s="53"/>
      <c r="D11" s="56" t="s">
        <v>49</v>
      </c>
      <c r="E11" s="57">
        <v>695276701.34000003</v>
      </c>
      <c r="F11" s="57">
        <f>SUM(F12,F21)</f>
        <v>71786</v>
      </c>
      <c r="G11" s="57">
        <f>SUM(G12,G21)</f>
        <v>0</v>
      </c>
      <c r="H11" s="55">
        <f>SUM(E11+F11-G11)</f>
        <v>695348487.34000003</v>
      </c>
    </row>
    <row r="12" spans="1:8" s="42" customFormat="1" ht="19.5" customHeight="1" thickTop="1" thickBot="1" x14ac:dyDescent="0.25">
      <c r="A12" s="46">
        <v>801</v>
      </c>
      <c r="B12" s="58"/>
      <c r="C12" s="59"/>
      <c r="D12" s="60" t="s">
        <v>50</v>
      </c>
      <c r="E12" s="57">
        <v>25733393.120000001</v>
      </c>
      <c r="F12" s="57">
        <f>SUM(F13)</f>
        <v>23548</v>
      </c>
      <c r="G12" s="57">
        <f>SUM(G13)</f>
        <v>0</v>
      </c>
      <c r="H12" s="57">
        <f>SUM(E12+F12-G12)</f>
        <v>25756941.120000001</v>
      </c>
    </row>
    <row r="13" spans="1:8" s="42" customFormat="1" ht="12" customHeight="1" thickTop="1" x14ac:dyDescent="0.2">
      <c r="A13" s="46"/>
      <c r="B13" s="61">
        <v>80146</v>
      </c>
      <c r="C13" s="62"/>
      <c r="D13" s="63" t="s">
        <v>51</v>
      </c>
      <c r="E13" s="64">
        <v>434193</v>
      </c>
      <c r="F13" s="65">
        <f t="shared" ref="F13:G13" si="0">SUM(F14)</f>
        <v>23548</v>
      </c>
      <c r="G13" s="65">
        <f t="shared" si="0"/>
        <v>0</v>
      </c>
      <c r="H13" s="64">
        <f>SUM(E13+F13-G13)</f>
        <v>457741</v>
      </c>
    </row>
    <row r="14" spans="1:8" s="42" customFormat="1" ht="12" customHeight="1" x14ac:dyDescent="0.2">
      <c r="A14" s="46"/>
      <c r="B14" s="66"/>
      <c r="C14" s="67"/>
      <c r="D14" s="275" t="s">
        <v>52</v>
      </c>
      <c r="E14" s="110">
        <v>427473</v>
      </c>
      <c r="F14" s="276">
        <f>SUM(F17:F20)</f>
        <v>23548</v>
      </c>
      <c r="G14" s="276">
        <f>SUM(G17:G20)</f>
        <v>0</v>
      </c>
      <c r="H14" s="110">
        <f>SUM(E14+F14-G14)</f>
        <v>451021</v>
      </c>
    </row>
    <row r="15" spans="1:8" s="42" customFormat="1" ht="12" customHeight="1" x14ac:dyDescent="0.2">
      <c r="A15" s="46"/>
      <c r="B15" s="58"/>
      <c r="C15" s="53" t="s">
        <v>53</v>
      </c>
      <c r="D15" s="68" t="s">
        <v>54</v>
      </c>
      <c r="E15" s="69"/>
      <c r="F15" s="69"/>
      <c r="G15" s="69"/>
      <c r="H15" s="69"/>
    </row>
    <row r="16" spans="1:8" s="42" customFormat="1" ht="12" customHeight="1" x14ac:dyDescent="0.2">
      <c r="A16" s="46"/>
      <c r="B16" s="58"/>
      <c r="C16" s="53"/>
      <c r="D16" s="68" t="s">
        <v>55</v>
      </c>
      <c r="E16" s="69"/>
      <c r="F16" s="69"/>
      <c r="G16" s="69"/>
      <c r="H16" s="69"/>
    </row>
    <row r="17" spans="1:8" s="42" customFormat="1" ht="12" customHeight="1" x14ac:dyDescent="0.2">
      <c r="A17" s="46"/>
      <c r="B17" s="58"/>
      <c r="C17" s="53"/>
      <c r="D17" s="68" t="s">
        <v>56</v>
      </c>
      <c r="E17" s="69">
        <v>182068</v>
      </c>
      <c r="F17" s="69">
        <v>95</v>
      </c>
      <c r="G17" s="69"/>
      <c r="H17" s="70">
        <f>SUM(E17+F17-G17)</f>
        <v>182163</v>
      </c>
    </row>
    <row r="18" spans="1:8" s="42" customFormat="1" ht="12" customHeight="1" x14ac:dyDescent="0.2">
      <c r="A18" s="46"/>
      <c r="B18" s="58"/>
      <c r="C18" s="53" t="s">
        <v>57</v>
      </c>
      <c r="D18" s="68" t="s">
        <v>58</v>
      </c>
      <c r="E18" s="69"/>
      <c r="F18" s="69"/>
      <c r="G18" s="69"/>
      <c r="H18" s="69"/>
    </row>
    <row r="19" spans="1:8" s="42" customFormat="1" ht="12" customHeight="1" x14ac:dyDescent="0.2">
      <c r="A19" s="46"/>
      <c r="B19" s="58"/>
      <c r="C19" s="71"/>
      <c r="D19" s="68" t="s">
        <v>59</v>
      </c>
      <c r="E19" s="69"/>
      <c r="F19" s="69"/>
      <c r="G19" s="69"/>
      <c r="H19" s="69"/>
    </row>
    <row r="20" spans="1:8" s="42" customFormat="1" ht="12" customHeight="1" x14ac:dyDescent="0.2">
      <c r="A20" s="46"/>
      <c r="B20" s="58"/>
      <c r="C20" s="72"/>
      <c r="D20" s="73" t="s">
        <v>56</v>
      </c>
      <c r="E20" s="69">
        <v>245405</v>
      </c>
      <c r="F20" s="69">
        <v>23453</v>
      </c>
      <c r="G20" s="69"/>
      <c r="H20" s="70">
        <f>SUM(E20+F20-G20)</f>
        <v>268858</v>
      </c>
    </row>
    <row r="21" spans="1:8" s="42" customFormat="1" ht="12" customHeight="1" thickBot="1" x14ac:dyDescent="0.25">
      <c r="A21" s="74">
        <v>852</v>
      </c>
      <c r="B21" s="58"/>
      <c r="C21" s="59"/>
      <c r="D21" s="60" t="s">
        <v>60</v>
      </c>
      <c r="E21" s="75">
        <v>24386309.07</v>
      </c>
      <c r="F21" s="75">
        <f>SUM(F22)</f>
        <v>48238</v>
      </c>
      <c r="G21" s="75">
        <f>SUM(G22)</f>
        <v>0</v>
      </c>
      <c r="H21" s="75">
        <f>SUM(E21+F21-G21)</f>
        <v>24434547.07</v>
      </c>
    </row>
    <row r="22" spans="1:8" s="42" customFormat="1" ht="12" customHeight="1" thickTop="1" x14ac:dyDescent="0.2">
      <c r="A22" s="74"/>
      <c r="B22" s="72">
        <v>85202</v>
      </c>
      <c r="C22" s="53"/>
      <c r="D22" s="63" t="s">
        <v>61</v>
      </c>
      <c r="E22" s="64">
        <v>1820076</v>
      </c>
      <c r="F22" s="65">
        <f t="shared" ref="F22:G22" si="1">SUM(F23)</f>
        <v>48238</v>
      </c>
      <c r="G22" s="65">
        <f t="shared" si="1"/>
        <v>0</v>
      </c>
      <c r="H22" s="64">
        <f>SUM(E22+F22-G22)</f>
        <v>1868314</v>
      </c>
    </row>
    <row r="23" spans="1:8" s="42" customFormat="1" ht="12" customHeight="1" x14ac:dyDescent="0.2">
      <c r="A23" s="74"/>
      <c r="B23" s="68"/>
      <c r="C23" s="53"/>
      <c r="D23" s="277" t="s">
        <v>52</v>
      </c>
      <c r="E23" s="110">
        <v>342427</v>
      </c>
      <c r="F23" s="276">
        <f>SUM(F25)</f>
        <v>48238</v>
      </c>
      <c r="G23" s="276">
        <f>SUM(G25)</f>
        <v>0</v>
      </c>
      <c r="H23" s="110">
        <f>SUM(E23+F23-G23)</f>
        <v>390665</v>
      </c>
    </row>
    <row r="24" spans="1:8" s="42" customFormat="1" ht="12" customHeight="1" x14ac:dyDescent="0.2">
      <c r="A24" s="74"/>
      <c r="B24" s="58"/>
      <c r="C24" s="53" t="s">
        <v>62</v>
      </c>
      <c r="D24" s="68" t="s">
        <v>63</v>
      </c>
      <c r="E24" s="76"/>
      <c r="F24" s="77"/>
      <c r="G24" s="78"/>
      <c r="H24" s="76"/>
    </row>
    <row r="25" spans="1:8" s="42" customFormat="1" ht="12" customHeight="1" x14ac:dyDescent="0.2">
      <c r="A25" s="74"/>
      <c r="B25" s="58"/>
      <c r="C25" s="53"/>
      <c r="D25" s="79" t="s">
        <v>64</v>
      </c>
      <c r="E25" s="76">
        <v>342427</v>
      </c>
      <c r="F25" s="77">
        <v>48238</v>
      </c>
      <c r="G25" s="77"/>
      <c r="H25" s="76">
        <f>SUM(E25+F25-G25)</f>
        <v>390665</v>
      </c>
    </row>
    <row r="26" spans="1:8" s="42" customFormat="1" ht="21" customHeight="1" thickBot="1" x14ac:dyDescent="0.25">
      <c r="A26" s="51"/>
      <c r="B26" s="52"/>
      <c r="C26" s="53"/>
      <c r="D26" s="56" t="s">
        <v>65</v>
      </c>
      <c r="E26" s="57">
        <v>126439967.92</v>
      </c>
      <c r="F26" s="75">
        <f>SUM(F27,F34,F41,F60)</f>
        <v>10817401</v>
      </c>
      <c r="G26" s="75">
        <f>SUM(G27,G34,G41,G60)</f>
        <v>7211</v>
      </c>
      <c r="H26" s="57">
        <f>SUM(E26+F26-G26)</f>
        <v>137250157.92000002</v>
      </c>
    </row>
    <row r="27" spans="1:8" s="42" customFormat="1" ht="21" customHeight="1" thickTop="1" thickBot="1" x14ac:dyDescent="0.25">
      <c r="A27" s="74">
        <v>750</v>
      </c>
      <c r="B27" s="58"/>
      <c r="C27" s="59"/>
      <c r="D27" s="60" t="s">
        <v>66</v>
      </c>
      <c r="E27" s="75">
        <v>1914503.99</v>
      </c>
      <c r="F27" s="75">
        <f>SUM(F28)</f>
        <v>0</v>
      </c>
      <c r="G27" s="75">
        <f>SUM(G28)</f>
        <v>6411</v>
      </c>
      <c r="H27" s="75">
        <f>SUM(E27+F27-G27)</f>
        <v>1908092.99</v>
      </c>
    </row>
    <row r="28" spans="1:8" s="42" customFormat="1" ht="12" customHeight="1" thickTop="1" x14ac:dyDescent="0.2">
      <c r="A28" s="74"/>
      <c r="B28" s="68">
        <v>75011</v>
      </c>
      <c r="C28" s="53"/>
      <c r="D28" s="63" t="s">
        <v>67</v>
      </c>
      <c r="E28" s="64">
        <v>1774051.99</v>
      </c>
      <c r="F28" s="65">
        <f>SUM(F29)</f>
        <v>0</v>
      </c>
      <c r="G28" s="65">
        <f t="shared" ref="G28" si="2">SUM(G29)</f>
        <v>6411</v>
      </c>
      <c r="H28" s="64">
        <f>SUM(E28+F28-G28)</f>
        <v>1767640.99</v>
      </c>
    </row>
    <row r="29" spans="1:8" s="42" customFormat="1" ht="12" customHeight="1" x14ac:dyDescent="0.2">
      <c r="A29" s="74"/>
      <c r="B29" s="68"/>
      <c r="C29" s="53"/>
      <c r="D29" s="277" t="s">
        <v>52</v>
      </c>
      <c r="E29" s="110">
        <v>1774051.99</v>
      </c>
      <c r="F29" s="276">
        <f>SUM(F33)</f>
        <v>0</v>
      </c>
      <c r="G29" s="276">
        <f>SUM(G33)</f>
        <v>6411</v>
      </c>
      <c r="H29" s="110">
        <f>SUM(E29+F29-G29)</f>
        <v>1767640.99</v>
      </c>
    </row>
    <row r="30" spans="1:8" s="42" customFormat="1" ht="12" customHeight="1" x14ac:dyDescent="0.2">
      <c r="A30" s="74"/>
      <c r="B30" s="58"/>
      <c r="C30" s="53" t="s">
        <v>68</v>
      </c>
      <c r="D30" s="68" t="s">
        <v>54</v>
      </c>
      <c r="E30" s="76"/>
      <c r="F30" s="77"/>
      <c r="G30" s="78"/>
      <c r="H30" s="76"/>
    </row>
    <row r="31" spans="1:8" s="42" customFormat="1" ht="12" customHeight="1" x14ac:dyDescent="0.2">
      <c r="A31" s="74"/>
      <c r="B31" s="58"/>
      <c r="C31" s="72"/>
      <c r="D31" s="68" t="s">
        <v>69</v>
      </c>
      <c r="E31" s="76"/>
      <c r="F31" s="77"/>
      <c r="G31" s="78"/>
      <c r="H31" s="76"/>
    </row>
    <row r="32" spans="1:8" s="42" customFormat="1" ht="12" customHeight="1" x14ac:dyDescent="0.2">
      <c r="A32" s="74"/>
      <c r="B32" s="58"/>
      <c r="C32" s="72"/>
      <c r="D32" s="68" t="s">
        <v>70</v>
      </c>
      <c r="E32" s="76"/>
      <c r="F32" s="77"/>
      <c r="G32" s="78"/>
      <c r="H32" s="76"/>
    </row>
    <row r="33" spans="1:8" s="42" customFormat="1" ht="12" customHeight="1" x14ac:dyDescent="0.2">
      <c r="A33" s="74"/>
      <c r="B33" s="58"/>
      <c r="C33" s="72"/>
      <c r="D33" s="73" t="s">
        <v>463</v>
      </c>
      <c r="E33" s="76">
        <v>1774051.99</v>
      </c>
      <c r="F33" s="77"/>
      <c r="G33" s="77">
        <v>6411</v>
      </c>
      <c r="H33" s="76">
        <f>SUM(E33+F33-G33)</f>
        <v>1767640.99</v>
      </c>
    </row>
    <row r="34" spans="1:8" s="42" customFormat="1" ht="12" customHeight="1" thickBot="1" x14ac:dyDescent="0.25">
      <c r="A34" s="46">
        <v>851</v>
      </c>
      <c r="B34" s="58"/>
      <c r="C34" s="59"/>
      <c r="D34" s="60" t="s">
        <v>71</v>
      </c>
      <c r="E34" s="75">
        <v>4000</v>
      </c>
      <c r="F34" s="75">
        <f>SUM(F35)</f>
        <v>0</v>
      </c>
      <c r="G34" s="75">
        <f>SUM(G35)</f>
        <v>800</v>
      </c>
      <c r="H34" s="75">
        <f>SUM(E34+F34-G34)</f>
        <v>3200</v>
      </c>
    </row>
    <row r="35" spans="1:8" s="42" customFormat="1" ht="12" customHeight="1" thickTop="1" x14ac:dyDescent="0.2">
      <c r="A35" s="46"/>
      <c r="B35" s="61">
        <v>85195</v>
      </c>
      <c r="C35" s="62"/>
      <c r="D35" s="80" t="s">
        <v>72</v>
      </c>
      <c r="E35" s="64">
        <v>4000</v>
      </c>
      <c r="F35" s="65">
        <f t="shared" ref="F35:G35" si="3">SUM(F36)</f>
        <v>0</v>
      </c>
      <c r="G35" s="65">
        <f t="shared" si="3"/>
        <v>800</v>
      </c>
      <c r="H35" s="64">
        <f>SUM(E35+F35-G35)</f>
        <v>3200</v>
      </c>
    </row>
    <row r="36" spans="1:8" s="42" customFormat="1" ht="12" customHeight="1" x14ac:dyDescent="0.2">
      <c r="A36" s="59"/>
      <c r="B36" s="68"/>
      <c r="C36" s="53"/>
      <c r="D36" s="277" t="s">
        <v>52</v>
      </c>
      <c r="E36" s="110">
        <v>4000</v>
      </c>
      <c r="F36" s="276">
        <f>SUM(F40)</f>
        <v>0</v>
      </c>
      <c r="G36" s="276">
        <f>SUM(G40)</f>
        <v>800</v>
      </c>
      <c r="H36" s="110">
        <f>SUM(E36+F36-G36)</f>
        <v>3200</v>
      </c>
    </row>
    <row r="37" spans="1:8" s="42" customFormat="1" ht="12" customHeight="1" x14ac:dyDescent="0.2">
      <c r="A37" s="59"/>
      <c r="B37" s="58"/>
      <c r="C37" s="53" t="s">
        <v>68</v>
      </c>
      <c r="D37" s="68" t="s">
        <v>54</v>
      </c>
      <c r="E37" s="76"/>
      <c r="F37" s="77"/>
      <c r="G37" s="78"/>
      <c r="H37" s="76"/>
    </row>
    <row r="38" spans="1:8" s="42" customFormat="1" ht="12" customHeight="1" x14ac:dyDescent="0.2">
      <c r="A38" s="59"/>
      <c r="B38" s="58"/>
      <c r="C38" s="72"/>
      <c r="D38" s="68" t="s">
        <v>69</v>
      </c>
      <c r="E38" s="76"/>
      <c r="F38" s="77"/>
      <c r="G38" s="78"/>
      <c r="H38" s="76"/>
    </row>
    <row r="39" spans="1:8" s="42" customFormat="1" ht="12" customHeight="1" x14ac:dyDescent="0.2">
      <c r="A39" s="59"/>
      <c r="B39" s="58"/>
      <c r="C39" s="72"/>
      <c r="D39" s="68" t="s">
        <v>70</v>
      </c>
      <c r="E39" s="76"/>
      <c r="F39" s="77"/>
      <c r="G39" s="78"/>
      <c r="H39" s="76"/>
    </row>
    <row r="40" spans="1:8" s="42" customFormat="1" ht="12" customHeight="1" x14ac:dyDescent="0.2">
      <c r="A40" s="59"/>
      <c r="B40" s="58"/>
      <c r="C40" s="72"/>
      <c r="D40" s="73" t="s">
        <v>463</v>
      </c>
      <c r="E40" s="76">
        <v>4000</v>
      </c>
      <c r="F40" s="77"/>
      <c r="G40" s="77">
        <v>800</v>
      </c>
      <c r="H40" s="76">
        <f>SUM(E40+F40-G40)</f>
        <v>3200</v>
      </c>
    </row>
    <row r="41" spans="1:8" s="42" customFormat="1" ht="12" customHeight="1" thickBot="1" x14ac:dyDescent="0.25">
      <c r="A41" s="59" t="s">
        <v>73</v>
      </c>
      <c r="B41" s="58"/>
      <c r="C41" s="59"/>
      <c r="D41" s="60" t="s">
        <v>60</v>
      </c>
      <c r="E41" s="75">
        <v>3561828.41</v>
      </c>
      <c r="F41" s="75">
        <f>SUM(F42,F48,F54)</f>
        <v>331654</v>
      </c>
      <c r="G41" s="75">
        <f>SUM(G42,G48,G54)</f>
        <v>0</v>
      </c>
      <c r="H41" s="75">
        <f>SUM(E41+F41-G41)</f>
        <v>3893482.41</v>
      </c>
    </row>
    <row r="42" spans="1:8" s="42" customFormat="1" ht="12" customHeight="1" thickTop="1" x14ac:dyDescent="0.2">
      <c r="A42" s="74"/>
      <c r="B42" s="68">
        <v>85203</v>
      </c>
      <c r="C42" s="53"/>
      <c r="D42" s="81" t="s">
        <v>74</v>
      </c>
      <c r="E42" s="64">
        <v>1001897</v>
      </c>
      <c r="F42" s="65">
        <f t="shared" ref="F42:G42" si="4">SUM(F43)</f>
        <v>9464</v>
      </c>
      <c r="G42" s="65">
        <f t="shared" si="4"/>
        <v>0</v>
      </c>
      <c r="H42" s="64">
        <f>SUM(E42+F42-G42)</f>
        <v>1011361</v>
      </c>
    </row>
    <row r="43" spans="1:8" s="42" customFormat="1" ht="12" customHeight="1" x14ac:dyDescent="0.2">
      <c r="A43" s="74"/>
      <c r="B43" s="68"/>
      <c r="C43" s="53"/>
      <c r="D43" s="277" t="s">
        <v>52</v>
      </c>
      <c r="E43" s="110">
        <v>1001897</v>
      </c>
      <c r="F43" s="276">
        <f>SUM(F47)</f>
        <v>9464</v>
      </c>
      <c r="G43" s="276">
        <f>SUM(G47)</f>
        <v>0</v>
      </c>
      <c r="H43" s="110">
        <f>SUM(E43+F43-G43)</f>
        <v>1011361</v>
      </c>
    </row>
    <row r="44" spans="1:8" s="42" customFormat="1" ht="12" customHeight="1" x14ac:dyDescent="0.2">
      <c r="A44" s="74"/>
      <c r="B44" s="58"/>
      <c r="C44" s="53" t="s">
        <v>68</v>
      </c>
      <c r="D44" s="68" t="s">
        <v>54</v>
      </c>
      <c r="E44" s="76"/>
      <c r="F44" s="77"/>
      <c r="G44" s="78"/>
      <c r="H44" s="76"/>
    </row>
    <row r="45" spans="1:8" s="42" customFormat="1" ht="12" customHeight="1" x14ac:dyDescent="0.2">
      <c r="A45" s="74"/>
      <c r="B45" s="58"/>
      <c r="C45" s="72"/>
      <c r="D45" s="68" t="s">
        <v>69</v>
      </c>
      <c r="E45" s="76"/>
      <c r="F45" s="77"/>
      <c r="G45" s="78"/>
      <c r="H45" s="76"/>
    </row>
    <row r="46" spans="1:8" s="42" customFormat="1" ht="12" customHeight="1" x14ac:dyDescent="0.2">
      <c r="A46" s="74"/>
      <c r="B46" s="58"/>
      <c r="C46" s="72"/>
      <c r="D46" s="68" t="s">
        <v>70</v>
      </c>
      <c r="E46" s="76"/>
      <c r="F46" s="77"/>
      <c r="G46" s="78"/>
      <c r="H46" s="76"/>
    </row>
    <row r="47" spans="1:8" s="42" customFormat="1" ht="12" customHeight="1" x14ac:dyDescent="0.2">
      <c r="A47" s="74"/>
      <c r="B47" s="58"/>
      <c r="C47" s="72"/>
      <c r="D47" s="73" t="s">
        <v>463</v>
      </c>
      <c r="E47" s="76">
        <v>1001897</v>
      </c>
      <c r="F47" s="77">
        <v>9464</v>
      </c>
      <c r="G47" s="77"/>
      <c r="H47" s="76">
        <f>SUM(E47+F47-G47)</f>
        <v>1011361</v>
      </c>
    </row>
    <row r="48" spans="1:8" s="42" customFormat="1" ht="12" customHeight="1" x14ac:dyDescent="0.2">
      <c r="A48" s="74"/>
      <c r="B48" s="72">
        <v>85219</v>
      </c>
      <c r="C48" s="82"/>
      <c r="D48" s="83" t="s">
        <v>75</v>
      </c>
      <c r="E48" s="64">
        <v>27030</v>
      </c>
      <c r="F48" s="65">
        <f t="shared" ref="F48:G48" si="5">SUM(F49)</f>
        <v>6654</v>
      </c>
      <c r="G48" s="65">
        <f t="shared" si="5"/>
        <v>0</v>
      </c>
      <c r="H48" s="64">
        <f>SUM(E48+F48-G48)</f>
        <v>33684</v>
      </c>
    </row>
    <row r="49" spans="1:8" s="42" customFormat="1" ht="12" customHeight="1" x14ac:dyDescent="0.2">
      <c r="A49" s="74"/>
      <c r="B49" s="68"/>
      <c r="C49" s="53"/>
      <c r="D49" s="277" t="s">
        <v>52</v>
      </c>
      <c r="E49" s="110">
        <v>27030</v>
      </c>
      <c r="F49" s="276">
        <f>SUM(F53)</f>
        <v>6654</v>
      </c>
      <c r="G49" s="276">
        <f>SUM(G53)</f>
        <v>0</v>
      </c>
      <c r="H49" s="110">
        <f>SUM(E49+F49-G49)</f>
        <v>33684</v>
      </c>
    </row>
    <row r="50" spans="1:8" s="42" customFormat="1" ht="12" customHeight="1" x14ac:dyDescent="0.2">
      <c r="A50" s="74"/>
      <c r="B50" s="58"/>
      <c r="C50" s="53" t="s">
        <v>68</v>
      </c>
      <c r="D50" s="68" t="s">
        <v>54</v>
      </c>
      <c r="E50" s="76"/>
      <c r="F50" s="77"/>
      <c r="G50" s="78"/>
      <c r="H50" s="76"/>
    </row>
    <row r="51" spans="1:8" s="42" customFormat="1" ht="12" customHeight="1" x14ac:dyDescent="0.2">
      <c r="A51" s="74"/>
      <c r="B51" s="58"/>
      <c r="C51" s="72"/>
      <c r="D51" s="68" t="s">
        <v>69</v>
      </c>
      <c r="E51" s="76"/>
      <c r="F51" s="77"/>
      <c r="G51" s="78"/>
      <c r="H51" s="76"/>
    </row>
    <row r="52" spans="1:8" s="42" customFormat="1" ht="12" customHeight="1" x14ac:dyDescent="0.2">
      <c r="A52" s="74"/>
      <c r="B52" s="58"/>
      <c r="C52" s="72"/>
      <c r="D52" s="68" t="s">
        <v>70</v>
      </c>
      <c r="E52" s="76"/>
      <c r="F52" s="77"/>
      <c r="G52" s="78"/>
      <c r="H52" s="76"/>
    </row>
    <row r="53" spans="1:8" s="42" customFormat="1" ht="12" customHeight="1" x14ac:dyDescent="0.2">
      <c r="A53" s="74"/>
      <c r="B53" s="58"/>
      <c r="C53" s="72"/>
      <c r="D53" s="73" t="s">
        <v>463</v>
      </c>
      <c r="E53" s="76">
        <v>27030</v>
      </c>
      <c r="F53" s="77">
        <v>6654</v>
      </c>
      <c r="G53" s="77"/>
      <c r="H53" s="76">
        <f>SUM(E53+F53-G53)</f>
        <v>33684</v>
      </c>
    </row>
    <row r="54" spans="1:8" s="42" customFormat="1" ht="12" customHeight="1" x14ac:dyDescent="0.2">
      <c r="A54" s="74"/>
      <c r="B54" s="68">
        <v>85228</v>
      </c>
      <c r="C54" s="53"/>
      <c r="D54" s="81" t="s">
        <v>76</v>
      </c>
      <c r="E54" s="64">
        <v>2512065</v>
      </c>
      <c r="F54" s="65">
        <f>SUM(F55)</f>
        <v>315536</v>
      </c>
      <c r="G54" s="65">
        <f t="shared" ref="G54" si="6">SUM(G55)</f>
        <v>0</v>
      </c>
      <c r="H54" s="64">
        <f>SUM(E54+F54-G54)</f>
        <v>2827601</v>
      </c>
    </row>
    <row r="55" spans="1:8" s="42" customFormat="1" ht="12" customHeight="1" x14ac:dyDescent="0.2">
      <c r="A55" s="74"/>
      <c r="B55" s="68"/>
      <c r="C55" s="53"/>
      <c r="D55" s="277" t="s">
        <v>52</v>
      </c>
      <c r="E55" s="110">
        <v>2512065</v>
      </c>
      <c r="F55" s="276">
        <f>SUM(F59)</f>
        <v>315536</v>
      </c>
      <c r="G55" s="276">
        <f>SUM(G59)</f>
        <v>0</v>
      </c>
      <c r="H55" s="110">
        <f>SUM(E55+F55-G55)</f>
        <v>2827601</v>
      </c>
    </row>
    <row r="56" spans="1:8" s="42" customFormat="1" ht="12" customHeight="1" x14ac:dyDescent="0.2">
      <c r="A56" s="74"/>
      <c r="B56" s="58"/>
      <c r="C56" s="53" t="s">
        <v>68</v>
      </c>
      <c r="D56" s="68" t="s">
        <v>54</v>
      </c>
      <c r="E56" s="76"/>
      <c r="F56" s="77"/>
      <c r="G56" s="78"/>
      <c r="H56" s="76"/>
    </row>
    <row r="57" spans="1:8" s="42" customFormat="1" ht="12" customHeight="1" x14ac:dyDescent="0.2">
      <c r="A57" s="74"/>
      <c r="B57" s="58"/>
      <c r="C57" s="72"/>
      <c r="D57" s="68" t="s">
        <v>69</v>
      </c>
      <c r="E57" s="76"/>
      <c r="F57" s="77"/>
      <c r="G57" s="78"/>
      <c r="H57" s="76"/>
    </row>
    <row r="58" spans="1:8" s="42" customFormat="1" ht="12" customHeight="1" x14ac:dyDescent="0.2">
      <c r="A58" s="74"/>
      <c r="B58" s="58"/>
      <c r="C58" s="72"/>
      <c r="D58" s="68" t="s">
        <v>70</v>
      </c>
      <c r="E58" s="76"/>
      <c r="F58" s="77"/>
      <c r="G58" s="78"/>
      <c r="H58" s="76"/>
    </row>
    <row r="59" spans="1:8" s="42" customFormat="1" ht="12" customHeight="1" x14ac:dyDescent="0.2">
      <c r="A59" s="84"/>
      <c r="B59" s="85"/>
      <c r="C59" s="86"/>
      <c r="D59" s="63" t="s">
        <v>463</v>
      </c>
      <c r="E59" s="87">
        <v>2512065</v>
      </c>
      <c r="F59" s="65">
        <v>315536</v>
      </c>
      <c r="G59" s="65"/>
      <c r="H59" s="87">
        <f>SUM(E59+F59-G59)</f>
        <v>2827601</v>
      </c>
    </row>
    <row r="60" spans="1:8" s="42" customFormat="1" ht="12" customHeight="1" thickBot="1" x14ac:dyDescent="0.25">
      <c r="A60" s="58">
        <v>855</v>
      </c>
      <c r="B60" s="58"/>
      <c r="C60" s="59"/>
      <c r="D60" s="60" t="s">
        <v>77</v>
      </c>
      <c r="E60" s="75">
        <v>119975677.81999999</v>
      </c>
      <c r="F60" s="75">
        <f>SUM(F61,F70,F76,F84)</f>
        <v>10485747</v>
      </c>
      <c r="G60" s="75">
        <f>SUM(G61,G70,G76,G84)</f>
        <v>0</v>
      </c>
      <c r="H60" s="75">
        <f>SUM(E60+F60-G60)</f>
        <v>130461424.81999999</v>
      </c>
    </row>
    <row r="61" spans="1:8" s="42" customFormat="1" ht="12" customHeight="1" thickTop="1" x14ac:dyDescent="0.2">
      <c r="A61" s="58"/>
      <c r="B61" s="72">
        <v>85501</v>
      </c>
      <c r="C61" s="71"/>
      <c r="D61" s="88" t="s">
        <v>78</v>
      </c>
      <c r="E61" s="64">
        <v>82880878</v>
      </c>
      <c r="F61" s="65">
        <f t="shared" ref="F61:G61" si="7">SUM(F62)</f>
        <v>7529344</v>
      </c>
      <c r="G61" s="65">
        <f t="shared" si="7"/>
        <v>0</v>
      </c>
      <c r="H61" s="64">
        <f>SUM(E61+F61-G61)</f>
        <v>90410222</v>
      </c>
    </row>
    <row r="62" spans="1:8" s="42" customFormat="1" ht="12" customHeight="1" x14ac:dyDescent="0.2">
      <c r="A62" s="58"/>
      <c r="B62" s="68"/>
      <c r="C62" s="53"/>
      <c r="D62" s="277" t="s">
        <v>52</v>
      </c>
      <c r="E62" s="110">
        <v>82880878</v>
      </c>
      <c r="F62" s="276">
        <f>SUM(F67)</f>
        <v>7529344</v>
      </c>
      <c r="G62" s="276">
        <f>SUM(G67)</f>
        <v>0</v>
      </c>
      <c r="H62" s="110">
        <f>SUM(E62+F62-G62)</f>
        <v>90410222</v>
      </c>
    </row>
    <row r="63" spans="1:8" s="42" customFormat="1" ht="12" customHeight="1" x14ac:dyDescent="0.2">
      <c r="A63" s="58"/>
      <c r="B63" s="58"/>
      <c r="C63" s="72">
        <v>2060</v>
      </c>
      <c r="D63" s="89" t="s">
        <v>79</v>
      </c>
      <c r="E63" s="76"/>
      <c r="F63" s="77"/>
      <c r="G63" s="78"/>
      <c r="H63" s="76"/>
    </row>
    <row r="64" spans="1:8" s="42" customFormat="1" ht="12" customHeight="1" x14ac:dyDescent="0.2">
      <c r="A64" s="58"/>
      <c r="B64" s="58"/>
      <c r="C64" s="90"/>
      <c r="D64" s="89" t="s">
        <v>80</v>
      </c>
      <c r="E64" s="76"/>
      <c r="F64" s="77"/>
      <c r="G64" s="78"/>
      <c r="H64" s="76"/>
    </row>
    <row r="65" spans="1:8" s="42" customFormat="1" ht="12" customHeight="1" x14ac:dyDescent="0.2">
      <c r="A65" s="58"/>
      <c r="B65" s="58"/>
      <c r="C65" s="90"/>
      <c r="D65" s="89" t="s">
        <v>81</v>
      </c>
      <c r="E65" s="76"/>
      <c r="F65" s="77"/>
      <c r="G65" s="78"/>
      <c r="H65" s="76"/>
    </row>
    <row r="66" spans="1:8" s="42" customFormat="1" ht="12" customHeight="1" x14ac:dyDescent="0.2">
      <c r="A66" s="58"/>
      <c r="B66" s="58"/>
      <c r="C66" s="90"/>
      <c r="D66" s="89" t="s">
        <v>82</v>
      </c>
      <c r="E66" s="76"/>
      <c r="F66" s="77"/>
      <c r="G66" s="78"/>
      <c r="H66" s="76"/>
    </row>
    <row r="67" spans="1:8" s="42" customFormat="1" ht="12" customHeight="1" x14ac:dyDescent="0.2">
      <c r="A67" s="58"/>
      <c r="B67" s="58"/>
      <c r="C67" s="90"/>
      <c r="D67" s="89" t="s">
        <v>83</v>
      </c>
      <c r="E67" s="76">
        <v>82880878</v>
      </c>
      <c r="F67" s="77">
        <v>7529344</v>
      </c>
      <c r="G67" s="78"/>
      <c r="H67" s="76">
        <f>SUM(E67+F67-G67)</f>
        <v>90410222</v>
      </c>
    </row>
    <row r="68" spans="1:8" s="42" customFormat="1" ht="12" customHeight="1" x14ac:dyDescent="0.2">
      <c r="A68" s="58"/>
      <c r="B68" s="61">
        <v>85502</v>
      </c>
      <c r="C68" s="62"/>
      <c r="D68" s="91" t="s">
        <v>84</v>
      </c>
      <c r="E68" s="92"/>
      <c r="F68" s="92"/>
      <c r="G68" s="92"/>
      <c r="H68" s="92"/>
    </row>
    <row r="69" spans="1:8" s="42" customFormat="1" ht="12" customHeight="1" x14ac:dyDescent="0.2">
      <c r="A69" s="58"/>
      <c r="B69" s="61"/>
      <c r="C69" s="62"/>
      <c r="D69" s="91" t="s">
        <v>85</v>
      </c>
      <c r="E69" s="92"/>
      <c r="F69" s="92"/>
      <c r="G69" s="92"/>
      <c r="H69" s="92"/>
    </row>
    <row r="70" spans="1:8" s="42" customFormat="1" ht="12" customHeight="1" x14ac:dyDescent="0.2">
      <c r="A70" s="58"/>
      <c r="B70" s="61"/>
      <c r="C70" s="62"/>
      <c r="D70" s="80" t="s">
        <v>86</v>
      </c>
      <c r="E70" s="64">
        <v>36821352</v>
      </c>
      <c r="F70" s="65">
        <f t="shared" ref="F70:G70" si="8">SUM(F71)</f>
        <v>2928701</v>
      </c>
      <c r="G70" s="65">
        <f t="shared" si="8"/>
        <v>0</v>
      </c>
      <c r="H70" s="64">
        <f>SUM(E70+F70-G70)</f>
        <v>39750053</v>
      </c>
    </row>
    <row r="71" spans="1:8" s="42" customFormat="1" ht="12" customHeight="1" x14ac:dyDescent="0.2">
      <c r="A71" s="58"/>
      <c r="B71" s="68"/>
      <c r="C71" s="53"/>
      <c r="D71" s="277" t="s">
        <v>52</v>
      </c>
      <c r="E71" s="110">
        <v>36821352</v>
      </c>
      <c r="F71" s="276">
        <f>SUM(F75)</f>
        <v>2928701</v>
      </c>
      <c r="G71" s="276">
        <f>SUM(G75)</f>
        <v>0</v>
      </c>
      <c r="H71" s="110">
        <f>SUM(E71+F71-G71)</f>
        <v>39750053</v>
      </c>
    </row>
    <row r="72" spans="1:8" s="42" customFormat="1" ht="12" customHeight="1" x14ac:dyDescent="0.2">
      <c r="A72" s="58"/>
      <c r="B72" s="58"/>
      <c r="C72" s="53" t="s">
        <v>68</v>
      </c>
      <c r="D72" s="68" t="s">
        <v>54</v>
      </c>
      <c r="E72" s="76"/>
      <c r="F72" s="77"/>
      <c r="G72" s="78"/>
      <c r="H72" s="76"/>
    </row>
    <row r="73" spans="1:8" s="42" customFormat="1" ht="12" customHeight="1" x14ac:dyDescent="0.2">
      <c r="A73" s="58"/>
      <c r="B73" s="58"/>
      <c r="C73" s="72"/>
      <c r="D73" s="68" t="s">
        <v>69</v>
      </c>
      <c r="E73" s="76"/>
      <c r="F73" s="77"/>
      <c r="G73" s="78"/>
      <c r="H73" s="76"/>
    </row>
    <row r="74" spans="1:8" s="42" customFormat="1" ht="12" customHeight="1" x14ac:dyDescent="0.2">
      <c r="A74" s="58"/>
      <c r="B74" s="58"/>
      <c r="C74" s="72"/>
      <c r="D74" s="68" t="s">
        <v>70</v>
      </c>
      <c r="E74" s="76"/>
      <c r="F74" s="77"/>
      <c r="G74" s="78"/>
      <c r="H74" s="76"/>
    </row>
    <row r="75" spans="1:8" s="42" customFormat="1" ht="12" customHeight="1" x14ac:dyDescent="0.2">
      <c r="A75" s="58"/>
      <c r="B75" s="58"/>
      <c r="C75" s="72"/>
      <c r="D75" s="73" t="s">
        <v>463</v>
      </c>
      <c r="E75" s="76">
        <v>36821352</v>
      </c>
      <c r="F75" s="77">
        <v>2928701</v>
      </c>
      <c r="G75" s="78"/>
      <c r="H75" s="76">
        <f>SUM(E75+F75-G75)</f>
        <v>39750053</v>
      </c>
    </row>
    <row r="76" spans="1:8" s="42" customFormat="1" ht="12" customHeight="1" x14ac:dyDescent="0.2">
      <c r="A76" s="58"/>
      <c r="B76" s="72">
        <v>85503</v>
      </c>
      <c r="C76" s="68"/>
      <c r="D76" s="63" t="s">
        <v>87</v>
      </c>
      <c r="E76" s="64">
        <v>2140.8199999999997</v>
      </c>
      <c r="F76" s="65">
        <f t="shared" ref="F76:G76" si="9">SUM(F77)</f>
        <v>1172</v>
      </c>
      <c r="G76" s="65">
        <f t="shared" si="9"/>
        <v>0</v>
      </c>
      <c r="H76" s="64">
        <f>SUM(E76+F76-G76)</f>
        <v>3312.8199999999997</v>
      </c>
    </row>
    <row r="77" spans="1:8" s="42" customFormat="1" ht="12" customHeight="1" x14ac:dyDescent="0.2">
      <c r="A77" s="74"/>
      <c r="B77" s="68"/>
      <c r="C77" s="53"/>
      <c r="D77" s="277" t="s">
        <v>52</v>
      </c>
      <c r="E77" s="110">
        <v>2140.8199999999997</v>
      </c>
      <c r="F77" s="276">
        <f>SUM(F81)</f>
        <v>1172</v>
      </c>
      <c r="G77" s="276">
        <f>SUM(G81)</f>
        <v>0</v>
      </c>
      <c r="H77" s="110">
        <f>SUM(E77+F77-G77)</f>
        <v>3312.8199999999997</v>
      </c>
    </row>
    <row r="78" spans="1:8" s="42" customFormat="1" ht="11.45" customHeight="1" x14ac:dyDescent="0.2">
      <c r="A78" s="74"/>
      <c r="B78" s="58"/>
      <c r="C78" s="53" t="s">
        <v>68</v>
      </c>
      <c r="D78" s="68" t="s">
        <v>54</v>
      </c>
      <c r="E78" s="76"/>
      <c r="F78" s="77"/>
      <c r="G78" s="78"/>
      <c r="H78" s="76"/>
    </row>
    <row r="79" spans="1:8" s="42" customFormat="1" ht="11.45" customHeight="1" x14ac:dyDescent="0.2">
      <c r="A79" s="74"/>
      <c r="B79" s="58"/>
      <c r="C79" s="72"/>
      <c r="D79" s="68" t="s">
        <v>69</v>
      </c>
      <c r="E79" s="76"/>
      <c r="F79" s="77"/>
      <c r="G79" s="78"/>
      <c r="H79" s="76"/>
    </row>
    <row r="80" spans="1:8" s="42" customFormat="1" ht="11.45" customHeight="1" x14ac:dyDescent="0.2">
      <c r="A80" s="74"/>
      <c r="B80" s="58"/>
      <c r="C80" s="72"/>
      <c r="D80" s="68" t="s">
        <v>70</v>
      </c>
      <c r="E80" s="76"/>
      <c r="F80" s="77"/>
      <c r="G80" s="78"/>
      <c r="H80" s="76"/>
    </row>
    <row r="81" spans="1:8" s="42" customFormat="1" ht="12" customHeight="1" x14ac:dyDescent="0.2">
      <c r="A81" s="74"/>
      <c r="B81" s="58"/>
      <c r="C81" s="72"/>
      <c r="D81" s="73" t="s">
        <v>463</v>
      </c>
      <c r="E81" s="76">
        <v>2140.8199999999997</v>
      </c>
      <c r="F81" s="77">
        <v>1172</v>
      </c>
      <c r="G81" s="77"/>
      <c r="H81" s="76">
        <f>SUM(E81+F81-G81)</f>
        <v>3312.8199999999997</v>
      </c>
    </row>
    <row r="82" spans="1:8" s="42" customFormat="1" ht="12" customHeight="1" x14ac:dyDescent="0.2">
      <c r="A82" s="74"/>
      <c r="B82" s="68">
        <v>85513</v>
      </c>
      <c r="C82" s="53"/>
      <c r="D82" s="61" t="s">
        <v>88</v>
      </c>
      <c r="E82" s="92"/>
      <c r="F82" s="92"/>
      <c r="G82" s="92"/>
      <c r="H82" s="92"/>
    </row>
    <row r="83" spans="1:8" s="42" customFormat="1" ht="12" customHeight="1" x14ac:dyDescent="0.2">
      <c r="A83" s="74"/>
      <c r="B83" s="52"/>
      <c r="C83" s="53"/>
      <c r="D83" s="79" t="s">
        <v>89</v>
      </c>
      <c r="E83" s="92"/>
      <c r="F83" s="92"/>
      <c r="G83" s="92"/>
      <c r="H83" s="92"/>
    </row>
    <row r="84" spans="1:8" s="42" customFormat="1" ht="12" customHeight="1" x14ac:dyDescent="0.2">
      <c r="A84" s="74"/>
      <c r="B84" s="68"/>
      <c r="C84" s="53"/>
      <c r="D84" s="63" t="s">
        <v>90</v>
      </c>
      <c r="E84" s="64">
        <v>268971</v>
      </c>
      <c r="F84" s="65">
        <f t="shared" ref="F84:G84" si="10">SUM(F85)</f>
        <v>26530</v>
      </c>
      <c r="G84" s="65">
        <f t="shared" si="10"/>
        <v>0</v>
      </c>
      <c r="H84" s="64">
        <f>SUM(E84+F84-G84)</f>
        <v>295501</v>
      </c>
    </row>
    <row r="85" spans="1:8" s="42" customFormat="1" ht="12" customHeight="1" x14ac:dyDescent="0.2">
      <c r="A85" s="74"/>
      <c r="B85" s="68"/>
      <c r="C85" s="53"/>
      <c r="D85" s="277" t="s">
        <v>52</v>
      </c>
      <c r="E85" s="110">
        <v>268971</v>
      </c>
      <c r="F85" s="276">
        <f>SUM(F89)</f>
        <v>26530</v>
      </c>
      <c r="G85" s="276">
        <f>SUM(G89)</f>
        <v>0</v>
      </c>
      <c r="H85" s="110">
        <f>SUM(E85+F85-G85)</f>
        <v>295501</v>
      </c>
    </row>
    <row r="86" spans="1:8" s="42" customFormat="1" ht="12" customHeight="1" x14ac:dyDescent="0.2">
      <c r="A86" s="74"/>
      <c r="B86" s="58"/>
      <c r="C86" s="53" t="s">
        <v>68</v>
      </c>
      <c r="D86" s="68" t="s">
        <v>54</v>
      </c>
      <c r="E86" s="76"/>
      <c r="F86" s="77"/>
      <c r="G86" s="78"/>
      <c r="H86" s="76"/>
    </row>
    <row r="87" spans="1:8" s="42" customFormat="1" ht="12" customHeight="1" x14ac:dyDescent="0.2">
      <c r="A87" s="74"/>
      <c r="B87" s="58"/>
      <c r="C87" s="72"/>
      <c r="D87" s="68" t="s">
        <v>69</v>
      </c>
      <c r="E87" s="76"/>
      <c r="F87" s="77"/>
      <c r="G87" s="78"/>
      <c r="H87" s="76"/>
    </row>
    <row r="88" spans="1:8" s="42" customFormat="1" ht="12" customHeight="1" x14ac:dyDescent="0.2">
      <c r="A88" s="74"/>
      <c r="B88" s="58"/>
      <c r="C88" s="72"/>
      <c r="D88" s="68" t="s">
        <v>70</v>
      </c>
      <c r="E88" s="76"/>
      <c r="F88" s="77"/>
      <c r="G88" s="78"/>
      <c r="H88" s="76"/>
    </row>
    <row r="89" spans="1:8" s="42" customFormat="1" ht="12" customHeight="1" x14ac:dyDescent="0.2">
      <c r="A89" s="74"/>
      <c r="B89" s="58"/>
      <c r="C89" s="72"/>
      <c r="D89" s="73" t="s">
        <v>463</v>
      </c>
      <c r="E89" s="76">
        <v>268971</v>
      </c>
      <c r="F89" s="77">
        <v>26530</v>
      </c>
      <c r="G89" s="78"/>
      <c r="H89" s="76">
        <f>SUM(E89+F89-G89)</f>
        <v>295501</v>
      </c>
    </row>
    <row r="90" spans="1:8" s="42" customFormat="1" ht="12" customHeight="1" x14ac:dyDescent="0.2">
      <c r="A90" s="74"/>
      <c r="B90" s="58"/>
      <c r="C90" s="72"/>
      <c r="D90" s="73"/>
      <c r="E90" s="76"/>
      <c r="F90" s="77"/>
      <c r="G90" s="77"/>
      <c r="H90" s="76"/>
    </row>
    <row r="91" spans="1:8" s="42" customFormat="1" ht="19.5" customHeight="1" thickBot="1" x14ac:dyDescent="0.25">
      <c r="A91" s="74"/>
      <c r="B91" s="58"/>
      <c r="C91" s="72"/>
      <c r="D91" s="56" t="s">
        <v>91</v>
      </c>
      <c r="E91" s="57">
        <v>19602098.799999997</v>
      </c>
      <c r="F91" s="57">
        <f>SUM(F92,F99,F106,F118,F125,F134)</f>
        <v>1020464</v>
      </c>
      <c r="G91" s="57">
        <f>SUM(G92,G99,G106,G118,G125,G134)</f>
        <v>24378.6</v>
      </c>
      <c r="H91" s="57">
        <f>SUM(E91+F91-G91)</f>
        <v>20598184.199999996</v>
      </c>
    </row>
    <row r="92" spans="1:8" s="42" customFormat="1" ht="19.5" customHeight="1" thickTop="1" thickBot="1" x14ac:dyDescent="0.25">
      <c r="A92" s="93" t="s">
        <v>92</v>
      </c>
      <c r="B92" s="90"/>
      <c r="C92" s="90"/>
      <c r="D92" s="94" t="s">
        <v>93</v>
      </c>
      <c r="E92" s="57">
        <v>20000</v>
      </c>
      <c r="F92" s="57">
        <f>SUM(F93)</f>
        <v>14800</v>
      </c>
      <c r="G92" s="57">
        <f>SUM(G93)</f>
        <v>0</v>
      </c>
      <c r="H92" s="57">
        <f>SUM(E92+F92-G92)</f>
        <v>34800</v>
      </c>
    </row>
    <row r="93" spans="1:8" s="42" customFormat="1" ht="12" customHeight="1" thickTop="1" x14ac:dyDescent="0.2">
      <c r="A93" s="51"/>
      <c r="B93" s="95" t="s">
        <v>94</v>
      </c>
      <c r="C93" s="96"/>
      <c r="D93" s="97" t="s">
        <v>95</v>
      </c>
      <c r="E93" s="64">
        <v>20000</v>
      </c>
      <c r="F93" s="64">
        <f>SUM(F94)</f>
        <v>14800</v>
      </c>
      <c r="G93" s="64">
        <f>SUM(G94)</f>
        <v>0</v>
      </c>
      <c r="H93" s="64">
        <f>SUM(E93+F93-G93)</f>
        <v>34800</v>
      </c>
    </row>
    <row r="94" spans="1:8" s="42" customFormat="1" ht="12" customHeight="1" x14ac:dyDescent="0.2">
      <c r="A94" s="51"/>
      <c r="B94" s="68"/>
      <c r="C94" s="53"/>
      <c r="D94" s="277" t="s">
        <v>52</v>
      </c>
      <c r="E94" s="110">
        <v>20000</v>
      </c>
      <c r="F94" s="276">
        <f>SUM(F98:F98)</f>
        <v>14800</v>
      </c>
      <c r="G94" s="276">
        <f>SUM(G98:G98)</f>
        <v>0</v>
      </c>
      <c r="H94" s="110">
        <f>SUM(E94+F94-G94)</f>
        <v>34800</v>
      </c>
    </row>
    <row r="95" spans="1:8" s="42" customFormat="1" ht="12" customHeight="1" x14ac:dyDescent="0.2">
      <c r="A95" s="74"/>
      <c r="B95" s="52"/>
      <c r="C95" s="72">
        <v>2110</v>
      </c>
      <c r="D95" s="73" t="s">
        <v>63</v>
      </c>
      <c r="E95" s="70"/>
      <c r="F95" s="78"/>
      <c r="G95" s="77"/>
      <c r="H95" s="70"/>
    </row>
    <row r="96" spans="1:8" s="42" customFormat="1" ht="12" customHeight="1" x14ac:dyDescent="0.2">
      <c r="A96" s="74"/>
      <c r="B96" s="52"/>
      <c r="C96" s="72"/>
      <c r="D96" s="73" t="s">
        <v>96</v>
      </c>
      <c r="E96" s="70"/>
      <c r="F96" s="78"/>
      <c r="G96" s="77"/>
      <c r="H96" s="70"/>
    </row>
    <row r="97" spans="1:8" s="42" customFormat="1" ht="12" customHeight="1" x14ac:dyDescent="0.2">
      <c r="A97" s="74"/>
      <c r="B97" s="52"/>
      <c r="C97" s="72"/>
      <c r="D97" s="73" t="s">
        <v>97</v>
      </c>
      <c r="E97" s="70"/>
      <c r="F97" s="78"/>
      <c r="G97" s="77"/>
      <c r="H97" s="70"/>
    </row>
    <row r="98" spans="1:8" s="42" customFormat="1" ht="12" customHeight="1" x14ac:dyDescent="0.2">
      <c r="A98" s="74"/>
      <c r="B98" s="52"/>
      <c r="C98" s="72"/>
      <c r="D98" s="73" t="s">
        <v>98</v>
      </c>
      <c r="E98" s="70">
        <v>20000</v>
      </c>
      <c r="F98" s="77">
        <v>14800</v>
      </c>
      <c r="G98" s="77"/>
      <c r="H98" s="70">
        <f>SUM(E98+F98-G98)</f>
        <v>34800</v>
      </c>
    </row>
    <row r="99" spans="1:8" s="42" customFormat="1" ht="12" customHeight="1" thickBot="1" x14ac:dyDescent="0.25">
      <c r="A99" s="46">
        <v>700</v>
      </c>
      <c r="B99" s="58"/>
      <c r="C99" s="59"/>
      <c r="D99" s="60" t="s">
        <v>99</v>
      </c>
      <c r="E99" s="57">
        <v>415947.4</v>
      </c>
      <c r="F99" s="57">
        <f>SUM(F100)</f>
        <v>3000</v>
      </c>
      <c r="G99" s="57">
        <f>SUM(G100)</f>
        <v>22779.599999999999</v>
      </c>
      <c r="H99" s="57">
        <f>SUM(E99+F99-G99)</f>
        <v>396167.80000000005</v>
      </c>
    </row>
    <row r="100" spans="1:8" s="42" customFormat="1" ht="12" customHeight="1" thickTop="1" x14ac:dyDescent="0.2">
      <c r="A100" s="46"/>
      <c r="B100" s="68">
        <v>70005</v>
      </c>
      <c r="C100" s="53"/>
      <c r="D100" s="80" t="s">
        <v>100</v>
      </c>
      <c r="E100" s="64">
        <v>415947.4</v>
      </c>
      <c r="F100" s="64">
        <f>SUM(F101)</f>
        <v>3000</v>
      </c>
      <c r="G100" s="64">
        <f>SUM(G101)</f>
        <v>22779.599999999999</v>
      </c>
      <c r="H100" s="64">
        <f>SUM(E100+F100-G100)</f>
        <v>396167.80000000005</v>
      </c>
    </row>
    <row r="101" spans="1:8" s="42" customFormat="1" ht="12" customHeight="1" x14ac:dyDescent="0.2">
      <c r="A101" s="51"/>
      <c r="B101" s="68"/>
      <c r="C101" s="53"/>
      <c r="D101" s="277" t="s">
        <v>52</v>
      </c>
      <c r="E101" s="110">
        <v>415947.4</v>
      </c>
      <c r="F101" s="276">
        <f>SUM(F105:F105)</f>
        <v>3000</v>
      </c>
      <c r="G101" s="276">
        <f>SUM(G105:G105)</f>
        <v>22779.599999999999</v>
      </c>
      <c r="H101" s="110">
        <f>SUM(E101+F101-G101)</f>
        <v>396167.80000000005</v>
      </c>
    </row>
    <row r="102" spans="1:8" s="42" customFormat="1" ht="12" customHeight="1" x14ac:dyDescent="0.2">
      <c r="A102" s="74"/>
      <c r="B102" s="52"/>
      <c r="C102" s="72">
        <v>2110</v>
      </c>
      <c r="D102" s="73" t="s">
        <v>63</v>
      </c>
      <c r="E102" s="70"/>
      <c r="F102" s="78"/>
      <c r="G102" s="77"/>
      <c r="H102" s="70"/>
    </row>
    <row r="103" spans="1:8" s="42" customFormat="1" ht="12" customHeight="1" x14ac:dyDescent="0.2">
      <c r="A103" s="74"/>
      <c r="B103" s="52"/>
      <c r="C103" s="72"/>
      <c r="D103" s="73" t="s">
        <v>96</v>
      </c>
      <c r="E103" s="70"/>
      <c r="F103" s="78"/>
      <c r="G103" s="77"/>
      <c r="H103" s="70"/>
    </row>
    <row r="104" spans="1:8" s="42" customFormat="1" ht="12" customHeight="1" x14ac:dyDescent="0.2">
      <c r="A104" s="74"/>
      <c r="B104" s="52"/>
      <c r="C104" s="72"/>
      <c r="D104" s="73" t="s">
        <v>97</v>
      </c>
      <c r="E104" s="70"/>
      <c r="F104" s="78"/>
      <c r="G104" s="77"/>
      <c r="H104" s="70"/>
    </row>
    <row r="105" spans="1:8" s="42" customFormat="1" ht="12" customHeight="1" x14ac:dyDescent="0.2">
      <c r="A105" s="74"/>
      <c r="B105" s="52"/>
      <c r="C105" s="72"/>
      <c r="D105" s="73" t="s">
        <v>98</v>
      </c>
      <c r="E105" s="70">
        <v>415947.4</v>
      </c>
      <c r="F105" s="77">
        <v>3000</v>
      </c>
      <c r="G105" s="77">
        <v>22779.599999999999</v>
      </c>
      <c r="H105" s="70">
        <f>SUM(E105+F105-G105)</f>
        <v>396167.80000000005</v>
      </c>
    </row>
    <row r="106" spans="1:8" s="42" customFormat="1" ht="12" customHeight="1" thickBot="1" x14ac:dyDescent="0.25">
      <c r="A106" s="59" t="s">
        <v>101</v>
      </c>
      <c r="B106" s="58"/>
      <c r="C106" s="59"/>
      <c r="D106" s="60" t="s">
        <v>102</v>
      </c>
      <c r="E106" s="57">
        <v>957300</v>
      </c>
      <c r="F106" s="57">
        <f>SUM(F107)</f>
        <v>86100</v>
      </c>
      <c r="G106" s="57">
        <f>SUM(G107)</f>
        <v>0</v>
      </c>
      <c r="H106" s="57">
        <f>SUM(E106+F106-G106)</f>
        <v>1043400</v>
      </c>
    </row>
    <row r="107" spans="1:8" s="42" customFormat="1" ht="12" customHeight="1" thickTop="1" x14ac:dyDescent="0.2">
      <c r="A107" s="74"/>
      <c r="B107" s="68">
        <v>71015</v>
      </c>
      <c r="C107" s="72"/>
      <c r="D107" s="63" t="s">
        <v>103</v>
      </c>
      <c r="E107" s="64">
        <v>583500</v>
      </c>
      <c r="F107" s="64">
        <f t="shared" ref="F107:G107" si="11">SUM(F108)</f>
        <v>86100</v>
      </c>
      <c r="G107" s="64">
        <f t="shared" si="11"/>
        <v>0</v>
      </c>
      <c r="H107" s="64">
        <f>SUM(E107+F107-G107)</f>
        <v>669600</v>
      </c>
    </row>
    <row r="108" spans="1:8" s="42" customFormat="1" ht="12" customHeight="1" x14ac:dyDescent="0.2">
      <c r="A108" s="51"/>
      <c r="B108" s="68"/>
      <c r="C108" s="53"/>
      <c r="D108" s="277" t="s">
        <v>52</v>
      </c>
      <c r="E108" s="110">
        <v>583500</v>
      </c>
      <c r="F108" s="276">
        <f>SUM(F112:F116)</f>
        <v>86100</v>
      </c>
      <c r="G108" s="276">
        <f>SUM(G112:G116)</f>
        <v>0</v>
      </c>
      <c r="H108" s="110">
        <f>SUM(E108+F108-G108)</f>
        <v>669600</v>
      </c>
    </row>
    <row r="109" spans="1:8" s="42" customFormat="1" ht="12" customHeight="1" x14ac:dyDescent="0.2">
      <c r="A109" s="74"/>
      <c r="B109" s="52"/>
      <c r="C109" s="72">
        <v>2110</v>
      </c>
      <c r="D109" s="73" t="s">
        <v>63</v>
      </c>
      <c r="E109" s="70"/>
      <c r="F109" s="78"/>
      <c r="G109" s="77"/>
      <c r="H109" s="70"/>
    </row>
    <row r="110" spans="1:8" s="42" customFormat="1" ht="12" customHeight="1" x14ac:dyDescent="0.2">
      <c r="A110" s="74"/>
      <c r="B110" s="52"/>
      <c r="C110" s="72"/>
      <c r="D110" s="73" t="s">
        <v>96</v>
      </c>
      <c r="E110" s="70"/>
      <c r="F110" s="78"/>
      <c r="G110" s="77"/>
      <c r="H110" s="70"/>
    </row>
    <row r="111" spans="1:8" s="42" customFormat="1" ht="12" customHeight="1" x14ac:dyDescent="0.2">
      <c r="A111" s="74"/>
      <c r="B111" s="52"/>
      <c r="C111" s="72"/>
      <c r="D111" s="73" t="s">
        <v>97</v>
      </c>
      <c r="E111" s="70"/>
      <c r="F111" s="78"/>
      <c r="G111" s="77"/>
      <c r="H111" s="70"/>
    </row>
    <row r="112" spans="1:8" s="42" customFormat="1" ht="12" customHeight="1" x14ac:dyDescent="0.2">
      <c r="A112" s="74"/>
      <c r="B112" s="52"/>
      <c r="C112" s="72"/>
      <c r="D112" s="73" t="s">
        <v>98</v>
      </c>
      <c r="E112" s="70">
        <v>583500</v>
      </c>
      <c r="F112" s="77">
        <f>26100</f>
        <v>26100</v>
      </c>
      <c r="G112" s="78"/>
      <c r="H112" s="70">
        <f>SUM(E112+F112-G112)</f>
        <v>609600</v>
      </c>
    </row>
    <row r="113" spans="1:8" s="42" customFormat="1" ht="12" customHeight="1" x14ac:dyDescent="0.2">
      <c r="A113" s="74"/>
      <c r="B113" s="52"/>
      <c r="C113" s="72">
        <v>6410</v>
      </c>
      <c r="D113" s="73" t="s">
        <v>104</v>
      </c>
      <c r="E113" s="76"/>
      <c r="F113" s="77"/>
      <c r="G113" s="78"/>
      <c r="H113" s="76"/>
    </row>
    <row r="114" spans="1:8" s="42" customFormat="1" ht="12" customHeight="1" x14ac:dyDescent="0.2">
      <c r="A114" s="74"/>
      <c r="B114" s="52"/>
      <c r="C114" s="72"/>
      <c r="D114" s="73" t="s">
        <v>105</v>
      </c>
      <c r="E114" s="76"/>
      <c r="F114" s="77"/>
      <c r="G114" s="78"/>
      <c r="H114" s="76"/>
    </row>
    <row r="115" spans="1:8" s="42" customFormat="1" ht="12" customHeight="1" x14ac:dyDescent="0.2">
      <c r="A115" s="74"/>
      <c r="B115" s="52"/>
      <c r="C115" s="72"/>
      <c r="D115" s="73" t="s">
        <v>106</v>
      </c>
      <c r="E115" s="76"/>
      <c r="F115" s="77"/>
      <c r="G115" s="78"/>
      <c r="H115" s="76"/>
    </row>
    <row r="116" spans="1:8" s="42" customFormat="1" ht="12" customHeight="1" x14ac:dyDescent="0.2">
      <c r="A116" s="84"/>
      <c r="B116" s="98"/>
      <c r="C116" s="86"/>
      <c r="D116" s="63" t="s">
        <v>107</v>
      </c>
      <c r="E116" s="87">
        <v>0</v>
      </c>
      <c r="F116" s="65">
        <v>60000</v>
      </c>
      <c r="G116" s="99"/>
      <c r="H116" s="64">
        <f t="shared" ref="H116" si="12">SUM(E116+F116-G116)</f>
        <v>60000</v>
      </c>
    </row>
    <row r="117" spans="1:8" s="42" customFormat="1" ht="12" customHeight="1" x14ac:dyDescent="0.2">
      <c r="A117" s="74">
        <v>754</v>
      </c>
      <c r="B117" s="58"/>
      <c r="C117" s="59"/>
      <c r="D117" s="60" t="s">
        <v>108</v>
      </c>
      <c r="E117" s="100"/>
      <c r="F117" s="100"/>
      <c r="G117" s="100"/>
      <c r="H117" s="100"/>
    </row>
    <row r="118" spans="1:8" s="42" customFormat="1" ht="12" customHeight="1" thickBot="1" x14ac:dyDescent="0.25">
      <c r="A118" s="74"/>
      <c r="B118" s="58"/>
      <c r="C118" s="59"/>
      <c r="D118" s="60" t="s">
        <v>109</v>
      </c>
      <c r="E118" s="57">
        <v>15695517</v>
      </c>
      <c r="F118" s="57">
        <f>SUM(F119)</f>
        <v>808263</v>
      </c>
      <c r="G118" s="57">
        <f>SUM(G119)</f>
        <v>0</v>
      </c>
      <c r="H118" s="57">
        <f>SUM(E118+F118-G118)</f>
        <v>16503780</v>
      </c>
    </row>
    <row r="119" spans="1:8" s="42" customFormat="1" ht="12" customHeight="1" thickTop="1" x14ac:dyDescent="0.2">
      <c r="A119" s="51"/>
      <c r="B119" s="68">
        <v>75411</v>
      </c>
      <c r="C119" s="53"/>
      <c r="D119" s="81" t="s">
        <v>110</v>
      </c>
      <c r="E119" s="64">
        <v>15695517</v>
      </c>
      <c r="F119" s="64">
        <f t="shared" ref="F119:G119" si="13">SUM(F120)</f>
        <v>808263</v>
      </c>
      <c r="G119" s="64">
        <f t="shared" si="13"/>
        <v>0</v>
      </c>
      <c r="H119" s="64">
        <f>SUM(E119+F119-G119)</f>
        <v>16503780</v>
      </c>
    </row>
    <row r="120" spans="1:8" s="42" customFormat="1" ht="12" customHeight="1" x14ac:dyDescent="0.2">
      <c r="A120" s="51"/>
      <c r="B120" s="68"/>
      <c r="C120" s="53"/>
      <c r="D120" s="277" t="s">
        <v>52</v>
      </c>
      <c r="E120" s="110">
        <v>15695517</v>
      </c>
      <c r="F120" s="276">
        <f>SUM(F124:F124)</f>
        <v>808263</v>
      </c>
      <c r="G120" s="276">
        <f>SUM(G124:G124)</f>
        <v>0</v>
      </c>
      <c r="H120" s="110">
        <f>SUM(E120+F120-G120)</f>
        <v>16503780</v>
      </c>
    </row>
    <row r="121" spans="1:8" s="42" customFormat="1" ht="11.45" customHeight="1" x14ac:dyDescent="0.2">
      <c r="A121" s="74"/>
      <c r="B121" s="52"/>
      <c r="C121" s="72">
        <v>2110</v>
      </c>
      <c r="D121" s="73" t="s">
        <v>63</v>
      </c>
      <c r="E121" s="70"/>
      <c r="F121" s="78"/>
      <c r="G121" s="77"/>
      <c r="H121" s="70"/>
    </row>
    <row r="122" spans="1:8" s="42" customFormat="1" ht="11.45" customHeight="1" x14ac:dyDescent="0.2">
      <c r="A122" s="74"/>
      <c r="B122" s="52"/>
      <c r="C122" s="72"/>
      <c r="D122" s="73" t="s">
        <v>96</v>
      </c>
      <c r="E122" s="70"/>
      <c r="F122" s="78"/>
      <c r="G122" s="77"/>
      <c r="H122" s="70"/>
    </row>
    <row r="123" spans="1:8" s="42" customFormat="1" ht="11.45" customHeight="1" x14ac:dyDescent="0.2">
      <c r="A123" s="74"/>
      <c r="B123" s="52"/>
      <c r="C123" s="72"/>
      <c r="D123" s="73" t="s">
        <v>97</v>
      </c>
      <c r="E123" s="70"/>
      <c r="F123" s="78"/>
      <c r="G123" s="77"/>
      <c r="H123" s="70"/>
    </row>
    <row r="124" spans="1:8" s="42" customFormat="1" ht="12" customHeight="1" x14ac:dyDescent="0.2">
      <c r="A124" s="74"/>
      <c r="B124" s="52"/>
      <c r="C124" s="72"/>
      <c r="D124" s="73" t="s">
        <v>98</v>
      </c>
      <c r="E124" s="70">
        <v>15515517</v>
      </c>
      <c r="F124" s="77">
        <f>201630+606633</f>
        <v>808263</v>
      </c>
      <c r="G124" s="78"/>
      <c r="H124" s="70">
        <f>SUM(E124+F124-G124)</f>
        <v>16323780</v>
      </c>
    </row>
    <row r="125" spans="1:8" s="42" customFormat="1" ht="12" customHeight="1" thickBot="1" x14ac:dyDescent="0.25">
      <c r="A125" s="74">
        <v>851</v>
      </c>
      <c r="B125" s="58"/>
      <c r="C125" s="59"/>
      <c r="D125" s="60" t="s">
        <v>71</v>
      </c>
      <c r="E125" s="57">
        <v>67500</v>
      </c>
      <c r="F125" s="57">
        <f>SUM(F128)</f>
        <v>0</v>
      </c>
      <c r="G125" s="57">
        <f>SUM(G128)</f>
        <v>1599</v>
      </c>
      <c r="H125" s="57">
        <f>SUM(E125+F125-G125)</f>
        <v>65901</v>
      </c>
    </row>
    <row r="126" spans="1:8" s="42" customFormat="1" ht="12" customHeight="1" thickTop="1" x14ac:dyDescent="0.2">
      <c r="A126" s="74"/>
      <c r="B126" s="101">
        <v>85156</v>
      </c>
      <c r="C126" s="102"/>
      <c r="D126" s="61" t="s">
        <v>111</v>
      </c>
      <c r="E126" s="100"/>
      <c r="F126" s="100"/>
      <c r="G126" s="100"/>
      <c r="H126" s="100"/>
    </row>
    <row r="127" spans="1:8" s="42" customFormat="1" ht="12" customHeight="1" x14ac:dyDescent="0.2">
      <c r="A127" s="74"/>
      <c r="B127" s="101"/>
      <c r="C127" s="102"/>
      <c r="D127" s="61" t="s">
        <v>112</v>
      </c>
      <c r="E127" s="100"/>
      <c r="F127" s="100"/>
      <c r="G127" s="100"/>
      <c r="H127" s="100"/>
    </row>
    <row r="128" spans="1:8" s="42" customFormat="1" ht="12" customHeight="1" x14ac:dyDescent="0.2">
      <c r="A128" s="74"/>
      <c r="B128" s="101"/>
      <c r="C128" s="102"/>
      <c r="D128" s="103" t="s">
        <v>113</v>
      </c>
      <c r="E128" s="64">
        <v>67500</v>
      </c>
      <c r="F128" s="64">
        <f t="shared" ref="F128:G128" si="14">SUM(F129)</f>
        <v>0</v>
      </c>
      <c r="G128" s="64">
        <f t="shared" si="14"/>
        <v>1599</v>
      </c>
      <c r="H128" s="64">
        <f>SUM(E128+F128-G128)</f>
        <v>65901</v>
      </c>
    </row>
    <row r="129" spans="1:8" s="42" customFormat="1" ht="12" customHeight="1" x14ac:dyDescent="0.2">
      <c r="A129" s="51"/>
      <c r="B129" s="68"/>
      <c r="C129" s="53"/>
      <c r="D129" s="277" t="s">
        <v>52</v>
      </c>
      <c r="E129" s="110">
        <v>67500</v>
      </c>
      <c r="F129" s="276">
        <f>SUM(F133:F133)</f>
        <v>0</v>
      </c>
      <c r="G129" s="276">
        <f>SUM(G133:G133)</f>
        <v>1599</v>
      </c>
      <c r="H129" s="110">
        <f>SUM(E129+F129-G129)</f>
        <v>65901</v>
      </c>
    </row>
    <row r="130" spans="1:8" s="42" customFormat="1" ht="11.45" customHeight="1" x14ac:dyDescent="0.2">
      <c r="A130" s="74"/>
      <c r="B130" s="52"/>
      <c r="C130" s="72">
        <v>2110</v>
      </c>
      <c r="D130" s="73" t="s">
        <v>63</v>
      </c>
      <c r="E130" s="70"/>
      <c r="F130" s="78"/>
      <c r="G130" s="77"/>
      <c r="H130" s="70"/>
    </row>
    <row r="131" spans="1:8" s="42" customFormat="1" ht="11.45" customHeight="1" x14ac:dyDescent="0.2">
      <c r="A131" s="74"/>
      <c r="B131" s="52"/>
      <c r="C131" s="72"/>
      <c r="D131" s="73" t="s">
        <v>96</v>
      </c>
      <c r="E131" s="70"/>
      <c r="F131" s="78"/>
      <c r="G131" s="77"/>
      <c r="H131" s="70"/>
    </row>
    <row r="132" spans="1:8" s="42" customFormat="1" ht="11.45" customHeight="1" x14ac:dyDescent="0.2">
      <c r="A132" s="74"/>
      <c r="B132" s="52"/>
      <c r="C132" s="72"/>
      <c r="D132" s="73" t="s">
        <v>97</v>
      </c>
      <c r="E132" s="70"/>
      <c r="F132" s="78"/>
      <c r="G132" s="77"/>
      <c r="H132" s="70"/>
    </row>
    <row r="133" spans="1:8" s="42" customFormat="1" ht="12" customHeight="1" x14ac:dyDescent="0.2">
      <c r="A133" s="74"/>
      <c r="B133" s="52"/>
      <c r="C133" s="72"/>
      <c r="D133" s="73" t="s">
        <v>98</v>
      </c>
      <c r="E133" s="70">
        <v>67500</v>
      </c>
      <c r="F133" s="77"/>
      <c r="G133" s="77">
        <v>1599</v>
      </c>
      <c r="H133" s="70">
        <f>SUM(E133+F133-G133)</f>
        <v>65901</v>
      </c>
    </row>
    <row r="134" spans="1:8" s="42" customFormat="1" ht="12" customHeight="1" thickBot="1" x14ac:dyDescent="0.25">
      <c r="A134" s="58">
        <v>855</v>
      </c>
      <c r="B134" s="58"/>
      <c r="C134" s="59"/>
      <c r="D134" s="60" t="s">
        <v>77</v>
      </c>
      <c r="E134" s="57">
        <v>1022030</v>
      </c>
      <c r="F134" s="57">
        <f>SUM(F135,F142)</f>
        <v>108301</v>
      </c>
      <c r="G134" s="57">
        <f>SUM(G135)</f>
        <v>0</v>
      </c>
      <c r="H134" s="57">
        <f>SUM(E134+F134-G134)</f>
        <v>1130331</v>
      </c>
    </row>
    <row r="135" spans="1:8" s="42" customFormat="1" ht="12" customHeight="1" thickTop="1" x14ac:dyDescent="0.2">
      <c r="A135" s="58"/>
      <c r="B135" s="72">
        <v>85508</v>
      </c>
      <c r="C135" s="90"/>
      <c r="D135" s="63" t="s">
        <v>114</v>
      </c>
      <c r="E135" s="64">
        <v>514499</v>
      </c>
      <c r="F135" s="64">
        <f t="shared" ref="F135:G135" si="15">SUM(F136)</f>
        <v>45327</v>
      </c>
      <c r="G135" s="64">
        <f t="shared" si="15"/>
        <v>0</v>
      </c>
      <c r="H135" s="64">
        <f>SUM(E135+F135-G135)</f>
        <v>559826</v>
      </c>
    </row>
    <row r="136" spans="1:8" s="42" customFormat="1" ht="12" customHeight="1" x14ac:dyDescent="0.2">
      <c r="A136" s="51"/>
      <c r="B136" s="68"/>
      <c r="C136" s="53"/>
      <c r="D136" s="277" t="s">
        <v>52</v>
      </c>
      <c r="E136" s="110">
        <v>514499</v>
      </c>
      <c r="F136" s="276">
        <f>SUM(F141:F141)</f>
        <v>45327</v>
      </c>
      <c r="G136" s="276">
        <f>SUM(G141:G141)</f>
        <v>0</v>
      </c>
      <c r="H136" s="110">
        <f>SUM(E136+F136-G136)</f>
        <v>559826</v>
      </c>
    </row>
    <row r="137" spans="1:8" s="42" customFormat="1" ht="11.45" customHeight="1" x14ac:dyDescent="0.2">
      <c r="A137" s="74"/>
      <c r="B137" s="52"/>
      <c r="C137" s="72">
        <v>2160</v>
      </c>
      <c r="D137" s="104" t="s">
        <v>79</v>
      </c>
      <c r="E137" s="70"/>
      <c r="F137" s="78"/>
      <c r="G137" s="77"/>
      <c r="H137" s="70"/>
    </row>
    <row r="138" spans="1:8" s="42" customFormat="1" ht="11.45" customHeight="1" x14ac:dyDescent="0.2">
      <c r="A138" s="74"/>
      <c r="B138" s="52"/>
      <c r="C138" s="72"/>
      <c r="D138" s="104" t="s">
        <v>115</v>
      </c>
      <c r="E138" s="70"/>
      <c r="F138" s="78"/>
      <c r="G138" s="77"/>
      <c r="H138" s="70"/>
    </row>
    <row r="139" spans="1:8" s="42" customFormat="1" ht="11.45" customHeight="1" x14ac:dyDescent="0.2">
      <c r="A139" s="74"/>
      <c r="B139" s="52"/>
      <c r="C139" s="72"/>
      <c r="D139" s="104" t="s">
        <v>116</v>
      </c>
      <c r="E139" s="70"/>
      <c r="F139" s="78"/>
      <c r="G139" s="77"/>
      <c r="H139" s="70"/>
    </row>
    <row r="140" spans="1:8" s="42" customFormat="1" ht="11.45" customHeight="1" x14ac:dyDescent="0.2">
      <c r="A140" s="74"/>
      <c r="B140" s="52"/>
      <c r="C140" s="72"/>
      <c r="D140" s="104" t="s">
        <v>117</v>
      </c>
      <c r="E140" s="70"/>
      <c r="F140" s="78"/>
      <c r="G140" s="77"/>
      <c r="H140" s="70"/>
    </row>
    <row r="141" spans="1:8" s="42" customFormat="1" ht="12" customHeight="1" x14ac:dyDescent="0.2">
      <c r="A141" s="74"/>
      <c r="B141" s="52"/>
      <c r="C141" s="72"/>
      <c r="D141" s="104" t="s">
        <v>118</v>
      </c>
      <c r="E141" s="70">
        <v>514499</v>
      </c>
      <c r="F141" s="77">
        <v>45327</v>
      </c>
      <c r="G141" s="77"/>
      <c r="H141" s="70">
        <f>SUM(E141+F141-G141)</f>
        <v>559826</v>
      </c>
    </row>
    <row r="142" spans="1:8" s="42" customFormat="1" ht="12" customHeight="1" x14ac:dyDescent="0.2">
      <c r="A142" s="74"/>
      <c r="B142" s="68">
        <v>85510</v>
      </c>
      <c r="C142" s="72"/>
      <c r="D142" s="63" t="s">
        <v>119</v>
      </c>
      <c r="E142" s="64">
        <v>507531</v>
      </c>
      <c r="F142" s="64">
        <f t="shared" ref="F142:G142" si="16">SUM(F143)</f>
        <v>62974</v>
      </c>
      <c r="G142" s="64">
        <f t="shared" si="16"/>
        <v>0</v>
      </c>
      <c r="H142" s="64">
        <f>SUM(E142+F142-G142)</f>
        <v>570505</v>
      </c>
    </row>
    <row r="143" spans="1:8" s="42" customFormat="1" ht="12" customHeight="1" x14ac:dyDescent="0.2">
      <c r="A143" s="74"/>
      <c r="B143" s="68"/>
      <c r="C143" s="53"/>
      <c r="D143" s="277" t="s">
        <v>52</v>
      </c>
      <c r="E143" s="110">
        <v>507531</v>
      </c>
      <c r="F143" s="276">
        <f>SUM(F148:F148)</f>
        <v>62974</v>
      </c>
      <c r="G143" s="276">
        <f>SUM(G148:G148)</f>
        <v>0</v>
      </c>
      <c r="H143" s="110">
        <f>SUM(E143+F143-G143)</f>
        <v>570505</v>
      </c>
    </row>
    <row r="144" spans="1:8" s="42" customFormat="1" ht="11.45" customHeight="1" x14ac:dyDescent="0.2">
      <c r="A144" s="74"/>
      <c r="B144" s="52"/>
      <c r="C144" s="72">
        <v>2160</v>
      </c>
      <c r="D144" s="104" t="s">
        <v>79</v>
      </c>
      <c r="E144" s="70"/>
      <c r="F144" s="78"/>
      <c r="G144" s="77"/>
      <c r="H144" s="70"/>
    </row>
    <row r="145" spans="1:8" s="42" customFormat="1" ht="11.45" customHeight="1" x14ac:dyDescent="0.2">
      <c r="A145" s="74"/>
      <c r="B145" s="52"/>
      <c r="C145" s="90"/>
      <c r="D145" s="104" t="s">
        <v>115</v>
      </c>
      <c r="E145" s="70"/>
      <c r="F145" s="78"/>
      <c r="G145" s="77"/>
      <c r="H145" s="70"/>
    </row>
    <row r="146" spans="1:8" s="42" customFormat="1" ht="11.45" customHeight="1" x14ac:dyDescent="0.2">
      <c r="A146" s="74"/>
      <c r="B146" s="52"/>
      <c r="C146" s="90"/>
      <c r="D146" s="104" t="s">
        <v>116</v>
      </c>
      <c r="E146" s="70"/>
      <c r="F146" s="78"/>
      <c r="G146" s="77"/>
      <c r="H146" s="70"/>
    </row>
    <row r="147" spans="1:8" s="42" customFormat="1" ht="11.45" customHeight="1" x14ac:dyDescent="0.2">
      <c r="A147" s="74"/>
      <c r="B147" s="52"/>
      <c r="C147" s="90"/>
      <c r="D147" s="104" t="s">
        <v>117</v>
      </c>
      <c r="E147" s="70"/>
      <c r="F147" s="78"/>
      <c r="G147" s="77"/>
      <c r="H147" s="70"/>
    </row>
    <row r="148" spans="1:8" s="42" customFormat="1" ht="12" customHeight="1" x14ac:dyDescent="0.2">
      <c r="A148" s="74"/>
      <c r="B148" s="52"/>
      <c r="C148" s="90"/>
      <c r="D148" s="104" t="s">
        <v>118</v>
      </c>
      <c r="E148" s="70">
        <v>507531</v>
      </c>
      <c r="F148" s="77">
        <v>62974</v>
      </c>
      <c r="G148" s="77"/>
      <c r="H148" s="70">
        <f>SUM(E148+F148-G148)</f>
        <v>570505</v>
      </c>
    </row>
    <row r="149" spans="1:8" s="42" customFormat="1" ht="23.25" customHeight="1" thickBot="1" x14ac:dyDescent="0.25">
      <c r="A149" s="72"/>
      <c r="B149" s="68"/>
      <c r="C149" s="53"/>
      <c r="D149" s="54" t="s">
        <v>120</v>
      </c>
      <c r="E149" s="55">
        <v>936481819.05999994</v>
      </c>
      <c r="F149" s="55">
        <f>SUM(F150,F645,F727)</f>
        <v>15349145.74</v>
      </c>
      <c r="G149" s="55">
        <f>SUM(G150,G645,G727)</f>
        <v>3471084.34</v>
      </c>
      <c r="H149" s="55">
        <f t="shared" ref="H149:H204" si="17">SUM(E149+F149-G149)</f>
        <v>948359880.45999992</v>
      </c>
    </row>
    <row r="150" spans="1:8" s="42" customFormat="1" ht="18" customHeight="1" thickBot="1" x14ac:dyDescent="0.25">
      <c r="A150" s="72"/>
      <c r="B150" s="68"/>
      <c r="C150" s="53"/>
      <c r="D150" s="56" t="s">
        <v>121</v>
      </c>
      <c r="E150" s="57">
        <v>790444793.33000004</v>
      </c>
      <c r="F150" s="57">
        <f>SUM(F151,F157,F175,F180,F189,F207,F211,F442,F464,F538,F560,F582,F620,F640)</f>
        <v>3464896.23</v>
      </c>
      <c r="G150" s="57">
        <f>SUM(G151,G157,G175,G180,G189,G207,G211,G442,G464,G538,G560,G582,G620,G640)</f>
        <v>3393110.23</v>
      </c>
      <c r="H150" s="57">
        <f t="shared" si="17"/>
        <v>790516579.33000004</v>
      </c>
    </row>
    <row r="151" spans="1:8" s="42" customFormat="1" ht="18" customHeight="1" thickTop="1" thickBot="1" x14ac:dyDescent="0.25">
      <c r="A151" s="105" t="s">
        <v>122</v>
      </c>
      <c r="B151" s="106"/>
      <c r="C151" s="106"/>
      <c r="D151" s="107" t="s">
        <v>123</v>
      </c>
      <c r="E151" s="57">
        <v>387078</v>
      </c>
      <c r="F151" s="75">
        <f>SUM(F152)</f>
        <v>3180</v>
      </c>
      <c r="G151" s="75">
        <f>SUM(G152)</f>
        <v>3180</v>
      </c>
      <c r="H151" s="57">
        <f t="shared" ref="H151:H152" si="18">SUM(E151+F151-G151)</f>
        <v>387078</v>
      </c>
    </row>
    <row r="152" spans="1:8" s="42" customFormat="1" ht="12" customHeight="1" thickTop="1" x14ac:dyDescent="0.2">
      <c r="A152" s="105"/>
      <c r="B152" s="62" t="s">
        <v>124</v>
      </c>
      <c r="C152" s="106"/>
      <c r="D152" s="108" t="s">
        <v>125</v>
      </c>
      <c r="E152" s="64">
        <v>384078</v>
      </c>
      <c r="F152" s="64">
        <f>SUM(F153)</f>
        <v>3180</v>
      </c>
      <c r="G152" s="64">
        <f>SUM(G153)</f>
        <v>3180</v>
      </c>
      <c r="H152" s="64">
        <f t="shared" si="18"/>
        <v>384078</v>
      </c>
    </row>
    <row r="153" spans="1:8" s="42" customFormat="1" ht="12" customHeight="1" x14ac:dyDescent="0.2">
      <c r="A153" s="74"/>
      <c r="B153" s="68"/>
      <c r="C153" s="53"/>
      <c r="D153" s="278" t="s">
        <v>126</v>
      </c>
      <c r="E153" s="110">
        <v>384078</v>
      </c>
      <c r="F153" s="276">
        <f>SUM(F154:F156)</f>
        <v>3180</v>
      </c>
      <c r="G153" s="276">
        <f>SUM(G154:G156)</f>
        <v>3180</v>
      </c>
      <c r="H153" s="110">
        <f>SUM(E153+F153-G153)</f>
        <v>384078</v>
      </c>
    </row>
    <row r="154" spans="1:8" s="42" customFormat="1" ht="12" customHeight="1" x14ac:dyDescent="0.2">
      <c r="A154" s="58"/>
      <c r="B154" s="58"/>
      <c r="C154" s="72">
        <v>4010</v>
      </c>
      <c r="D154" s="73" t="s">
        <v>127</v>
      </c>
      <c r="E154" s="69">
        <v>216597</v>
      </c>
      <c r="F154" s="76">
        <v>3180</v>
      </c>
      <c r="G154" s="76"/>
      <c r="H154" s="69">
        <f t="shared" ref="H154:H156" si="19">SUM(E154+F154-G154)</f>
        <v>219777</v>
      </c>
    </row>
    <row r="155" spans="1:8" s="42" customFormat="1" ht="12" customHeight="1" x14ac:dyDescent="0.2">
      <c r="A155" s="58"/>
      <c r="B155" s="58"/>
      <c r="C155" s="72">
        <v>4110</v>
      </c>
      <c r="D155" s="73" t="s">
        <v>128</v>
      </c>
      <c r="E155" s="69">
        <v>40550</v>
      </c>
      <c r="F155" s="76"/>
      <c r="G155" s="76">
        <v>1920</v>
      </c>
      <c r="H155" s="69">
        <f t="shared" si="19"/>
        <v>38630</v>
      </c>
    </row>
    <row r="156" spans="1:8" s="42" customFormat="1" ht="12" customHeight="1" x14ac:dyDescent="0.2">
      <c r="A156" s="58"/>
      <c r="B156" s="58"/>
      <c r="C156" s="72">
        <v>4120</v>
      </c>
      <c r="D156" s="73" t="s">
        <v>129</v>
      </c>
      <c r="E156" s="69">
        <v>5573</v>
      </c>
      <c r="F156" s="76"/>
      <c r="G156" s="76">
        <v>1260</v>
      </c>
      <c r="H156" s="69">
        <f t="shared" si="19"/>
        <v>4313</v>
      </c>
    </row>
    <row r="157" spans="1:8" s="42" customFormat="1" ht="12" customHeight="1" thickBot="1" x14ac:dyDescent="0.25">
      <c r="A157" s="74">
        <v>600</v>
      </c>
      <c r="B157" s="58"/>
      <c r="C157" s="59"/>
      <c r="D157" s="60" t="s">
        <v>130</v>
      </c>
      <c r="E157" s="57">
        <v>125582479.23</v>
      </c>
      <c r="F157" s="57">
        <f>SUM(F158,F163,F167,F170)</f>
        <v>154800</v>
      </c>
      <c r="G157" s="57">
        <f>SUM(G158,G163,G167,G170)</f>
        <v>154800</v>
      </c>
      <c r="H157" s="57">
        <f>SUM(E157+F157-G157)</f>
        <v>125582479.23</v>
      </c>
    </row>
    <row r="158" spans="1:8" s="42" customFormat="1" ht="12" customHeight="1" thickTop="1" x14ac:dyDescent="0.2">
      <c r="A158" s="74"/>
      <c r="B158" s="68">
        <v>60015</v>
      </c>
      <c r="C158" s="53"/>
      <c r="D158" s="63" t="s">
        <v>131</v>
      </c>
      <c r="E158" s="109">
        <v>49692166</v>
      </c>
      <c r="F158" s="109">
        <f>SUM(F159)</f>
        <v>110000</v>
      </c>
      <c r="G158" s="109">
        <f>SUM(G159)</f>
        <v>64800</v>
      </c>
      <c r="H158" s="64">
        <f>SUM(E158+F158-G158)</f>
        <v>49737366</v>
      </c>
    </row>
    <row r="159" spans="1:8" s="42" customFormat="1" ht="12" customHeight="1" x14ac:dyDescent="0.2">
      <c r="A159" s="74"/>
      <c r="B159" s="68"/>
      <c r="C159" s="82"/>
      <c r="D159" s="279" t="s">
        <v>132</v>
      </c>
      <c r="E159" s="110">
        <v>12523760</v>
      </c>
      <c r="F159" s="110">
        <f>SUM(F160:F162)</f>
        <v>110000</v>
      </c>
      <c r="G159" s="110">
        <f>SUM(G160:G162)</f>
        <v>64800</v>
      </c>
      <c r="H159" s="110">
        <f>SUM(E159+F159-G159)</f>
        <v>12568960</v>
      </c>
    </row>
    <row r="160" spans="1:8" s="42" customFormat="1" ht="12" customHeight="1" x14ac:dyDescent="0.2">
      <c r="A160" s="74"/>
      <c r="B160" s="68"/>
      <c r="C160" s="72">
        <v>4260</v>
      </c>
      <c r="D160" s="73" t="s">
        <v>133</v>
      </c>
      <c r="E160" s="69">
        <v>295000</v>
      </c>
      <c r="F160" s="69">
        <v>50000</v>
      </c>
      <c r="G160" s="69"/>
      <c r="H160" s="70">
        <f t="shared" ref="H160:H163" si="20">SUM(E160+F160-G160)</f>
        <v>345000</v>
      </c>
    </row>
    <row r="161" spans="1:8" s="42" customFormat="1" ht="12" customHeight="1" x14ac:dyDescent="0.2">
      <c r="A161" s="74"/>
      <c r="B161" s="68"/>
      <c r="C161" s="82">
        <v>4270</v>
      </c>
      <c r="D161" s="61" t="s">
        <v>134</v>
      </c>
      <c r="E161" s="69">
        <v>3651463</v>
      </c>
      <c r="F161" s="69">
        <v>60000</v>
      </c>
      <c r="G161" s="69"/>
      <c r="H161" s="70">
        <f t="shared" si="20"/>
        <v>3711463</v>
      </c>
    </row>
    <row r="162" spans="1:8" s="42" customFormat="1" ht="12" customHeight="1" x14ac:dyDescent="0.2">
      <c r="A162" s="74"/>
      <c r="B162" s="68"/>
      <c r="C162" s="82">
        <v>4300</v>
      </c>
      <c r="D162" s="61" t="s">
        <v>135</v>
      </c>
      <c r="E162" s="69">
        <v>7350538</v>
      </c>
      <c r="F162" s="69"/>
      <c r="G162" s="69">
        <v>64800</v>
      </c>
      <c r="H162" s="70">
        <f t="shared" si="20"/>
        <v>7285738</v>
      </c>
    </row>
    <row r="163" spans="1:8" s="42" customFormat="1" ht="12" customHeight="1" x14ac:dyDescent="0.2">
      <c r="A163" s="74"/>
      <c r="B163" s="68">
        <v>60016</v>
      </c>
      <c r="C163" s="53"/>
      <c r="D163" s="63" t="s">
        <v>136</v>
      </c>
      <c r="E163" s="109">
        <v>26365934</v>
      </c>
      <c r="F163" s="65">
        <f>SUM(F164)</f>
        <v>10000</v>
      </c>
      <c r="G163" s="65">
        <f>SUM(G164)</f>
        <v>90000</v>
      </c>
      <c r="H163" s="64">
        <f t="shared" si="20"/>
        <v>26285934</v>
      </c>
    </row>
    <row r="164" spans="1:8" s="42" customFormat="1" ht="12" customHeight="1" x14ac:dyDescent="0.2">
      <c r="A164" s="74"/>
      <c r="B164" s="68"/>
      <c r="C164" s="111"/>
      <c r="D164" s="280" t="s">
        <v>132</v>
      </c>
      <c r="E164" s="110">
        <v>3342890</v>
      </c>
      <c r="F164" s="110">
        <f>SUM(F165:F166)</f>
        <v>10000</v>
      </c>
      <c r="G164" s="110">
        <f>SUM(G165:G166)</f>
        <v>90000</v>
      </c>
      <c r="H164" s="110">
        <f>SUM(E164+F164-G164)</f>
        <v>3262890</v>
      </c>
    </row>
    <row r="165" spans="1:8" s="42" customFormat="1" ht="12" customHeight="1" x14ac:dyDescent="0.2">
      <c r="A165" s="74"/>
      <c r="B165" s="68"/>
      <c r="C165" s="82">
        <v>4270</v>
      </c>
      <c r="D165" s="61" t="s">
        <v>134</v>
      </c>
      <c r="E165" s="69">
        <v>1110200</v>
      </c>
      <c r="F165" s="69"/>
      <c r="G165" s="69">
        <v>90000</v>
      </c>
      <c r="H165" s="70">
        <f>SUM(E165+F165-G165)</f>
        <v>1020200</v>
      </c>
    </row>
    <row r="166" spans="1:8" s="42" customFormat="1" ht="12" customHeight="1" x14ac:dyDescent="0.2">
      <c r="A166" s="74"/>
      <c r="B166" s="68"/>
      <c r="C166" s="82">
        <v>4300</v>
      </c>
      <c r="D166" s="61" t="s">
        <v>135</v>
      </c>
      <c r="E166" s="69">
        <v>2191690</v>
      </c>
      <c r="F166" s="69">
        <v>10000</v>
      </c>
      <c r="G166" s="69"/>
      <c r="H166" s="70">
        <f>SUM(E166+F166-G166)</f>
        <v>2201690</v>
      </c>
    </row>
    <row r="167" spans="1:8" s="42" customFormat="1" ht="12" customHeight="1" x14ac:dyDescent="0.2">
      <c r="A167" s="74"/>
      <c r="B167" s="68">
        <v>60017</v>
      </c>
      <c r="C167" s="53"/>
      <c r="D167" s="63" t="s">
        <v>137</v>
      </c>
      <c r="E167" s="109">
        <v>832203</v>
      </c>
      <c r="F167" s="109">
        <f>SUM(F168)</f>
        <v>14000</v>
      </c>
      <c r="G167" s="109">
        <f>SUM(G168)</f>
        <v>0</v>
      </c>
      <c r="H167" s="64">
        <f>SUM(E167+F167-G167)</f>
        <v>846203</v>
      </c>
    </row>
    <row r="168" spans="1:8" s="42" customFormat="1" ht="12" customHeight="1" x14ac:dyDescent="0.2">
      <c r="A168" s="74"/>
      <c r="B168" s="68"/>
      <c r="C168" s="111"/>
      <c r="D168" s="280" t="s">
        <v>132</v>
      </c>
      <c r="E168" s="110">
        <v>332203</v>
      </c>
      <c r="F168" s="110">
        <f>SUM(F169:F169)</f>
        <v>14000</v>
      </c>
      <c r="G168" s="110">
        <f>SUM(G169:G169)</f>
        <v>0</v>
      </c>
      <c r="H168" s="110">
        <f>SUM(E168+F168-G168)</f>
        <v>346203</v>
      </c>
    </row>
    <row r="169" spans="1:8" s="42" customFormat="1" ht="12" customHeight="1" x14ac:dyDescent="0.2">
      <c r="A169" s="74"/>
      <c r="B169" s="68"/>
      <c r="C169" s="82">
        <v>4270</v>
      </c>
      <c r="D169" s="61" t="s">
        <v>134</v>
      </c>
      <c r="E169" s="69">
        <v>121945</v>
      </c>
      <c r="F169" s="69">
        <v>14000</v>
      </c>
      <c r="G169" s="69"/>
      <c r="H169" s="70">
        <f t="shared" ref="H169:H170" si="21">SUM(E169+F169-G169)</f>
        <v>135945</v>
      </c>
    </row>
    <row r="170" spans="1:8" s="42" customFormat="1" ht="12" customHeight="1" x14ac:dyDescent="0.2">
      <c r="A170" s="74"/>
      <c r="B170" s="68">
        <v>60095</v>
      </c>
      <c r="C170" s="53"/>
      <c r="D170" s="63" t="s">
        <v>138</v>
      </c>
      <c r="E170" s="109">
        <v>3441805.23</v>
      </c>
      <c r="F170" s="65">
        <f>SUM(F171)</f>
        <v>20800</v>
      </c>
      <c r="G170" s="65">
        <f>SUM(G171)</f>
        <v>0</v>
      </c>
      <c r="H170" s="64">
        <f t="shared" si="21"/>
        <v>3462605.23</v>
      </c>
    </row>
    <row r="171" spans="1:8" s="42" customFormat="1" ht="12" customHeight="1" x14ac:dyDescent="0.2">
      <c r="A171" s="74"/>
      <c r="B171" s="68"/>
      <c r="C171" s="111"/>
      <c r="D171" s="280" t="s">
        <v>132</v>
      </c>
      <c r="E171" s="110">
        <v>3435745.23</v>
      </c>
      <c r="F171" s="110">
        <f>SUM(F172:F174)</f>
        <v>20800</v>
      </c>
      <c r="G171" s="110">
        <f>SUM(G172:G174)</f>
        <v>0</v>
      </c>
      <c r="H171" s="110">
        <f>SUM(E171+F171-G171)</f>
        <v>3456545.23</v>
      </c>
    </row>
    <row r="172" spans="1:8" s="42" customFormat="1" ht="12" customHeight="1" x14ac:dyDescent="0.2">
      <c r="A172" s="74"/>
      <c r="B172" s="68"/>
      <c r="C172" s="82">
        <v>4270</v>
      </c>
      <c r="D172" s="61" t="s">
        <v>134</v>
      </c>
      <c r="E172" s="69">
        <v>4500</v>
      </c>
      <c r="F172" s="69">
        <v>15500</v>
      </c>
      <c r="G172" s="69"/>
      <c r="H172" s="70">
        <f t="shared" ref="H172:H181" si="22">SUM(E172+F172-G172)</f>
        <v>20000</v>
      </c>
    </row>
    <row r="173" spans="1:8" s="42" customFormat="1" ht="12" customHeight="1" x14ac:dyDescent="0.2">
      <c r="A173" s="74"/>
      <c r="B173" s="68"/>
      <c r="C173" s="72">
        <v>4280</v>
      </c>
      <c r="D173" s="73" t="s">
        <v>139</v>
      </c>
      <c r="E173" s="69">
        <v>3500</v>
      </c>
      <c r="F173" s="69">
        <v>300</v>
      </c>
      <c r="G173" s="69"/>
      <c r="H173" s="70">
        <f t="shared" si="22"/>
        <v>3800</v>
      </c>
    </row>
    <row r="174" spans="1:8" s="42" customFormat="1" ht="12" customHeight="1" x14ac:dyDescent="0.2">
      <c r="A174" s="84"/>
      <c r="B174" s="112"/>
      <c r="C174" s="113">
        <v>4300</v>
      </c>
      <c r="D174" s="103" t="s">
        <v>135</v>
      </c>
      <c r="E174" s="109">
        <v>165000</v>
      </c>
      <c r="F174" s="109">
        <v>5000</v>
      </c>
      <c r="G174" s="109"/>
      <c r="H174" s="64">
        <f t="shared" si="22"/>
        <v>170000</v>
      </c>
    </row>
    <row r="175" spans="1:8" s="42" customFormat="1" ht="12" customHeight="1" thickBot="1" x14ac:dyDescent="0.25">
      <c r="A175" s="106">
        <v>630</v>
      </c>
      <c r="B175" s="106"/>
      <c r="C175" s="106"/>
      <c r="D175" s="114" t="s">
        <v>140</v>
      </c>
      <c r="E175" s="57">
        <v>629287</v>
      </c>
      <c r="F175" s="57">
        <f>SUM(F176)</f>
        <v>3500</v>
      </c>
      <c r="G175" s="57">
        <f>SUM(G176)</f>
        <v>3500</v>
      </c>
      <c r="H175" s="57">
        <f t="shared" si="22"/>
        <v>629287</v>
      </c>
    </row>
    <row r="176" spans="1:8" s="42" customFormat="1" ht="12" customHeight="1" thickTop="1" x14ac:dyDescent="0.2">
      <c r="A176" s="102"/>
      <c r="B176" s="101">
        <v>63003</v>
      </c>
      <c r="C176" s="101"/>
      <c r="D176" s="103" t="s">
        <v>141</v>
      </c>
      <c r="E176" s="64">
        <v>629287</v>
      </c>
      <c r="F176" s="64">
        <f>SUM(F177)</f>
        <v>3500</v>
      </c>
      <c r="G176" s="64">
        <f>SUM(G177)</f>
        <v>3500</v>
      </c>
      <c r="H176" s="64">
        <f t="shared" si="22"/>
        <v>629287</v>
      </c>
    </row>
    <row r="177" spans="1:8" s="42" customFormat="1" ht="12" customHeight="1" x14ac:dyDescent="0.2">
      <c r="A177" s="74"/>
      <c r="B177" s="58"/>
      <c r="C177" s="59"/>
      <c r="D177" s="278" t="s">
        <v>142</v>
      </c>
      <c r="E177" s="127">
        <v>629287</v>
      </c>
      <c r="F177" s="127">
        <f>SUM(F178:F179)</f>
        <v>3500</v>
      </c>
      <c r="G177" s="127">
        <f>SUM(G178:G179)</f>
        <v>3500</v>
      </c>
      <c r="H177" s="127">
        <f t="shared" si="22"/>
        <v>629287</v>
      </c>
    </row>
    <row r="178" spans="1:8" s="42" customFormat="1" ht="12" customHeight="1" x14ac:dyDescent="0.2">
      <c r="A178" s="74"/>
      <c r="B178" s="68"/>
      <c r="C178" s="72">
        <v>4010</v>
      </c>
      <c r="D178" s="73" t="s">
        <v>127</v>
      </c>
      <c r="E178" s="77">
        <v>274522</v>
      </c>
      <c r="F178" s="77">
        <v>3500</v>
      </c>
      <c r="G178" s="77"/>
      <c r="H178" s="77">
        <f t="shared" si="22"/>
        <v>278022</v>
      </c>
    </row>
    <row r="179" spans="1:8" s="42" customFormat="1" ht="12" customHeight="1" x14ac:dyDescent="0.2">
      <c r="A179" s="74"/>
      <c r="B179" s="68"/>
      <c r="C179" s="72">
        <v>4170</v>
      </c>
      <c r="D179" s="73" t="s">
        <v>143</v>
      </c>
      <c r="E179" s="77">
        <v>14509</v>
      </c>
      <c r="F179" s="77"/>
      <c r="G179" s="77">
        <v>3500</v>
      </c>
      <c r="H179" s="77">
        <f t="shared" si="22"/>
        <v>11009</v>
      </c>
    </row>
    <row r="180" spans="1:8" s="42" customFormat="1" ht="12" customHeight="1" thickBot="1" x14ac:dyDescent="0.25">
      <c r="A180" s="74">
        <v>700</v>
      </c>
      <c r="B180" s="58"/>
      <c r="C180" s="59"/>
      <c r="D180" s="60" t="s">
        <v>99</v>
      </c>
      <c r="E180" s="57">
        <v>39619866</v>
      </c>
      <c r="F180" s="75">
        <f>SUM(F181)</f>
        <v>7100</v>
      </c>
      <c r="G180" s="75">
        <f>SUM(G181)</f>
        <v>7100</v>
      </c>
      <c r="H180" s="57">
        <f t="shared" si="22"/>
        <v>39619866</v>
      </c>
    </row>
    <row r="181" spans="1:8" s="42" customFormat="1" ht="12" customHeight="1" thickTop="1" x14ac:dyDescent="0.2">
      <c r="A181" s="46"/>
      <c r="B181" s="68">
        <v>70095</v>
      </c>
      <c r="C181" s="53"/>
      <c r="D181" s="63" t="s">
        <v>138</v>
      </c>
      <c r="E181" s="64">
        <v>35061366</v>
      </c>
      <c r="F181" s="65">
        <f>SUM(F182)</f>
        <v>7100</v>
      </c>
      <c r="G181" s="65">
        <f>SUM(G182)</f>
        <v>7100</v>
      </c>
      <c r="H181" s="64">
        <f t="shared" si="22"/>
        <v>35061366</v>
      </c>
    </row>
    <row r="182" spans="1:8" s="42" customFormat="1" ht="12" customHeight="1" x14ac:dyDescent="0.2">
      <c r="A182" s="115"/>
      <c r="B182" s="116"/>
      <c r="C182" s="53"/>
      <c r="D182" s="278" t="s">
        <v>144</v>
      </c>
      <c r="E182" s="127">
        <v>29345772</v>
      </c>
      <c r="F182" s="276">
        <f>SUM(F183:F188)</f>
        <v>7100</v>
      </c>
      <c r="G182" s="276">
        <f>SUM(G183:G188)</f>
        <v>7100</v>
      </c>
      <c r="H182" s="110">
        <f>SUM(E182+F182-G182)</f>
        <v>29345772</v>
      </c>
    </row>
    <row r="183" spans="1:8" s="42" customFormat="1" ht="12" customHeight="1" x14ac:dyDescent="0.2">
      <c r="A183" s="115"/>
      <c r="B183" s="116"/>
      <c r="C183" s="82">
        <v>4140</v>
      </c>
      <c r="D183" s="117" t="s">
        <v>145</v>
      </c>
      <c r="E183" s="69"/>
      <c r="F183" s="69"/>
      <c r="G183" s="69"/>
      <c r="H183" s="70"/>
    </row>
    <row r="184" spans="1:8" s="42" customFormat="1" ht="12" customHeight="1" x14ac:dyDescent="0.2">
      <c r="A184" s="115"/>
      <c r="B184" s="116"/>
      <c r="C184" s="72"/>
      <c r="D184" s="73" t="s">
        <v>146</v>
      </c>
      <c r="E184" s="69">
        <v>10000</v>
      </c>
      <c r="F184" s="69"/>
      <c r="G184" s="69">
        <v>4000</v>
      </c>
      <c r="H184" s="70">
        <f t="shared" ref="H184:H188" si="23">SUM(E184+F184-G184)</f>
        <v>6000</v>
      </c>
    </row>
    <row r="185" spans="1:8" s="42" customFormat="1" ht="12" customHeight="1" x14ac:dyDescent="0.2">
      <c r="A185" s="115"/>
      <c r="B185" s="116"/>
      <c r="C185" s="72">
        <v>4360</v>
      </c>
      <c r="D185" s="73" t="s">
        <v>147</v>
      </c>
      <c r="E185" s="69">
        <v>39240</v>
      </c>
      <c r="F185" s="69">
        <v>4000</v>
      </c>
      <c r="G185" s="69"/>
      <c r="H185" s="70">
        <f t="shared" si="23"/>
        <v>43240</v>
      </c>
    </row>
    <row r="186" spans="1:8" s="42" customFormat="1" ht="12" customHeight="1" x14ac:dyDescent="0.2">
      <c r="A186" s="115"/>
      <c r="B186" s="116"/>
      <c r="C186" s="72">
        <v>4400</v>
      </c>
      <c r="D186" s="68" t="s">
        <v>148</v>
      </c>
      <c r="E186" s="69"/>
      <c r="F186" s="69"/>
      <c r="G186" s="69"/>
      <c r="H186" s="70"/>
    </row>
    <row r="187" spans="1:8" s="42" customFormat="1" ht="12" customHeight="1" x14ac:dyDescent="0.2">
      <c r="A187" s="115"/>
      <c r="B187" s="116"/>
      <c r="C187" s="72"/>
      <c r="D187" s="73" t="s">
        <v>149</v>
      </c>
      <c r="E187" s="69">
        <v>916900</v>
      </c>
      <c r="F187" s="69">
        <v>3100</v>
      </c>
      <c r="G187" s="69"/>
      <c r="H187" s="70">
        <f t="shared" si="23"/>
        <v>920000</v>
      </c>
    </row>
    <row r="188" spans="1:8" s="42" customFormat="1" ht="12" customHeight="1" x14ac:dyDescent="0.2">
      <c r="A188" s="115"/>
      <c r="B188" s="116"/>
      <c r="C188" s="72">
        <v>4710</v>
      </c>
      <c r="D188" s="117" t="s">
        <v>150</v>
      </c>
      <c r="E188" s="69">
        <v>3826</v>
      </c>
      <c r="F188" s="69"/>
      <c r="G188" s="69">
        <v>3100</v>
      </c>
      <c r="H188" s="70">
        <f t="shared" si="23"/>
        <v>726</v>
      </c>
    </row>
    <row r="189" spans="1:8" s="42" customFormat="1" ht="12" customHeight="1" thickBot="1" x14ac:dyDescent="0.25">
      <c r="A189" s="74">
        <v>750</v>
      </c>
      <c r="B189" s="58"/>
      <c r="C189" s="59"/>
      <c r="D189" s="60" t="s">
        <v>66</v>
      </c>
      <c r="E189" s="57">
        <v>61443291</v>
      </c>
      <c r="F189" s="75">
        <f>SUM(F190,F200,F204)</f>
        <v>354000</v>
      </c>
      <c r="G189" s="75">
        <f>SUM(G190,G200,G204)</f>
        <v>354000</v>
      </c>
      <c r="H189" s="57">
        <f t="shared" si="17"/>
        <v>61443291</v>
      </c>
    </row>
    <row r="190" spans="1:8" s="42" customFormat="1" ht="12" customHeight="1" thickTop="1" x14ac:dyDescent="0.2">
      <c r="A190" s="74"/>
      <c r="B190" s="53" t="s">
        <v>151</v>
      </c>
      <c r="C190" s="72"/>
      <c r="D190" s="63" t="s">
        <v>152</v>
      </c>
      <c r="E190" s="64">
        <v>28453973.020000003</v>
      </c>
      <c r="F190" s="64">
        <f>SUM(F191)</f>
        <v>353000</v>
      </c>
      <c r="G190" s="64">
        <f>SUM(G191)</f>
        <v>345000</v>
      </c>
      <c r="H190" s="64">
        <f t="shared" si="17"/>
        <v>28461973.020000003</v>
      </c>
    </row>
    <row r="191" spans="1:8" s="42" customFormat="1" ht="12" customHeight="1" x14ac:dyDescent="0.2">
      <c r="A191" s="74"/>
      <c r="B191" s="68"/>
      <c r="C191" s="72"/>
      <c r="D191" s="280" t="s">
        <v>153</v>
      </c>
      <c r="E191" s="110">
        <v>24923602.02</v>
      </c>
      <c r="F191" s="127">
        <f>SUM(F192:F199)</f>
        <v>353000</v>
      </c>
      <c r="G191" s="127">
        <f>SUM(G192:G199)</f>
        <v>345000</v>
      </c>
      <c r="H191" s="127">
        <f t="shared" si="17"/>
        <v>24931602.02</v>
      </c>
    </row>
    <row r="192" spans="1:8" s="42" customFormat="1" ht="12" customHeight="1" x14ac:dyDescent="0.2">
      <c r="A192" s="74"/>
      <c r="B192" s="68"/>
      <c r="C192" s="72">
        <v>4010</v>
      </c>
      <c r="D192" s="73" t="s">
        <v>127</v>
      </c>
      <c r="E192" s="69">
        <v>16084744</v>
      </c>
      <c r="F192" s="69">
        <v>300000</v>
      </c>
      <c r="G192" s="69"/>
      <c r="H192" s="77">
        <f t="shared" si="17"/>
        <v>16384744</v>
      </c>
    </row>
    <row r="193" spans="1:8" s="42" customFormat="1" ht="12" customHeight="1" x14ac:dyDescent="0.2">
      <c r="A193" s="74"/>
      <c r="B193" s="68"/>
      <c r="C193" s="72">
        <v>4040</v>
      </c>
      <c r="D193" s="73" t="s">
        <v>154</v>
      </c>
      <c r="E193" s="69">
        <v>1371212</v>
      </c>
      <c r="F193" s="69"/>
      <c r="G193" s="69">
        <v>120000</v>
      </c>
      <c r="H193" s="77">
        <f t="shared" si="17"/>
        <v>1251212</v>
      </c>
    </row>
    <row r="194" spans="1:8" s="42" customFormat="1" ht="12" customHeight="1" x14ac:dyDescent="0.2">
      <c r="A194" s="74"/>
      <c r="B194" s="68"/>
      <c r="C194" s="72">
        <v>4110</v>
      </c>
      <c r="D194" s="73" t="s">
        <v>128</v>
      </c>
      <c r="E194" s="69">
        <v>3014664</v>
      </c>
      <c r="F194" s="69"/>
      <c r="G194" s="69">
        <v>70000</v>
      </c>
      <c r="H194" s="77">
        <f t="shared" si="17"/>
        <v>2944664</v>
      </c>
    </row>
    <row r="195" spans="1:8" s="42" customFormat="1" ht="12" customHeight="1" x14ac:dyDescent="0.2">
      <c r="A195" s="74"/>
      <c r="B195" s="68"/>
      <c r="C195" s="72">
        <v>4120</v>
      </c>
      <c r="D195" s="73" t="s">
        <v>155</v>
      </c>
      <c r="E195" s="69">
        <v>431671</v>
      </c>
      <c r="F195" s="69"/>
      <c r="G195" s="69">
        <v>70000</v>
      </c>
      <c r="H195" s="77">
        <f t="shared" si="17"/>
        <v>361671</v>
      </c>
    </row>
    <row r="196" spans="1:8" s="42" customFormat="1" ht="12" customHeight="1" x14ac:dyDescent="0.2">
      <c r="A196" s="74"/>
      <c r="B196" s="68"/>
      <c r="C196" s="82">
        <v>4210</v>
      </c>
      <c r="D196" s="61" t="s">
        <v>156</v>
      </c>
      <c r="E196" s="77">
        <v>415000</v>
      </c>
      <c r="F196" s="77"/>
      <c r="G196" s="77">
        <v>30000</v>
      </c>
      <c r="H196" s="77">
        <f t="shared" si="17"/>
        <v>385000</v>
      </c>
    </row>
    <row r="197" spans="1:8" s="42" customFormat="1" ht="12" customHeight="1" x14ac:dyDescent="0.2">
      <c r="A197" s="74"/>
      <c r="B197" s="68"/>
      <c r="C197" s="72">
        <v>4300</v>
      </c>
      <c r="D197" s="73" t="s">
        <v>135</v>
      </c>
      <c r="E197" s="77">
        <v>898878.02</v>
      </c>
      <c r="F197" s="77">
        <v>53000</v>
      </c>
      <c r="G197" s="77"/>
      <c r="H197" s="77">
        <f t="shared" si="17"/>
        <v>951878.02</v>
      </c>
    </row>
    <row r="198" spans="1:8" s="42" customFormat="1" ht="12" customHeight="1" x14ac:dyDescent="0.2">
      <c r="A198" s="74"/>
      <c r="B198" s="68"/>
      <c r="C198" s="72">
        <v>4410</v>
      </c>
      <c r="D198" s="117" t="s">
        <v>157</v>
      </c>
      <c r="E198" s="77">
        <v>53000</v>
      </c>
      <c r="F198" s="77"/>
      <c r="G198" s="77">
        <v>15000</v>
      </c>
      <c r="H198" s="77">
        <f t="shared" si="17"/>
        <v>38000</v>
      </c>
    </row>
    <row r="199" spans="1:8" s="42" customFormat="1" ht="12" customHeight="1" x14ac:dyDescent="0.2">
      <c r="A199" s="74"/>
      <c r="B199" s="68"/>
      <c r="C199" s="72">
        <v>4710</v>
      </c>
      <c r="D199" s="117" t="s">
        <v>150</v>
      </c>
      <c r="E199" s="77">
        <v>155040</v>
      </c>
      <c r="F199" s="77"/>
      <c r="G199" s="77">
        <v>40000</v>
      </c>
      <c r="H199" s="77">
        <f>SUM(E199+F199-G199)</f>
        <v>115040</v>
      </c>
    </row>
    <row r="200" spans="1:8" s="42" customFormat="1" ht="12" customHeight="1" x14ac:dyDescent="0.2">
      <c r="A200" s="74"/>
      <c r="B200" s="53" t="s">
        <v>158</v>
      </c>
      <c r="C200" s="72"/>
      <c r="D200" s="63" t="s">
        <v>159</v>
      </c>
      <c r="E200" s="64">
        <v>5695642</v>
      </c>
      <c r="F200" s="65">
        <f>SUM(F201)</f>
        <v>1000</v>
      </c>
      <c r="G200" s="65">
        <f>SUM(G201)</f>
        <v>1000</v>
      </c>
      <c r="H200" s="64">
        <f>SUM(E200+F200-G200)</f>
        <v>5695642</v>
      </c>
    </row>
    <row r="201" spans="1:8" s="42" customFormat="1" ht="12" customHeight="1" x14ac:dyDescent="0.2">
      <c r="A201" s="74"/>
      <c r="B201" s="53"/>
      <c r="C201" s="53"/>
      <c r="D201" s="280" t="s">
        <v>160</v>
      </c>
      <c r="E201" s="127">
        <v>5695642</v>
      </c>
      <c r="F201" s="276">
        <f>SUM(F202:F203)</f>
        <v>1000</v>
      </c>
      <c r="G201" s="276">
        <f>SUM(G202:G203)</f>
        <v>1000</v>
      </c>
      <c r="H201" s="110">
        <f>SUM(E201+F201-G201)</f>
        <v>5695642</v>
      </c>
    </row>
    <row r="202" spans="1:8" s="42" customFormat="1" ht="23.25" customHeight="1" x14ac:dyDescent="0.2">
      <c r="A202" s="74"/>
      <c r="B202" s="53"/>
      <c r="C202" s="118">
        <v>4140</v>
      </c>
      <c r="D202" s="119" t="s">
        <v>161</v>
      </c>
      <c r="E202" s="69">
        <v>33300</v>
      </c>
      <c r="F202" s="76">
        <v>1000</v>
      </c>
      <c r="G202" s="76"/>
      <c r="H202" s="69">
        <f t="shared" ref="H202:H203" si="24">SUM(E202+F202-G202)</f>
        <v>34300</v>
      </c>
    </row>
    <row r="203" spans="1:8" s="42" customFormat="1" ht="12" customHeight="1" x14ac:dyDescent="0.2">
      <c r="A203" s="74"/>
      <c r="B203" s="53"/>
      <c r="C203" s="72">
        <v>4260</v>
      </c>
      <c r="D203" s="73" t="s">
        <v>133</v>
      </c>
      <c r="E203" s="69">
        <v>85000</v>
      </c>
      <c r="F203" s="76"/>
      <c r="G203" s="76">
        <v>1000</v>
      </c>
      <c r="H203" s="69">
        <f t="shared" si="24"/>
        <v>84000</v>
      </c>
    </row>
    <row r="204" spans="1:8" s="42" customFormat="1" ht="12" customHeight="1" x14ac:dyDescent="0.2">
      <c r="A204" s="74"/>
      <c r="B204" s="61">
        <v>75095</v>
      </c>
      <c r="C204" s="82"/>
      <c r="D204" s="83" t="s">
        <v>138</v>
      </c>
      <c r="E204" s="64">
        <v>19280429.98</v>
      </c>
      <c r="F204" s="64">
        <f>SUM(F205)</f>
        <v>0</v>
      </c>
      <c r="G204" s="64">
        <f>SUM(G205)</f>
        <v>8000</v>
      </c>
      <c r="H204" s="64">
        <f t="shared" si="17"/>
        <v>19272429.98</v>
      </c>
    </row>
    <row r="205" spans="1:8" s="42" customFormat="1" ht="12" customHeight="1" x14ac:dyDescent="0.2">
      <c r="A205" s="74"/>
      <c r="B205" s="61"/>
      <c r="C205" s="53"/>
      <c r="D205" s="280" t="s">
        <v>153</v>
      </c>
      <c r="E205" s="110">
        <v>32289</v>
      </c>
      <c r="F205" s="276">
        <f>SUM(F206:F206)</f>
        <v>0</v>
      </c>
      <c r="G205" s="276">
        <f>SUM(G206:G206)</f>
        <v>8000</v>
      </c>
      <c r="H205" s="110">
        <f>SUM(E205+F205-G205)</f>
        <v>24289</v>
      </c>
    </row>
    <row r="206" spans="1:8" s="42" customFormat="1" ht="12" customHeight="1" x14ac:dyDescent="0.2">
      <c r="A206" s="74"/>
      <c r="B206" s="58"/>
      <c r="C206" s="72">
        <v>4300</v>
      </c>
      <c r="D206" s="73" t="s">
        <v>135</v>
      </c>
      <c r="E206" s="69">
        <v>19864</v>
      </c>
      <c r="F206" s="76"/>
      <c r="G206" s="76">
        <v>8000</v>
      </c>
      <c r="H206" s="69">
        <f t="shared" ref="H206" si="25">SUM(E206+F206-G206)</f>
        <v>11864</v>
      </c>
    </row>
    <row r="207" spans="1:8" s="42" customFormat="1" ht="12.6" customHeight="1" thickBot="1" x14ac:dyDescent="0.25">
      <c r="A207" s="58">
        <v>758</v>
      </c>
      <c r="B207" s="58"/>
      <c r="C207" s="59"/>
      <c r="D207" s="60" t="s">
        <v>162</v>
      </c>
      <c r="E207" s="57">
        <v>8877867</v>
      </c>
      <c r="F207" s="75">
        <f>SUM(F208)</f>
        <v>0</v>
      </c>
      <c r="G207" s="75">
        <f>SUM(G208)</f>
        <v>1887000</v>
      </c>
      <c r="H207" s="57">
        <f>SUM(E207+F207-G207)</f>
        <v>6990867</v>
      </c>
    </row>
    <row r="208" spans="1:8" s="42" customFormat="1" ht="12.6" customHeight="1" thickTop="1" x14ac:dyDescent="0.2">
      <c r="A208" s="58"/>
      <c r="B208" s="68">
        <v>75818</v>
      </c>
      <c r="C208" s="53"/>
      <c r="D208" s="81" t="s">
        <v>163</v>
      </c>
      <c r="E208" s="64">
        <v>8877867</v>
      </c>
      <c r="F208" s="65">
        <f>SUM(F209)</f>
        <v>0</v>
      </c>
      <c r="G208" s="65">
        <f>SUM(G209)</f>
        <v>1887000</v>
      </c>
      <c r="H208" s="64">
        <f>SUM(E208+F208-G208)</f>
        <v>6990867</v>
      </c>
    </row>
    <row r="209" spans="1:8" s="42" customFormat="1" ht="12.6" customHeight="1" x14ac:dyDescent="0.2">
      <c r="A209" s="43"/>
      <c r="B209" s="90"/>
      <c r="C209" s="53" t="s">
        <v>164</v>
      </c>
      <c r="D209" s="79" t="s">
        <v>165</v>
      </c>
      <c r="E209" s="120">
        <v>8352867</v>
      </c>
      <c r="F209" s="120">
        <f>SUM(F210:F210)</f>
        <v>0</v>
      </c>
      <c r="G209" s="120">
        <f>SUM(G210:G210)</f>
        <v>1887000</v>
      </c>
      <c r="H209" s="120">
        <f>SUM(E209+F209-G209)</f>
        <v>6465867</v>
      </c>
    </row>
    <row r="210" spans="1:8" s="42" customFormat="1" ht="12.6" customHeight="1" x14ac:dyDescent="0.2">
      <c r="A210" s="43"/>
      <c r="B210" s="90"/>
      <c r="C210" s="53"/>
      <c r="D210" s="117" t="s">
        <v>166</v>
      </c>
      <c r="E210" s="69">
        <v>7376551.3300000001</v>
      </c>
      <c r="F210" s="69"/>
      <c r="G210" s="69">
        <v>1887000</v>
      </c>
      <c r="H210" s="69">
        <f t="shared" ref="H210" si="26">SUM(E210+F210-G210)</f>
        <v>5489551.3300000001</v>
      </c>
    </row>
    <row r="211" spans="1:8" s="42" customFormat="1" ht="12.6" customHeight="1" thickBot="1" x14ac:dyDescent="0.25">
      <c r="A211" s="74">
        <v>801</v>
      </c>
      <c r="B211" s="58"/>
      <c r="C211" s="59"/>
      <c r="D211" s="60" t="s">
        <v>50</v>
      </c>
      <c r="E211" s="57">
        <v>296371591.36000001</v>
      </c>
      <c r="F211" s="75">
        <f>SUM(F212,F235,F241,F252,F272,F275,F279,F283,F301,F305,F314,F330,F338,F347,F357,F370,F379,F387,F398,F413,F418)</f>
        <v>2417501</v>
      </c>
      <c r="G211" s="75">
        <f>SUM(G212,G235,G241,G252,G272,G275,G279,G283,G301,G305,G314,G330,G338,G347,G357,G370,G379,G387,G398,G413,G418)</f>
        <v>506953</v>
      </c>
      <c r="H211" s="57">
        <f>SUM(E211+F211-G211)</f>
        <v>298282139.36000001</v>
      </c>
    </row>
    <row r="212" spans="1:8" s="42" customFormat="1" ht="12.6" customHeight="1" thickTop="1" x14ac:dyDescent="0.2">
      <c r="A212" s="74"/>
      <c r="B212" s="68">
        <v>80101</v>
      </c>
      <c r="C212" s="53"/>
      <c r="D212" s="63" t="s">
        <v>3</v>
      </c>
      <c r="E212" s="64">
        <v>81854921.989999995</v>
      </c>
      <c r="F212" s="65">
        <f>SUM(F213,F220)</f>
        <v>846600</v>
      </c>
      <c r="G212" s="65">
        <f>SUM(G213,G220)</f>
        <v>62804</v>
      </c>
      <c r="H212" s="64">
        <f t="shared" ref="H212:H213" si="27">SUM(E212+F212-G212)</f>
        <v>82638717.989999995</v>
      </c>
    </row>
    <row r="213" spans="1:8" s="42" customFormat="1" ht="12.6" customHeight="1" x14ac:dyDescent="0.2">
      <c r="A213" s="74"/>
      <c r="B213" s="68"/>
      <c r="C213" s="53"/>
      <c r="D213" s="278" t="s">
        <v>167</v>
      </c>
      <c r="E213" s="127">
        <v>7268090</v>
      </c>
      <c r="F213" s="127">
        <f>SUM(F214:F219)</f>
        <v>670000</v>
      </c>
      <c r="G213" s="127">
        <f>SUM(G214:G219)</f>
        <v>0</v>
      </c>
      <c r="H213" s="127">
        <f t="shared" si="27"/>
        <v>7938090</v>
      </c>
    </row>
    <row r="214" spans="1:8" s="42" customFormat="1" ht="12.6" customHeight="1" x14ac:dyDescent="0.2">
      <c r="A214" s="74"/>
      <c r="B214" s="68"/>
      <c r="C214" s="72">
        <v>2540</v>
      </c>
      <c r="D214" s="73" t="s">
        <v>168</v>
      </c>
      <c r="E214" s="70"/>
      <c r="F214" s="70"/>
      <c r="G214" s="70"/>
      <c r="H214" s="70"/>
    </row>
    <row r="215" spans="1:8" s="42" customFormat="1" ht="12.6" customHeight="1" x14ac:dyDescent="0.2">
      <c r="A215" s="74"/>
      <c r="B215" s="68"/>
      <c r="C215" s="72"/>
      <c r="D215" s="73" t="s">
        <v>169</v>
      </c>
      <c r="E215" s="69">
        <v>2294779</v>
      </c>
      <c r="F215" s="69">
        <v>220000</v>
      </c>
      <c r="G215" s="69"/>
      <c r="H215" s="76">
        <f t="shared" ref="H215" si="28">SUM(E215+F215-G215)</f>
        <v>2514779</v>
      </c>
    </row>
    <row r="216" spans="1:8" s="42" customFormat="1" ht="12.6" customHeight="1" x14ac:dyDescent="0.2">
      <c r="A216" s="74"/>
      <c r="B216" s="68"/>
      <c r="C216" s="68">
        <v>2590</v>
      </c>
      <c r="D216" s="73" t="s">
        <v>170</v>
      </c>
      <c r="E216" s="76"/>
      <c r="F216" s="76"/>
      <c r="G216" s="76"/>
      <c r="H216" s="76"/>
    </row>
    <row r="217" spans="1:8" s="42" customFormat="1" ht="12.6" customHeight="1" x14ac:dyDescent="0.2">
      <c r="A217" s="74"/>
      <c r="B217" s="68"/>
      <c r="C217" s="68"/>
      <c r="D217" s="73" t="s">
        <v>171</v>
      </c>
      <c r="E217" s="76"/>
      <c r="F217" s="76"/>
      <c r="G217" s="76"/>
      <c r="H217" s="76"/>
    </row>
    <row r="218" spans="1:8" s="42" customFormat="1" ht="12.6" customHeight="1" x14ac:dyDescent="0.2">
      <c r="A218" s="74"/>
      <c r="B218" s="68"/>
      <c r="C218" s="68"/>
      <c r="D218" s="73" t="s">
        <v>172</v>
      </c>
      <c r="E218" s="76"/>
      <c r="F218" s="76"/>
      <c r="G218" s="76"/>
      <c r="H218" s="76"/>
    </row>
    <row r="219" spans="1:8" s="42" customFormat="1" ht="12.6" customHeight="1" x14ac:dyDescent="0.2">
      <c r="A219" s="74"/>
      <c r="B219" s="68"/>
      <c r="C219" s="68"/>
      <c r="D219" s="73" t="s">
        <v>173</v>
      </c>
      <c r="E219" s="76">
        <v>4959011</v>
      </c>
      <c r="F219" s="76">
        <v>450000</v>
      </c>
      <c r="G219" s="76"/>
      <c r="H219" s="76">
        <f t="shared" ref="H219" si="29">SUM(E219+F219-G219)</f>
        <v>5409011</v>
      </c>
    </row>
    <row r="220" spans="1:8" s="42" customFormat="1" ht="12.6" customHeight="1" x14ac:dyDescent="0.2">
      <c r="A220" s="74"/>
      <c r="B220" s="68"/>
      <c r="C220" s="53"/>
      <c r="D220" s="280" t="s">
        <v>174</v>
      </c>
      <c r="E220" s="127">
        <v>73607034.989999995</v>
      </c>
      <c r="F220" s="127">
        <f>SUM(F221:F234)</f>
        <v>176600</v>
      </c>
      <c r="G220" s="127">
        <f>SUM(G221:G234)</f>
        <v>62804</v>
      </c>
      <c r="H220" s="110">
        <f>SUM(E220+F220-G220)</f>
        <v>73720830.989999995</v>
      </c>
    </row>
    <row r="221" spans="1:8" s="42" customFormat="1" ht="12.6" customHeight="1" x14ac:dyDescent="0.2">
      <c r="A221" s="74"/>
      <c r="B221" s="68"/>
      <c r="C221" s="72">
        <v>3020</v>
      </c>
      <c r="D221" s="73" t="s">
        <v>175</v>
      </c>
      <c r="E221" s="70">
        <v>336169</v>
      </c>
      <c r="F221" s="77"/>
      <c r="G221" s="77">
        <v>650</v>
      </c>
      <c r="H221" s="77">
        <f t="shared" ref="H221:H234" si="30">SUM(E221+F221-G221)</f>
        <v>335519</v>
      </c>
    </row>
    <row r="222" spans="1:8" s="42" customFormat="1" ht="12.6" customHeight="1" x14ac:dyDescent="0.2">
      <c r="A222" s="74"/>
      <c r="B222" s="68"/>
      <c r="C222" s="82">
        <v>4010</v>
      </c>
      <c r="D222" s="61" t="s">
        <v>127</v>
      </c>
      <c r="E222" s="70">
        <v>50625359</v>
      </c>
      <c r="F222" s="77">
        <v>71000</v>
      </c>
      <c r="G222" s="77"/>
      <c r="H222" s="77">
        <f>SUM(E222+F222-G222)</f>
        <v>50696359</v>
      </c>
    </row>
    <row r="223" spans="1:8" s="42" customFormat="1" ht="12.6" customHeight="1" x14ac:dyDescent="0.2">
      <c r="A223" s="74"/>
      <c r="B223" s="68"/>
      <c r="C223" s="72">
        <v>4040</v>
      </c>
      <c r="D223" s="73" t="s">
        <v>154</v>
      </c>
      <c r="E223" s="70">
        <v>4245512</v>
      </c>
      <c r="F223" s="77"/>
      <c r="G223" s="77">
        <v>3300</v>
      </c>
      <c r="H223" s="77">
        <f t="shared" si="30"/>
        <v>4242212</v>
      </c>
    </row>
    <row r="224" spans="1:8" s="42" customFormat="1" ht="22.5" customHeight="1" x14ac:dyDescent="0.2">
      <c r="A224" s="74"/>
      <c r="B224" s="68"/>
      <c r="C224" s="118">
        <v>4140</v>
      </c>
      <c r="D224" s="119" t="s">
        <v>161</v>
      </c>
      <c r="E224" s="70">
        <v>21966</v>
      </c>
      <c r="F224" s="77"/>
      <c r="G224" s="77">
        <v>4700</v>
      </c>
      <c r="H224" s="77">
        <f t="shared" si="30"/>
        <v>17266</v>
      </c>
    </row>
    <row r="225" spans="1:8" s="42" customFormat="1" ht="12.6" customHeight="1" x14ac:dyDescent="0.2">
      <c r="A225" s="74"/>
      <c r="B225" s="68"/>
      <c r="C225" s="82">
        <v>4170</v>
      </c>
      <c r="D225" s="61" t="s">
        <v>143</v>
      </c>
      <c r="E225" s="70">
        <v>57019</v>
      </c>
      <c r="F225" s="77">
        <v>750</v>
      </c>
      <c r="G225" s="77"/>
      <c r="H225" s="77">
        <f t="shared" si="30"/>
        <v>57769</v>
      </c>
    </row>
    <row r="226" spans="1:8" s="42" customFormat="1" ht="12.6" customHeight="1" x14ac:dyDescent="0.2">
      <c r="A226" s="74"/>
      <c r="B226" s="68"/>
      <c r="C226" s="72">
        <v>4260</v>
      </c>
      <c r="D226" s="73" t="s">
        <v>133</v>
      </c>
      <c r="E226" s="69">
        <v>3625628</v>
      </c>
      <c r="F226" s="69">
        <v>80000</v>
      </c>
      <c r="G226" s="69"/>
      <c r="H226" s="70">
        <f t="shared" si="30"/>
        <v>3705628</v>
      </c>
    </row>
    <row r="227" spans="1:8" s="42" customFormat="1" ht="12.6" customHeight="1" x14ac:dyDescent="0.2">
      <c r="A227" s="74"/>
      <c r="B227" s="68"/>
      <c r="C227" s="72">
        <v>4270</v>
      </c>
      <c r="D227" s="73" t="s">
        <v>134</v>
      </c>
      <c r="E227" s="69">
        <v>175250</v>
      </c>
      <c r="F227" s="69">
        <v>2260</v>
      </c>
      <c r="G227" s="69"/>
      <c r="H227" s="70">
        <f t="shared" si="30"/>
        <v>177510</v>
      </c>
    </row>
    <row r="228" spans="1:8" s="42" customFormat="1" ht="12.6" customHeight="1" x14ac:dyDescent="0.2">
      <c r="A228" s="74"/>
      <c r="B228" s="68"/>
      <c r="C228" s="72">
        <v>4280</v>
      </c>
      <c r="D228" s="73" t="s">
        <v>139</v>
      </c>
      <c r="E228" s="69">
        <v>53439</v>
      </c>
      <c r="F228" s="69">
        <v>250</v>
      </c>
      <c r="G228" s="69"/>
      <c r="H228" s="70">
        <f t="shared" si="30"/>
        <v>53689</v>
      </c>
    </row>
    <row r="229" spans="1:8" s="42" customFormat="1" ht="12.6" customHeight="1" x14ac:dyDescent="0.2">
      <c r="A229" s="74"/>
      <c r="B229" s="68"/>
      <c r="C229" s="72">
        <v>4300</v>
      </c>
      <c r="D229" s="73" t="s">
        <v>135</v>
      </c>
      <c r="E229" s="69">
        <v>788168.99</v>
      </c>
      <c r="F229" s="69">
        <f>6850+12700</f>
        <v>19550</v>
      </c>
      <c r="G229" s="69"/>
      <c r="H229" s="70">
        <f t="shared" si="30"/>
        <v>807718.99</v>
      </c>
    </row>
    <row r="230" spans="1:8" s="42" customFormat="1" ht="12.6" customHeight="1" x14ac:dyDescent="0.2">
      <c r="A230" s="74"/>
      <c r="B230" s="68"/>
      <c r="C230" s="72">
        <v>4360</v>
      </c>
      <c r="D230" s="73" t="s">
        <v>147</v>
      </c>
      <c r="E230" s="69">
        <v>54258</v>
      </c>
      <c r="F230" s="69">
        <v>1000</v>
      </c>
      <c r="G230" s="69"/>
      <c r="H230" s="70">
        <f t="shared" si="30"/>
        <v>55258</v>
      </c>
    </row>
    <row r="231" spans="1:8" s="42" customFormat="1" ht="12.6" customHeight="1" x14ac:dyDescent="0.2">
      <c r="A231" s="84"/>
      <c r="B231" s="112"/>
      <c r="C231" s="86">
        <v>4410</v>
      </c>
      <c r="D231" s="83" t="s">
        <v>157</v>
      </c>
      <c r="E231" s="109">
        <v>18578</v>
      </c>
      <c r="F231" s="109"/>
      <c r="G231" s="109">
        <v>1000</v>
      </c>
      <c r="H231" s="64">
        <f t="shared" si="30"/>
        <v>17578</v>
      </c>
    </row>
    <row r="232" spans="1:8" s="42" customFormat="1" ht="12.6" customHeight="1" x14ac:dyDescent="0.2">
      <c r="A232" s="74"/>
      <c r="B232" s="68"/>
      <c r="C232" s="72">
        <v>4700</v>
      </c>
      <c r="D232" s="117" t="s">
        <v>176</v>
      </c>
      <c r="E232" s="121"/>
      <c r="F232" s="121"/>
      <c r="G232" s="69"/>
      <c r="H232" s="70"/>
    </row>
    <row r="233" spans="1:8" s="42" customFormat="1" ht="12.6" customHeight="1" x14ac:dyDescent="0.2">
      <c r="A233" s="74"/>
      <c r="B233" s="68"/>
      <c r="C233" s="72"/>
      <c r="D233" s="117" t="s">
        <v>177</v>
      </c>
      <c r="E233" s="69">
        <v>36115</v>
      </c>
      <c r="F233" s="69">
        <v>1790</v>
      </c>
      <c r="G233" s="69"/>
      <c r="H233" s="70">
        <f>SUM(E233+F233-G233)</f>
        <v>37905</v>
      </c>
    </row>
    <row r="234" spans="1:8" s="42" customFormat="1" ht="12.6" customHeight="1" x14ac:dyDescent="0.2">
      <c r="A234" s="74"/>
      <c r="B234" s="68"/>
      <c r="C234" s="72">
        <v>4710</v>
      </c>
      <c r="D234" s="117" t="s">
        <v>150</v>
      </c>
      <c r="E234" s="69">
        <v>139232</v>
      </c>
      <c r="F234" s="69"/>
      <c r="G234" s="69">
        <f>51154+2000</f>
        <v>53154</v>
      </c>
      <c r="H234" s="70">
        <f t="shared" si="30"/>
        <v>86078</v>
      </c>
    </row>
    <row r="235" spans="1:8" s="42" customFormat="1" ht="12.6" customHeight="1" x14ac:dyDescent="0.2">
      <c r="A235" s="74"/>
      <c r="B235" s="68">
        <v>80102</v>
      </c>
      <c r="C235" s="53"/>
      <c r="D235" s="63" t="s">
        <v>9</v>
      </c>
      <c r="E235" s="64">
        <v>12124317</v>
      </c>
      <c r="F235" s="65">
        <f>SUM(F236)</f>
        <v>5000</v>
      </c>
      <c r="G235" s="65">
        <f>SUM(G236)</f>
        <v>5500</v>
      </c>
      <c r="H235" s="64">
        <f>SUM(E235+F235-G235)</f>
        <v>12123817</v>
      </c>
    </row>
    <row r="236" spans="1:8" s="42" customFormat="1" ht="12.6" customHeight="1" x14ac:dyDescent="0.2">
      <c r="A236" s="74"/>
      <c r="B236" s="58"/>
      <c r="C236" s="53"/>
      <c r="D236" s="280" t="s">
        <v>174</v>
      </c>
      <c r="E236" s="127">
        <v>11624317</v>
      </c>
      <c r="F236" s="127">
        <f>SUM(F237:F240)</f>
        <v>5000</v>
      </c>
      <c r="G236" s="127">
        <f>SUM(G237:G240)</f>
        <v>5500</v>
      </c>
      <c r="H236" s="127">
        <f t="shared" ref="H236:H240" si="31">SUM(E236+F236-G236)</f>
        <v>11623817</v>
      </c>
    </row>
    <row r="237" spans="1:8" s="42" customFormat="1" ht="12.6" customHeight="1" x14ac:dyDescent="0.2">
      <c r="A237" s="74"/>
      <c r="B237" s="58"/>
      <c r="C237" s="72">
        <v>3020</v>
      </c>
      <c r="D237" s="73" t="s">
        <v>175</v>
      </c>
      <c r="E237" s="70">
        <v>4727</v>
      </c>
      <c r="F237" s="77">
        <v>1000</v>
      </c>
      <c r="G237" s="77"/>
      <c r="H237" s="77">
        <f t="shared" si="31"/>
        <v>5727</v>
      </c>
    </row>
    <row r="238" spans="1:8" s="42" customFormat="1" ht="12.6" customHeight="1" x14ac:dyDescent="0.2">
      <c r="A238" s="74"/>
      <c r="B238" s="58"/>
      <c r="C238" s="62" t="s">
        <v>178</v>
      </c>
      <c r="D238" s="117" t="s">
        <v>156</v>
      </c>
      <c r="E238" s="69">
        <v>33228</v>
      </c>
      <c r="F238" s="69">
        <v>4000</v>
      </c>
      <c r="G238" s="69"/>
      <c r="H238" s="77">
        <f t="shared" si="31"/>
        <v>37228</v>
      </c>
    </row>
    <row r="239" spans="1:8" s="42" customFormat="1" ht="12.6" customHeight="1" x14ac:dyDescent="0.2">
      <c r="A239" s="74"/>
      <c r="B239" s="58"/>
      <c r="C239" s="72">
        <v>4280</v>
      </c>
      <c r="D239" s="73" t="s">
        <v>139</v>
      </c>
      <c r="E239" s="69">
        <v>8970</v>
      </c>
      <c r="F239" s="69"/>
      <c r="G239" s="69">
        <v>1500</v>
      </c>
      <c r="H239" s="70">
        <f t="shared" si="31"/>
        <v>7470</v>
      </c>
    </row>
    <row r="240" spans="1:8" s="42" customFormat="1" ht="12.6" customHeight="1" x14ac:dyDescent="0.2">
      <c r="A240" s="74"/>
      <c r="B240" s="58"/>
      <c r="C240" s="72">
        <v>4440</v>
      </c>
      <c r="D240" s="73" t="s">
        <v>179</v>
      </c>
      <c r="E240" s="69">
        <v>305507</v>
      </c>
      <c r="F240" s="69"/>
      <c r="G240" s="69">
        <v>4000</v>
      </c>
      <c r="H240" s="76">
        <f t="shared" si="31"/>
        <v>301507</v>
      </c>
    </row>
    <row r="241" spans="1:8" s="42" customFormat="1" ht="12.6" customHeight="1" x14ac:dyDescent="0.2">
      <c r="A241" s="74"/>
      <c r="B241" s="68">
        <v>80103</v>
      </c>
      <c r="C241" s="53"/>
      <c r="D241" s="63" t="s">
        <v>180</v>
      </c>
      <c r="E241" s="64">
        <v>980426</v>
      </c>
      <c r="F241" s="65">
        <f>SUM(F242,F245)</f>
        <v>9000</v>
      </c>
      <c r="G241" s="65">
        <f>SUM(G242,G245)</f>
        <v>25674</v>
      </c>
      <c r="H241" s="64">
        <f>SUM(E241+F241-G241)</f>
        <v>963752</v>
      </c>
    </row>
    <row r="242" spans="1:8" s="42" customFormat="1" ht="12.6" customHeight="1" x14ac:dyDescent="0.2">
      <c r="A242" s="74"/>
      <c r="B242" s="68"/>
      <c r="C242" s="53"/>
      <c r="D242" s="278" t="s">
        <v>167</v>
      </c>
      <c r="E242" s="127">
        <v>83326</v>
      </c>
      <c r="F242" s="127">
        <f>SUM(F243:F244)</f>
        <v>9000</v>
      </c>
      <c r="G242" s="127">
        <f>SUM(G243:G244)</f>
        <v>0</v>
      </c>
      <c r="H242" s="127">
        <f t="shared" ref="H242" si="32">SUM(E242+F242-G242)</f>
        <v>92326</v>
      </c>
    </row>
    <row r="243" spans="1:8" s="42" customFormat="1" ht="12.6" customHeight="1" x14ac:dyDescent="0.2">
      <c r="A243" s="74"/>
      <c r="B243" s="68"/>
      <c r="C243" s="72">
        <v>2540</v>
      </c>
      <c r="D243" s="73" t="s">
        <v>168</v>
      </c>
      <c r="E243" s="70"/>
      <c r="F243" s="70"/>
      <c r="G243" s="70"/>
      <c r="H243" s="70"/>
    </row>
    <row r="244" spans="1:8" s="42" customFormat="1" ht="12.6" customHeight="1" x14ac:dyDescent="0.2">
      <c r="A244" s="74"/>
      <c r="B244" s="68"/>
      <c r="C244" s="72"/>
      <c r="D244" s="73" t="s">
        <v>169</v>
      </c>
      <c r="E244" s="77">
        <v>83326</v>
      </c>
      <c r="F244" s="77">
        <v>9000</v>
      </c>
      <c r="G244" s="77"/>
      <c r="H244" s="77">
        <f t="shared" ref="H244:H251" si="33">SUM(E244+F244-G244)</f>
        <v>92326</v>
      </c>
    </row>
    <row r="245" spans="1:8" s="42" customFormat="1" ht="12.6" customHeight="1" x14ac:dyDescent="0.2">
      <c r="A245" s="74"/>
      <c r="B245" s="58"/>
      <c r="C245" s="53"/>
      <c r="D245" s="280" t="s">
        <v>174</v>
      </c>
      <c r="E245" s="127">
        <v>897100</v>
      </c>
      <c r="F245" s="127">
        <f>SUM(F246:F251)</f>
        <v>0</v>
      </c>
      <c r="G245" s="127">
        <f>SUM(G246:G251)</f>
        <v>25674</v>
      </c>
      <c r="H245" s="127">
        <f>SUM(E245+F245-G245)</f>
        <v>871426</v>
      </c>
    </row>
    <row r="246" spans="1:8" s="42" customFormat="1" ht="12.6" customHeight="1" x14ac:dyDescent="0.2">
      <c r="A246" s="74"/>
      <c r="B246" s="58"/>
      <c r="C246" s="72">
        <v>4040</v>
      </c>
      <c r="D246" s="73" t="s">
        <v>154</v>
      </c>
      <c r="E246" s="70">
        <v>60146</v>
      </c>
      <c r="F246" s="77"/>
      <c r="G246" s="77">
        <v>6800</v>
      </c>
      <c r="H246" s="77">
        <f t="shared" si="33"/>
        <v>53346</v>
      </c>
    </row>
    <row r="247" spans="1:8" s="42" customFormat="1" ht="12.6" customHeight="1" x14ac:dyDescent="0.2">
      <c r="A247" s="74"/>
      <c r="B247" s="58"/>
      <c r="C247" s="72">
        <v>4240</v>
      </c>
      <c r="D247" s="73" t="s">
        <v>181</v>
      </c>
      <c r="E247" s="70">
        <v>10363</v>
      </c>
      <c r="F247" s="77"/>
      <c r="G247" s="77">
        <v>5000</v>
      </c>
      <c r="H247" s="77">
        <f t="shared" si="33"/>
        <v>5363</v>
      </c>
    </row>
    <row r="248" spans="1:8" s="42" customFormat="1" ht="12.6" customHeight="1" x14ac:dyDescent="0.2">
      <c r="A248" s="74"/>
      <c r="B248" s="58"/>
      <c r="C248" s="72">
        <v>4260</v>
      </c>
      <c r="D248" s="73" t="s">
        <v>133</v>
      </c>
      <c r="E248" s="70">
        <v>87892</v>
      </c>
      <c r="F248" s="77"/>
      <c r="G248" s="77">
        <v>6300</v>
      </c>
      <c r="H248" s="77">
        <f t="shared" si="33"/>
        <v>81592</v>
      </c>
    </row>
    <row r="249" spans="1:8" s="42" customFormat="1" ht="12.6" customHeight="1" x14ac:dyDescent="0.2">
      <c r="A249" s="74"/>
      <c r="B249" s="58"/>
      <c r="C249" s="72">
        <v>4270</v>
      </c>
      <c r="D249" s="73" t="s">
        <v>134</v>
      </c>
      <c r="E249" s="70">
        <v>8691</v>
      </c>
      <c r="F249" s="77"/>
      <c r="G249" s="77">
        <v>1800</v>
      </c>
      <c r="H249" s="77">
        <f t="shared" si="33"/>
        <v>6891</v>
      </c>
    </row>
    <row r="250" spans="1:8" s="42" customFormat="1" ht="12.6" customHeight="1" x14ac:dyDescent="0.2">
      <c r="A250" s="74"/>
      <c r="B250" s="58"/>
      <c r="C250" s="72">
        <v>4300</v>
      </c>
      <c r="D250" s="73" t="s">
        <v>135</v>
      </c>
      <c r="E250" s="70">
        <v>20255</v>
      </c>
      <c r="F250" s="77"/>
      <c r="G250" s="77">
        <f>1000+1760</f>
        <v>2760</v>
      </c>
      <c r="H250" s="77">
        <f t="shared" si="33"/>
        <v>17495</v>
      </c>
    </row>
    <row r="251" spans="1:8" s="42" customFormat="1" ht="12" customHeight="1" x14ac:dyDescent="0.2">
      <c r="A251" s="74"/>
      <c r="B251" s="58"/>
      <c r="C251" s="72">
        <v>4710</v>
      </c>
      <c r="D251" s="117" t="s">
        <v>150</v>
      </c>
      <c r="E251" s="70">
        <v>7917</v>
      </c>
      <c r="F251" s="77"/>
      <c r="G251" s="77">
        <f>2000+1014</f>
        <v>3014</v>
      </c>
      <c r="H251" s="77">
        <f t="shared" si="33"/>
        <v>4903</v>
      </c>
    </row>
    <row r="252" spans="1:8" s="42" customFormat="1" ht="12" customHeight="1" x14ac:dyDescent="0.2">
      <c r="A252" s="74"/>
      <c r="B252" s="68">
        <v>80104</v>
      </c>
      <c r="C252" s="53"/>
      <c r="D252" s="63" t="s">
        <v>4</v>
      </c>
      <c r="E252" s="65">
        <v>39152873.18</v>
      </c>
      <c r="F252" s="65">
        <f>SUM(F253,F260)</f>
        <v>713248</v>
      </c>
      <c r="G252" s="65">
        <f>SUM(G253,G260)</f>
        <v>18075</v>
      </c>
      <c r="H252" s="64">
        <f>SUM(E252+F252-G252)</f>
        <v>39848046.18</v>
      </c>
    </row>
    <row r="253" spans="1:8" s="42" customFormat="1" ht="12" customHeight="1" x14ac:dyDescent="0.2">
      <c r="A253" s="74"/>
      <c r="B253" s="68"/>
      <c r="C253" s="53"/>
      <c r="D253" s="278" t="s">
        <v>167</v>
      </c>
      <c r="E253" s="127">
        <v>9112533</v>
      </c>
      <c r="F253" s="127">
        <f>SUM(F254:F259)</f>
        <v>680000</v>
      </c>
      <c r="G253" s="127">
        <f>SUM(G254:G259)</f>
        <v>0</v>
      </c>
      <c r="H253" s="127">
        <f t="shared" ref="H253" si="34">SUM(E253+F253-G253)</f>
        <v>9792533</v>
      </c>
    </row>
    <row r="254" spans="1:8" s="42" customFormat="1" ht="12" customHeight="1" x14ac:dyDescent="0.2">
      <c r="A254" s="74"/>
      <c r="B254" s="68"/>
      <c r="C254" s="72">
        <v>2540</v>
      </c>
      <c r="D254" s="73" t="s">
        <v>168</v>
      </c>
      <c r="E254" s="70"/>
      <c r="F254" s="70"/>
      <c r="G254" s="70"/>
      <c r="H254" s="70"/>
    </row>
    <row r="255" spans="1:8" s="42" customFormat="1" ht="11.45" customHeight="1" x14ac:dyDescent="0.2">
      <c r="A255" s="74"/>
      <c r="B255" s="68"/>
      <c r="C255" s="72"/>
      <c r="D255" s="73" t="s">
        <v>169</v>
      </c>
      <c r="E255" s="69">
        <v>6897672</v>
      </c>
      <c r="F255" s="69">
        <v>590000</v>
      </c>
      <c r="G255" s="69"/>
      <c r="H255" s="76">
        <f t="shared" ref="H255" si="35">SUM(E255+F255-G255)</f>
        <v>7487672</v>
      </c>
    </row>
    <row r="256" spans="1:8" s="42" customFormat="1" ht="11.45" customHeight="1" x14ac:dyDescent="0.2">
      <c r="A256" s="74"/>
      <c r="B256" s="68"/>
      <c r="C256" s="68">
        <v>2590</v>
      </c>
      <c r="D256" s="73" t="s">
        <v>170</v>
      </c>
      <c r="E256" s="76"/>
      <c r="F256" s="76"/>
      <c r="G256" s="76"/>
      <c r="H256" s="76"/>
    </row>
    <row r="257" spans="1:8" s="42" customFormat="1" ht="11.45" customHeight="1" x14ac:dyDescent="0.2">
      <c r="A257" s="74"/>
      <c r="B257" s="68"/>
      <c r="C257" s="68"/>
      <c r="D257" s="73" t="s">
        <v>171</v>
      </c>
      <c r="E257" s="76"/>
      <c r="F257" s="76"/>
      <c r="G257" s="76"/>
      <c r="H257" s="76"/>
    </row>
    <row r="258" spans="1:8" s="42" customFormat="1" ht="11.45" customHeight="1" x14ac:dyDescent="0.2">
      <c r="A258" s="74"/>
      <c r="B258" s="68"/>
      <c r="C258" s="68"/>
      <c r="D258" s="73" t="s">
        <v>172</v>
      </c>
      <c r="E258" s="76"/>
      <c r="F258" s="76"/>
      <c r="G258" s="76"/>
      <c r="H258" s="76"/>
    </row>
    <row r="259" spans="1:8" s="42" customFormat="1" ht="12" customHeight="1" x14ac:dyDescent="0.2">
      <c r="A259" s="74"/>
      <c r="B259" s="68"/>
      <c r="C259" s="68"/>
      <c r="D259" s="73" t="s">
        <v>173</v>
      </c>
      <c r="E259" s="76">
        <v>1888361</v>
      </c>
      <c r="F259" s="76">
        <v>90000</v>
      </c>
      <c r="G259" s="76"/>
      <c r="H259" s="76">
        <f t="shared" ref="H259" si="36">SUM(E259+F259-G259)</f>
        <v>1978361</v>
      </c>
    </row>
    <row r="260" spans="1:8" s="42" customFormat="1" ht="12" customHeight="1" x14ac:dyDescent="0.2">
      <c r="A260" s="74"/>
      <c r="B260" s="68"/>
      <c r="C260" s="53"/>
      <c r="D260" s="280" t="s">
        <v>174</v>
      </c>
      <c r="E260" s="127">
        <v>29444049</v>
      </c>
      <c r="F260" s="127">
        <f>SUM(F261:F271)</f>
        <v>33248</v>
      </c>
      <c r="G260" s="127">
        <f>SUM(G261:G271)</f>
        <v>18075</v>
      </c>
      <c r="H260" s="110">
        <f>SUM(E260+F260-G260)</f>
        <v>29459222</v>
      </c>
    </row>
    <row r="261" spans="1:8" s="42" customFormat="1" ht="12" customHeight="1" x14ac:dyDescent="0.2">
      <c r="A261" s="74"/>
      <c r="B261" s="68"/>
      <c r="C261" s="72">
        <v>3020</v>
      </c>
      <c r="D261" s="73" t="s">
        <v>175</v>
      </c>
      <c r="E261" s="70">
        <v>30329</v>
      </c>
      <c r="F261" s="77">
        <v>400</v>
      </c>
      <c r="G261" s="77"/>
      <c r="H261" s="77">
        <f t="shared" ref="H261:H270" si="37">SUM(E261+F261-G261)</f>
        <v>30729</v>
      </c>
    </row>
    <row r="262" spans="1:8" s="42" customFormat="1" ht="12" customHeight="1" x14ac:dyDescent="0.2">
      <c r="A262" s="74"/>
      <c r="B262" s="68"/>
      <c r="C262" s="62" t="s">
        <v>178</v>
      </c>
      <c r="D262" s="117" t="s">
        <v>156</v>
      </c>
      <c r="E262" s="70">
        <v>455626</v>
      </c>
      <c r="F262" s="77"/>
      <c r="G262" s="77">
        <v>520</v>
      </c>
      <c r="H262" s="77">
        <f t="shared" si="37"/>
        <v>455106</v>
      </c>
    </row>
    <row r="263" spans="1:8" s="42" customFormat="1" ht="12" customHeight="1" x14ac:dyDescent="0.2">
      <c r="A263" s="74"/>
      <c r="B263" s="68"/>
      <c r="C263" s="72">
        <v>4240</v>
      </c>
      <c r="D263" s="73" t="s">
        <v>181</v>
      </c>
      <c r="E263" s="70">
        <v>117368</v>
      </c>
      <c r="F263" s="77">
        <v>3000</v>
      </c>
      <c r="G263" s="77">
        <v>3000</v>
      </c>
      <c r="H263" s="77">
        <f t="shared" si="37"/>
        <v>117368</v>
      </c>
    </row>
    <row r="264" spans="1:8" s="42" customFormat="1" ht="12" customHeight="1" x14ac:dyDescent="0.2">
      <c r="A264" s="74"/>
      <c r="B264" s="68"/>
      <c r="C264" s="72">
        <v>4260</v>
      </c>
      <c r="D264" s="73" t="s">
        <v>133</v>
      </c>
      <c r="E264" s="69">
        <v>1227160</v>
      </c>
      <c r="F264" s="69">
        <f>9738+6000</f>
        <v>15738</v>
      </c>
      <c r="G264" s="69"/>
      <c r="H264" s="70">
        <f t="shared" si="37"/>
        <v>1242898</v>
      </c>
    </row>
    <row r="265" spans="1:8" s="42" customFormat="1" ht="12" customHeight="1" x14ac:dyDescent="0.2">
      <c r="A265" s="74"/>
      <c r="B265" s="68"/>
      <c r="C265" s="72">
        <v>4280</v>
      </c>
      <c r="D265" s="73" t="s">
        <v>139</v>
      </c>
      <c r="E265" s="70">
        <v>24554</v>
      </c>
      <c r="F265" s="77"/>
      <c r="G265" s="77">
        <v>300</v>
      </c>
      <c r="H265" s="77">
        <f t="shared" si="37"/>
        <v>24254</v>
      </c>
    </row>
    <row r="266" spans="1:8" s="42" customFormat="1" ht="12" customHeight="1" x14ac:dyDescent="0.2">
      <c r="A266" s="74"/>
      <c r="B266" s="68"/>
      <c r="C266" s="72">
        <v>4300</v>
      </c>
      <c r="D266" s="73" t="s">
        <v>135</v>
      </c>
      <c r="E266" s="70">
        <v>474287</v>
      </c>
      <c r="F266" s="77">
        <v>7300</v>
      </c>
      <c r="G266" s="77"/>
      <c r="H266" s="77">
        <f t="shared" si="37"/>
        <v>481587</v>
      </c>
    </row>
    <row r="267" spans="1:8" s="42" customFormat="1" ht="12" customHeight="1" x14ac:dyDescent="0.2">
      <c r="A267" s="74"/>
      <c r="B267" s="68"/>
      <c r="C267" s="72">
        <v>4360</v>
      </c>
      <c r="D267" s="73" t="s">
        <v>147</v>
      </c>
      <c r="E267" s="70">
        <v>23539</v>
      </c>
      <c r="F267" s="77">
        <v>120</v>
      </c>
      <c r="G267" s="77"/>
      <c r="H267" s="77">
        <f t="shared" si="37"/>
        <v>23659</v>
      </c>
    </row>
    <row r="268" spans="1:8" s="42" customFormat="1" ht="12" customHeight="1" x14ac:dyDescent="0.2">
      <c r="A268" s="74"/>
      <c r="B268" s="68"/>
      <c r="C268" s="72">
        <v>4410</v>
      </c>
      <c r="D268" s="117" t="s">
        <v>157</v>
      </c>
      <c r="E268" s="70">
        <v>5465</v>
      </c>
      <c r="F268" s="77"/>
      <c r="G268" s="77">
        <v>390</v>
      </c>
      <c r="H268" s="77">
        <f t="shared" si="37"/>
        <v>5075</v>
      </c>
    </row>
    <row r="269" spans="1:8" s="42" customFormat="1" ht="12" customHeight="1" x14ac:dyDescent="0.2">
      <c r="A269" s="74"/>
      <c r="B269" s="68"/>
      <c r="C269" s="72">
        <v>4700</v>
      </c>
      <c r="D269" s="117" t="s">
        <v>176</v>
      </c>
      <c r="E269" s="70"/>
      <c r="F269" s="77"/>
      <c r="G269" s="77"/>
      <c r="H269" s="77"/>
    </row>
    <row r="270" spans="1:8" s="42" customFormat="1" ht="12" customHeight="1" x14ac:dyDescent="0.2">
      <c r="A270" s="74"/>
      <c r="B270" s="68"/>
      <c r="C270" s="72"/>
      <c r="D270" s="117" t="s">
        <v>177</v>
      </c>
      <c r="E270" s="70">
        <v>21540</v>
      </c>
      <c r="F270" s="77">
        <f>6290+400</f>
        <v>6690</v>
      </c>
      <c r="G270" s="77"/>
      <c r="H270" s="77">
        <f t="shared" si="37"/>
        <v>28230</v>
      </c>
    </row>
    <row r="271" spans="1:8" s="42" customFormat="1" ht="12" customHeight="1" x14ac:dyDescent="0.2">
      <c r="A271" s="74"/>
      <c r="B271" s="68"/>
      <c r="C271" s="72">
        <v>4710</v>
      </c>
      <c r="D271" s="117" t="s">
        <v>150</v>
      </c>
      <c r="E271" s="70">
        <v>72306</v>
      </c>
      <c r="F271" s="77"/>
      <c r="G271" s="77">
        <f>13465+400</f>
        <v>13865</v>
      </c>
      <c r="H271" s="77">
        <f>SUM(E271+F271-G271)</f>
        <v>58441</v>
      </c>
    </row>
    <row r="272" spans="1:8" s="42" customFormat="1" ht="12" customHeight="1" x14ac:dyDescent="0.2">
      <c r="A272" s="74"/>
      <c r="B272" s="68">
        <v>80105</v>
      </c>
      <c r="C272" s="53"/>
      <c r="D272" s="63" t="s">
        <v>182</v>
      </c>
      <c r="E272" s="64">
        <v>706118</v>
      </c>
      <c r="F272" s="65">
        <f>SUM(F273)</f>
        <v>0</v>
      </c>
      <c r="G272" s="65">
        <f>SUM(G273)</f>
        <v>7000</v>
      </c>
      <c r="H272" s="64">
        <f>SUM(E272+F272-G272)</f>
        <v>699118</v>
      </c>
    </row>
    <row r="273" spans="1:8" s="42" customFormat="1" ht="12" customHeight="1" x14ac:dyDescent="0.2">
      <c r="A273" s="74"/>
      <c r="B273" s="68"/>
      <c r="C273" s="53"/>
      <c r="D273" s="280" t="s">
        <v>174</v>
      </c>
      <c r="E273" s="127">
        <v>706118</v>
      </c>
      <c r="F273" s="127">
        <f>SUM(F274:F274)</f>
        <v>0</v>
      </c>
      <c r="G273" s="127">
        <f>SUM(G274:G274)</f>
        <v>7000</v>
      </c>
      <c r="H273" s="110">
        <f>SUM(E273+F273-G273)</f>
        <v>699118</v>
      </c>
    </row>
    <row r="274" spans="1:8" s="42" customFormat="1" ht="12" customHeight="1" x14ac:dyDescent="0.2">
      <c r="A274" s="74"/>
      <c r="B274" s="68"/>
      <c r="C274" s="72">
        <v>4710</v>
      </c>
      <c r="D274" s="117" t="s">
        <v>150</v>
      </c>
      <c r="E274" s="70">
        <v>8030</v>
      </c>
      <c r="F274" s="77"/>
      <c r="G274" s="77">
        <v>7000</v>
      </c>
      <c r="H274" s="77">
        <f>SUM(E274+F274-G274)</f>
        <v>1030</v>
      </c>
    </row>
    <row r="275" spans="1:8" s="42" customFormat="1" ht="12" customHeight="1" x14ac:dyDescent="0.2">
      <c r="A275" s="74"/>
      <c r="B275" s="82">
        <v>80106</v>
      </c>
      <c r="C275" s="101"/>
      <c r="D275" s="103" t="s">
        <v>183</v>
      </c>
      <c r="E275" s="64">
        <v>44807</v>
      </c>
      <c r="F275" s="65">
        <f>SUM(F276)</f>
        <v>3000</v>
      </c>
      <c r="G275" s="65">
        <f>SUM(G276)</f>
        <v>0</v>
      </c>
      <c r="H275" s="64">
        <f>SUM(E275+F275-G275)</f>
        <v>47807</v>
      </c>
    </row>
    <row r="276" spans="1:8" s="42" customFormat="1" ht="12" customHeight="1" x14ac:dyDescent="0.2">
      <c r="A276" s="74"/>
      <c r="B276" s="68"/>
      <c r="C276" s="53"/>
      <c r="D276" s="278" t="s">
        <v>167</v>
      </c>
      <c r="E276" s="127">
        <v>44807</v>
      </c>
      <c r="F276" s="127">
        <f>SUM(F277:F278)</f>
        <v>3000</v>
      </c>
      <c r="G276" s="127">
        <f>SUM(G277:G278)</f>
        <v>0</v>
      </c>
      <c r="H276" s="127">
        <f t="shared" ref="H276" si="38">SUM(E276+F276-G276)</f>
        <v>47807</v>
      </c>
    </row>
    <row r="277" spans="1:8" s="42" customFormat="1" ht="12" customHeight="1" x14ac:dyDescent="0.2">
      <c r="A277" s="74"/>
      <c r="B277" s="68"/>
      <c r="C277" s="72">
        <v>2540</v>
      </c>
      <c r="D277" s="73" t="s">
        <v>168</v>
      </c>
      <c r="E277" s="70"/>
      <c r="F277" s="70"/>
      <c r="G277" s="70"/>
      <c r="H277" s="70"/>
    </row>
    <row r="278" spans="1:8" s="42" customFormat="1" ht="12" customHeight="1" x14ac:dyDescent="0.2">
      <c r="A278" s="74"/>
      <c r="B278" s="68"/>
      <c r="C278" s="72"/>
      <c r="D278" s="73" t="s">
        <v>169</v>
      </c>
      <c r="E278" s="77">
        <v>44807</v>
      </c>
      <c r="F278" s="77">
        <v>3000</v>
      </c>
      <c r="G278" s="77"/>
      <c r="H278" s="77">
        <f t="shared" ref="H278" si="39">SUM(E278+F278-G278)</f>
        <v>47807</v>
      </c>
    </row>
    <row r="279" spans="1:8" s="42" customFormat="1" ht="12" customHeight="1" x14ac:dyDescent="0.2">
      <c r="A279" s="74"/>
      <c r="B279" s="82" t="s">
        <v>184</v>
      </c>
      <c r="C279" s="101"/>
      <c r="D279" s="103" t="s">
        <v>185</v>
      </c>
      <c r="E279" s="65">
        <v>623847</v>
      </c>
      <c r="F279" s="65">
        <f>SUM(F280)</f>
        <v>0</v>
      </c>
      <c r="G279" s="65">
        <f>SUM(G280)</f>
        <v>15500</v>
      </c>
      <c r="H279" s="64">
        <f>SUM(E279+F279-G279)</f>
        <v>608347</v>
      </c>
    </row>
    <row r="280" spans="1:8" s="42" customFormat="1" ht="12" customHeight="1" x14ac:dyDescent="0.2">
      <c r="A280" s="74"/>
      <c r="B280" s="68"/>
      <c r="C280" s="53"/>
      <c r="D280" s="280" t="s">
        <v>174</v>
      </c>
      <c r="E280" s="127">
        <v>539847</v>
      </c>
      <c r="F280" s="127">
        <f>SUM(F281:F282)</f>
        <v>0</v>
      </c>
      <c r="G280" s="127">
        <f>SUM(G281:G282)</f>
        <v>15500</v>
      </c>
      <c r="H280" s="110">
        <f>SUM(E280+F280-G280)</f>
        <v>524347</v>
      </c>
    </row>
    <row r="281" spans="1:8" s="42" customFormat="1" ht="12" customHeight="1" x14ac:dyDescent="0.2">
      <c r="A281" s="74"/>
      <c r="B281" s="68"/>
      <c r="C281" s="72">
        <v>4300</v>
      </c>
      <c r="D281" s="73" t="s">
        <v>135</v>
      </c>
      <c r="E281" s="69">
        <v>31800</v>
      </c>
      <c r="F281" s="69"/>
      <c r="G281" s="69">
        <v>15000</v>
      </c>
      <c r="H281" s="70">
        <f t="shared" ref="H281:H282" si="40">SUM(E281+F281-G281)</f>
        <v>16800</v>
      </c>
    </row>
    <row r="282" spans="1:8" s="42" customFormat="1" ht="12" customHeight="1" x14ac:dyDescent="0.2">
      <c r="A282" s="74"/>
      <c r="B282" s="68"/>
      <c r="C282" s="72">
        <v>4710</v>
      </c>
      <c r="D282" s="117" t="s">
        <v>150</v>
      </c>
      <c r="E282" s="70">
        <v>3129</v>
      </c>
      <c r="F282" s="77"/>
      <c r="G282" s="77">
        <v>500</v>
      </c>
      <c r="H282" s="77">
        <f t="shared" si="40"/>
        <v>2629</v>
      </c>
    </row>
    <row r="283" spans="1:8" s="42" customFormat="1" ht="12" customHeight="1" x14ac:dyDescent="0.2">
      <c r="A283" s="74"/>
      <c r="B283" s="68">
        <v>80115</v>
      </c>
      <c r="C283" s="53"/>
      <c r="D283" s="63" t="s">
        <v>7</v>
      </c>
      <c r="E283" s="64">
        <v>43000920</v>
      </c>
      <c r="F283" s="65">
        <f>SUM(F284)</f>
        <v>49570</v>
      </c>
      <c r="G283" s="65">
        <f>SUM(G284)</f>
        <v>45070</v>
      </c>
      <c r="H283" s="64">
        <f>SUM(E283+F283-G283)</f>
        <v>43005420</v>
      </c>
    </row>
    <row r="284" spans="1:8" s="42" customFormat="1" ht="12" customHeight="1" x14ac:dyDescent="0.2">
      <c r="A284" s="74"/>
      <c r="B284" s="68"/>
      <c r="C284" s="53"/>
      <c r="D284" s="280" t="s">
        <v>174</v>
      </c>
      <c r="E284" s="127">
        <v>39955676</v>
      </c>
      <c r="F284" s="127">
        <f>SUM(F285:F300)</f>
        <v>49570</v>
      </c>
      <c r="G284" s="127">
        <f>SUM(G285:G300)</f>
        <v>45070</v>
      </c>
      <c r="H284" s="110">
        <f>SUM(E284+F284-G284)</f>
        <v>39960176</v>
      </c>
    </row>
    <row r="285" spans="1:8" s="42" customFormat="1" ht="12" customHeight="1" x14ac:dyDescent="0.2">
      <c r="A285" s="74"/>
      <c r="B285" s="68"/>
      <c r="C285" s="72">
        <v>3020</v>
      </c>
      <c r="D285" s="73" t="s">
        <v>175</v>
      </c>
      <c r="E285" s="70">
        <v>84361</v>
      </c>
      <c r="F285" s="77"/>
      <c r="G285" s="77">
        <v>4200</v>
      </c>
      <c r="H285" s="77">
        <f t="shared" ref="H285:H300" si="41">SUM(E285+F285-G285)</f>
        <v>80161</v>
      </c>
    </row>
    <row r="286" spans="1:8" s="42" customFormat="1" ht="12" customHeight="1" x14ac:dyDescent="0.2">
      <c r="A286" s="74"/>
      <c r="B286" s="68"/>
      <c r="C286" s="82">
        <v>4130</v>
      </c>
      <c r="D286" s="61" t="s">
        <v>186</v>
      </c>
      <c r="E286" s="70">
        <v>2895</v>
      </c>
      <c r="F286" s="77"/>
      <c r="G286" s="77">
        <v>1000</v>
      </c>
      <c r="H286" s="77">
        <f t="shared" si="41"/>
        <v>1895</v>
      </c>
    </row>
    <row r="287" spans="1:8" s="42" customFormat="1" ht="12" customHeight="1" x14ac:dyDescent="0.2">
      <c r="A287" s="74"/>
      <c r="B287" s="68"/>
      <c r="C287" s="118">
        <v>4140</v>
      </c>
      <c r="D287" s="119" t="s">
        <v>161</v>
      </c>
      <c r="E287" s="70">
        <v>22914</v>
      </c>
      <c r="F287" s="77"/>
      <c r="G287" s="77">
        <v>4000</v>
      </c>
      <c r="H287" s="77">
        <f t="shared" si="41"/>
        <v>18914</v>
      </c>
    </row>
    <row r="288" spans="1:8" s="42" customFormat="1" ht="12" customHeight="1" x14ac:dyDescent="0.2">
      <c r="A288" s="74"/>
      <c r="B288" s="68"/>
      <c r="C288" s="62" t="s">
        <v>178</v>
      </c>
      <c r="D288" s="117" t="s">
        <v>156</v>
      </c>
      <c r="E288" s="69">
        <v>261597</v>
      </c>
      <c r="F288" s="69"/>
      <c r="G288" s="69">
        <v>800</v>
      </c>
      <c r="H288" s="76">
        <f t="shared" si="41"/>
        <v>260797</v>
      </c>
    </row>
    <row r="289" spans="1:8" s="42" customFormat="1" ht="12" customHeight="1" x14ac:dyDescent="0.2">
      <c r="A289" s="74"/>
      <c r="B289" s="68"/>
      <c r="C289" s="72">
        <v>4240</v>
      </c>
      <c r="D289" s="73" t="s">
        <v>181</v>
      </c>
      <c r="E289" s="69">
        <v>358212</v>
      </c>
      <c r="F289" s="69"/>
      <c r="G289" s="69">
        <v>17000</v>
      </c>
      <c r="H289" s="76">
        <f t="shared" si="41"/>
        <v>341212</v>
      </c>
    </row>
    <row r="290" spans="1:8" s="42" customFormat="1" ht="12" customHeight="1" x14ac:dyDescent="0.2">
      <c r="A290" s="74"/>
      <c r="B290" s="68"/>
      <c r="C290" s="72">
        <v>4260</v>
      </c>
      <c r="D290" s="73" t="s">
        <v>133</v>
      </c>
      <c r="E290" s="69">
        <v>1623355</v>
      </c>
      <c r="F290" s="69">
        <v>43570</v>
      </c>
      <c r="G290" s="69"/>
      <c r="H290" s="76">
        <f t="shared" si="41"/>
        <v>1666925</v>
      </c>
    </row>
    <row r="291" spans="1:8" s="42" customFormat="1" ht="12" customHeight="1" x14ac:dyDescent="0.2">
      <c r="A291" s="84"/>
      <c r="B291" s="112"/>
      <c r="C291" s="86">
        <v>4270</v>
      </c>
      <c r="D291" s="63" t="s">
        <v>134</v>
      </c>
      <c r="E291" s="109">
        <v>142896</v>
      </c>
      <c r="F291" s="109"/>
      <c r="G291" s="109">
        <v>3000</v>
      </c>
      <c r="H291" s="87">
        <f t="shared" si="41"/>
        <v>139896</v>
      </c>
    </row>
    <row r="292" spans="1:8" s="42" customFormat="1" ht="12" customHeight="1" x14ac:dyDescent="0.2">
      <c r="A292" s="74"/>
      <c r="B292" s="68"/>
      <c r="C292" s="72">
        <v>4280</v>
      </c>
      <c r="D292" s="73" t="s">
        <v>139</v>
      </c>
      <c r="E292" s="69">
        <v>21681</v>
      </c>
      <c r="F292" s="69">
        <v>1000</v>
      </c>
      <c r="G292" s="69"/>
      <c r="H292" s="76">
        <f t="shared" si="41"/>
        <v>22681</v>
      </c>
    </row>
    <row r="293" spans="1:8" s="42" customFormat="1" ht="12" customHeight="1" x14ac:dyDescent="0.2">
      <c r="A293" s="74"/>
      <c r="B293" s="68"/>
      <c r="C293" s="72">
        <v>4300</v>
      </c>
      <c r="D293" s="73" t="s">
        <v>135</v>
      </c>
      <c r="E293" s="69">
        <v>275903</v>
      </c>
      <c r="F293" s="69">
        <v>5000</v>
      </c>
      <c r="G293" s="69"/>
      <c r="H293" s="70">
        <f t="shared" si="41"/>
        <v>280903</v>
      </c>
    </row>
    <row r="294" spans="1:8" s="42" customFormat="1" ht="12" customHeight="1" x14ac:dyDescent="0.2">
      <c r="A294" s="74"/>
      <c r="B294" s="68"/>
      <c r="C294" s="72">
        <v>4360</v>
      </c>
      <c r="D294" s="73" t="s">
        <v>147</v>
      </c>
      <c r="E294" s="69">
        <v>24322</v>
      </c>
      <c r="F294" s="69"/>
      <c r="G294" s="69">
        <v>570</v>
      </c>
      <c r="H294" s="76">
        <f t="shared" si="41"/>
        <v>23752</v>
      </c>
    </row>
    <row r="295" spans="1:8" s="42" customFormat="1" ht="12" customHeight="1" x14ac:dyDescent="0.2">
      <c r="A295" s="74"/>
      <c r="B295" s="68"/>
      <c r="C295" s="118">
        <v>4390</v>
      </c>
      <c r="D295" s="119" t="s">
        <v>187</v>
      </c>
      <c r="E295" s="69">
        <v>4677</v>
      </c>
      <c r="F295" s="69"/>
      <c r="G295" s="69">
        <v>3000</v>
      </c>
      <c r="H295" s="76">
        <f t="shared" si="41"/>
        <v>1677</v>
      </c>
    </row>
    <row r="296" spans="1:8" s="42" customFormat="1" ht="11.45" customHeight="1" x14ac:dyDescent="0.2">
      <c r="A296" s="74"/>
      <c r="B296" s="68"/>
      <c r="C296" s="72">
        <v>4410</v>
      </c>
      <c r="D296" s="117" t="s">
        <v>157</v>
      </c>
      <c r="E296" s="76">
        <v>15580</v>
      </c>
      <c r="F296" s="77"/>
      <c r="G296" s="77">
        <v>1500</v>
      </c>
      <c r="H296" s="77">
        <f t="shared" si="41"/>
        <v>14080</v>
      </c>
    </row>
    <row r="297" spans="1:8" s="42" customFormat="1" ht="11.45" customHeight="1" x14ac:dyDescent="0.2">
      <c r="A297" s="74"/>
      <c r="B297" s="68"/>
      <c r="C297" s="72">
        <v>4430</v>
      </c>
      <c r="D297" s="73" t="s">
        <v>188</v>
      </c>
      <c r="E297" s="69">
        <v>5833</v>
      </c>
      <c r="F297" s="69"/>
      <c r="G297" s="69">
        <v>1000</v>
      </c>
      <c r="H297" s="76">
        <f t="shared" si="41"/>
        <v>4833</v>
      </c>
    </row>
    <row r="298" spans="1:8" s="42" customFormat="1" ht="11.45" customHeight="1" x14ac:dyDescent="0.2">
      <c r="A298" s="74"/>
      <c r="B298" s="68"/>
      <c r="C298" s="72">
        <v>4700</v>
      </c>
      <c r="D298" s="117" t="s">
        <v>176</v>
      </c>
      <c r="E298" s="69"/>
      <c r="F298" s="69"/>
      <c r="G298" s="69"/>
      <c r="H298" s="76"/>
    </row>
    <row r="299" spans="1:8" s="42" customFormat="1" ht="12" customHeight="1" x14ac:dyDescent="0.2">
      <c r="A299" s="74"/>
      <c r="B299" s="68"/>
      <c r="C299" s="72"/>
      <c r="D299" s="117" t="s">
        <v>177</v>
      </c>
      <c r="E299" s="77">
        <v>24096</v>
      </c>
      <c r="F299" s="77"/>
      <c r="G299" s="77">
        <v>2000</v>
      </c>
      <c r="H299" s="76">
        <f t="shared" si="41"/>
        <v>22096</v>
      </c>
    </row>
    <row r="300" spans="1:8" s="42" customFormat="1" ht="12" customHeight="1" x14ac:dyDescent="0.2">
      <c r="A300" s="74"/>
      <c r="B300" s="68"/>
      <c r="C300" s="72">
        <v>4710</v>
      </c>
      <c r="D300" s="117" t="s">
        <v>150</v>
      </c>
      <c r="E300" s="69">
        <v>54142</v>
      </c>
      <c r="F300" s="69"/>
      <c r="G300" s="69">
        <v>7000</v>
      </c>
      <c r="H300" s="76">
        <f t="shared" si="41"/>
        <v>47142</v>
      </c>
    </row>
    <row r="301" spans="1:8" s="42" customFormat="1" ht="12" customHeight="1" x14ac:dyDescent="0.2">
      <c r="A301" s="74"/>
      <c r="B301" s="68">
        <v>80116</v>
      </c>
      <c r="C301" s="53"/>
      <c r="D301" s="63" t="s">
        <v>189</v>
      </c>
      <c r="E301" s="64">
        <v>4788499</v>
      </c>
      <c r="F301" s="65">
        <f>SUM(F302)</f>
        <v>160000</v>
      </c>
      <c r="G301" s="65">
        <f>SUM(G302)</f>
        <v>0</v>
      </c>
      <c r="H301" s="64">
        <f>SUM(E301+F301-G301)</f>
        <v>4948499</v>
      </c>
    </row>
    <row r="302" spans="1:8" s="42" customFormat="1" ht="12" customHeight="1" x14ac:dyDescent="0.2">
      <c r="A302" s="74"/>
      <c r="B302" s="68"/>
      <c r="C302" s="53"/>
      <c r="D302" s="278" t="s">
        <v>167</v>
      </c>
      <c r="E302" s="127">
        <v>4788499</v>
      </c>
      <c r="F302" s="127">
        <f>SUM(F303:F304)</f>
        <v>160000</v>
      </c>
      <c r="G302" s="127">
        <f>SUM(G303:G304)</f>
        <v>0</v>
      </c>
      <c r="H302" s="127">
        <f t="shared" ref="H302" si="42">SUM(E302+F302-G302)</f>
        <v>4948499</v>
      </c>
    </row>
    <row r="303" spans="1:8" s="42" customFormat="1" ht="12" customHeight="1" x14ac:dyDescent="0.2">
      <c r="A303" s="74"/>
      <c r="B303" s="68"/>
      <c r="C303" s="72">
        <v>2540</v>
      </c>
      <c r="D303" s="73" t="s">
        <v>168</v>
      </c>
      <c r="E303" s="70"/>
      <c r="F303" s="70"/>
      <c r="G303" s="70"/>
      <c r="H303" s="70"/>
    </row>
    <row r="304" spans="1:8" s="42" customFormat="1" ht="11.45" customHeight="1" x14ac:dyDescent="0.2">
      <c r="A304" s="74"/>
      <c r="B304" s="68"/>
      <c r="C304" s="72"/>
      <c r="D304" s="73" t="s">
        <v>169</v>
      </c>
      <c r="E304" s="77">
        <v>4788499</v>
      </c>
      <c r="F304" s="77">
        <f>100000+60000</f>
        <v>160000</v>
      </c>
      <c r="G304" s="77"/>
      <c r="H304" s="77">
        <f t="shared" ref="H304" si="43">SUM(E304+F304-G304)</f>
        <v>4948499</v>
      </c>
    </row>
    <row r="305" spans="1:8" s="42" customFormat="1" ht="11.45" customHeight="1" x14ac:dyDescent="0.2">
      <c r="A305" s="74"/>
      <c r="B305" s="68">
        <v>80117</v>
      </c>
      <c r="C305" s="53"/>
      <c r="D305" s="63" t="s">
        <v>190</v>
      </c>
      <c r="E305" s="109">
        <v>7373603</v>
      </c>
      <c r="F305" s="65">
        <f>SUM(F306,F309)</f>
        <v>105900</v>
      </c>
      <c r="G305" s="65">
        <f>SUM(G306,G309)</f>
        <v>7900</v>
      </c>
      <c r="H305" s="64">
        <f>SUM(E305+F305-G305)</f>
        <v>7471603</v>
      </c>
    </row>
    <row r="306" spans="1:8" s="42" customFormat="1" ht="11.45" customHeight="1" x14ac:dyDescent="0.2">
      <c r="A306" s="74"/>
      <c r="B306" s="68"/>
      <c r="C306" s="53"/>
      <c r="D306" s="278" t="s">
        <v>167</v>
      </c>
      <c r="E306" s="110">
        <v>2336943</v>
      </c>
      <c r="F306" s="127">
        <f>SUM(F307:F308)</f>
        <v>103000</v>
      </c>
      <c r="G306" s="127">
        <f>SUM(G307:G308)</f>
        <v>0</v>
      </c>
      <c r="H306" s="127">
        <f t="shared" ref="H306" si="44">SUM(E306+F306-G306)</f>
        <v>2439943</v>
      </c>
    </row>
    <row r="307" spans="1:8" s="42" customFormat="1" ht="11.45" customHeight="1" x14ac:dyDescent="0.2">
      <c r="A307" s="74"/>
      <c r="B307" s="68"/>
      <c r="C307" s="72">
        <v>2540</v>
      </c>
      <c r="D307" s="73" t="s">
        <v>168</v>
      </c>
      <c r="E307" s="70"/>
      <c r="F307" s="70"/>
      <c r="G307" s="70"/>
      <c r="H307" s="70"/>
    </row>
    <row r="308" spans="1:8" s="42" customFormat="1" ht="11.45" customHeight="1" x14ac:dyDescent="0.2">
      <c r="A308" s="74"/>
      <c r="B308" s="68"/>
      <c r="C308" s="72"/>
      <c r="D308" s="73" t="s">
        <v>169</v>
      </c>
      <c r="E308" s="77">
        <v>1515928</v>
      </c>
      <c r="F308" s="77">
        <v>103000</v>
      </c>
      <c r="G308" s="77"/>
      <c r="H308" s="77">
        <f t="shared" ref="H308:H313" si="45">SUM(E308+F308-G308)</f>
        <v>1618928</v>
      </c>
    </row>
    <row r="309" spans="1:8" s="42" customFormat="1" ht="11.45" customHeight="1" x14ac:dyDescent="0.2">
      <c r="A309" s="74"/>
      <c r="B309" s="58"/>
      <c r="C309" s="53"/>
      <c r="D309" s="280" t="s">
        <v>174</v>
      </c>
      <c r="E309" s="127">
        <v>5036660</v>
      </c>
      <c r="F309" s="127">
        <f>SUM(F310:F313)</f>
        <v>2900</v>
      </c>
      <c r="G309" s="127">
        <f>SUM(G310:G313)</f>
        <v>7900</v>
      </c>
      <c r="H309" s="127">
        <f t="shared" si="45"/>
        <v>5031660</v>
      </c>
    </row>
    <row r="310" spans="1:8" s="42" customFormat="1" ht="11.45" customHeight="1" x14ac:dyDescent="0.2">
      <c r="A310" s="74"/>
      <c r="B310" s="58"/>
      <c r="C310" s="72">
        <v>3020</v>
      </c>
      <c r="D310" s="73" t="s">
        <v>175</v>
      </c>
      <c r="E310" s="70">
        <v>15608</v>
      </c>
      <c r="F310" s="77"/>
      <c r="G310" s="77">
        <v>900</v>
      </c>
      <c r="H310" s="77">
        <f t="shared" si="45"/>
        <v>14708</v>
      </c>
    </row>
    <row r="311" spans="1:8" s="42" customFormat="1" ht="12" customHeight="1" x14ac:dyDescent="0.2">
      <c r="A311" s="74"/>
      <c r="B311" s="68"/>
      <c r="C311" s="72">
        <v>4260</v>
      </c>
      <c r="D311" s="73" t="s">
        <v>133</v>
      </c>
      <c r="E311" s="77">
        <v>252314</v>
      </c>
      <c r="F311" s="77">
        <v>900</v>
      </c>
      <c r="G311" s="77"/>
      <c r="H311" s="77">
        <f t="shared" si="45"/>
        <v>253214</v>
      </c>
    </row>
    <row r="312" spans="1:8" s="42" customFormat="1" ht="12" customHeight="1" x14ac:dyDescent="0.2">
      <c r="A312" s="74"/>
      <c r="B312" s="68"/>
      <c r="C312" s="72">
        <v>4300</v>
      </c>
      <c r="D312" s="73" t="s">
        <v>135</v>
      </c>
      <c r="E312" s="69">
        <v>51800</v>
      </c>
      <c r="F312" s="69">
        <v>2000</v>
      </c>
      <c r="G312" s="69"/>
      <c r="H312" s="76">
        <f t="shared" si="45"/>
        <v>53800</v>
      </c>
    </row>
    <row r="313" spans="1:8" s="42" customFormat="1" ht="12" customHeight="1" x14ac:dyDescent="0.2">
      <c r="A313" s="74"/>
      <c r="B313" s="68"/>
      <c r="C313" s="72">
        <v>4710</v>
      </c>
      <c r="D313" s="117" t="s">
        <v>150</v>
      </c>
      <c r="E313" s="77">
        <v>18387</v>
      </c>
      <c r="F313" s="77"/>
      <c r="G313" s="77">
        <v>7000</v>
      </c>
      <c r="H313" s="77">
        <f t="shared" si="45"/>
        <v>11387</v>
      </c>
    </row>
    <row r="314" spans="1:8" s="42" customFormat="1" ht="12" customHeight="1" x14ac:dyDescent="0.2">
      <c r="A314" s="74"/>
      <c r="B314" s="68">
        <v>80120</v>
      </c>
      <c r="C314" s="53"/>
      <c r="D314" s="63" t="s">
        <v>8</v>
      </c>
      <c r="E314" s="64">
        <v>30451105</v>
      </c>
      <c r="F314" s="65">
        <f>SUM(F315,F318)</f>
        <v>170056</v>
      </c>
      <c r="G314" s="65">
        <f>SUM(G315,G318)</f>
        <v>45890</v>
      </c>
      <c r="H314" s="64">
        <f>SUM(E314+F314-G314)</f>
        <v>30575271</v>
      </c>
    </row>
    <row r="315" spans="1:8" s="42" customFormat="1" ht="12" customHeight="1" x14ac:dyDescent="0.2">
      <c r="A315" s="74"/>
      <c r="B315" s="68"/>
      <c r="C315" s="53"/>
      <c r="D315" s="278" t="s">
        <v>167</v>
      </c>
      <c r="E315" s="127">
        <v>6695245</v>
      </c>
      <c r="F315" s="127">
        <f>SUM(F316:F317)</f>
        <v>120000</v>
      </c>
      <c r="G315" s="127">
        <f>SUM(G316:G317)</f>
        <v>0</v>
      </c>
      <c r="H315" s="127">
        <f t="shared" ref="H315" si="46">SUM(E315+F315-G315)</f>
        <v>6815245</v>
      </c>
    </row>
    <row r="316" spans="1:8" s="42" customFormat="1" ht="12" customHeight="1" x14ac:dyDescent="0.2">
      <c r="A316" s="74"/>
      <c r="B316" s="68"/>
      <c r="C316" s="72">
        <v>2540</v>
      </c>
      <c r="D316" s="73" t="s">
        <v>168</v>
      </c>
      <c r="E316" s="70"/>
      <c r="F316" s="70"/>
      <c r="G316" s="70"/>
      <c r="H316" s="70"/>
    </row>
    <row r="317" spans="1:8" s="42" customFormat="1" ht="12" customHeight="1" x14ac:dyDescent="0.2">
      <c r="A317" s="74"/>
      <c r="B317" s="68"/>
      <c r="C317" s="72"/>
      <c r="D317" s="73" t="s">
        <v>169</v>
      </c>
      <c r="E317" s="77">
        <v>3561825</v>
      </c>
      <c r="F317" s="77">
        <v>120000</v>
      </c>
      <c r="G317" s="77"/>
      <c r="H317" s="77">
        <f t="shared" ref="H317:H329" si="47">SUM(E317+F317-G317)</f>
        <v>3681825</v>
      </c>
    </row>
    <row r="318" spans="1:8" s="42" customFormat="1" ht="12" customHeight="1" x14ac:dyDescent="0.2">
      <c r="A318" s="74"/>
      <c r="B318" s="58"/>
      <c r="C318" s="53"/>
      <c r="D318" s="280" t="s">
        <v>174</v>
      </c>
      <c r="E318" s="127">
        <v>23355860</v>
      </c>
      <c r="F318" s="127">
        <f>SUM(F319:F329)</f>
        <v>50056</v>
      </c>
      <c r="G318" s="127">
        <f>SUM(G319:G329)</f>
        <v>45890</v>
      </c>
      <c r="H318" s="127">
        <f t="shared" si="47"/>
        <v>23360026</v>
      </c>
    </row>
    <row r="319" spans="1:8" s="42" customFormat="1" ht="11.85" customHeight="1" x14ac:dyDescent="0.2">
      <c r="A319" s="74"/>
      <c r="B319" s="58"/>
      <c r="C319" s="72">
        <v>3020</v>
      </c>
      <c r="D319" s="73" t="s">
        <v>175</v>
      </c>
      <c r="E319" s="70">
        <v>31144</v>
      </c>
      <c r="F319" s="77"/>
      <c r="G319" s="77">
        <v>6749</v>
      </c>
      <c r="H319" s="77">
        <f t="shared" si="47"/>
        <v>24395</v>
      </c>
    </row>
    <row r="320" spans="1:8" s="42" customFormat="1" ht="11.85" customHeight="1" x14ac:dyDescent="0.2">
      <c r="A320" s="74"/>
      <c r="B320" s="58"/>
      <c r="C320" s="62" t="s">
        <v>178</v>
      </c>
      <c r="D320" s="117" t="s">
        <v>156</v>
      </c>
      <c r="E320" s="69">
        <v>132816</v>
      </c>
      <c r="F320" s="69"/>
      <c r="G320" s="69">
        <v>3000</v>
      </c>
      <c r="H320" s="76">
        <f t="shared" si="47"/>
        <v>129816</v>
      </c>
    </row>
    <row r="321" spans="1:8" s="42" customFormat="1" ht="11.85" customHeight="1" x14ac:dyDescent="0.2">
      <c r="A321" s="74"/>
      <c r="B321" s="58"/>
      <c r="C321" s="72">
        <v>4240</v>
      </c>
      <c r="D321" s="73" t="s">
        <v>181</v>
      </c>
      <c r="E321" s="69">
        <v>158580</v>
      </c>
      <c r="F321" s="69"/>
      <c r="G321" s="69">
        <v>8500</v>
      </c>
      <c r="H321" s="76">
        <f t="shared" si="47"/>
        <v>150080</v>
      </c>
    </row>
    <row r="322" spans="1:8" s="42" customFormat="1" ht="11.85" customHeight="1" x14ac:dyDescent="0.2">
      <c r="A322" s="74"/>
      <c r="B322" s="58"/>
      <c r="C322" s="72">
        <v>4260</v>
      </c>
      <c r="D322" s="73" t="s">
        <v>133</v>
      </c>
      <c r="E322" s="69">
        <v>1231200</v>
      </c>
      <c r="F322" s="69">
        <v>50031</v>
      </c>
      <c r="G322" s="69"/>
      <c r="H322" s="76">
        <f t="shared" si="47"/>
        <v>1281231</v>
      </c>
    </row>
    <row r="323" spans="1:8" s="42" customFormat="1" ht="11.85" customHeight="1" x14ac:dyDescent="0.2">
      <c r="A323" s="74"/>
      <c r="B323" s="58"/>
      <c r="C323" s="72">
        <v>4270</v>
      </c>
      <c r="D323" s="73" t="s">
        <v>134</v>
      </c>
      <c r="E323" s="69">
        <v>43521</v>
      </c>
      <c r="F323" s="69"/>
      <c r="G323" s="69">
        <v>5000</v>
      </c>
      <c r="H323" s="76">
        <f t="shared" si="47"/>
        <v>38521</v>
      </c>
    </row>
    <row r="324" spans="1:8" s="42" customFormat="1" ht="11.85" customHeight="1" x14ac:dyDescent="0.2">
      <c r="A324" s="74"/>
      <c r="B324" s="58"/>
      <c r="C324" s="72">
        <v>4300</v>
      </c>
      <c r="D324" s="73" t="s">
        <v>135</v>
      </c>
      <c r="E324" s="69">
        <v>185145</v>
      </c>
      <c r="F324" s="69"/>
      <c r="G324" s="69">
        <v>2807</v>
      </c>
      <c r="H324" s="76">
        <f t="shared" si="47"/>
        <v>182338</v>
      </c>
    </row>
    <row r="325" spans="1:8" s="42" customFormat="1" ht="11.85" customHeight="1" x14ac:dyDescent="0.2">
      <c r="A325" s="74"/>
      <c r="B325" s="58"/>
      <c r="C325" s="72">
        <v>4410</v>
      </c>
      <c r="D325" s="117" t="s">
        <v>157</v>
      </c>
      <c r="E325" s="76">
        <v>6118</v>
      </c>
      <c r="F325" s="77"/>
      <c r="G325" s="77">
        <v>700</v>
      </c>
      <c r="H325" s="77">
        <f t="shared" si="47"/>
        <v>5418</v>
      </c>
    </row>
    <row r="326" spans="1:8" s="42" customFormat="1" ht="11.85" customHeight="1" x14ac:dyDescent="0.2">
      <c r="A326" s="74"/>
      <c r="B326" s="58"/>
      <c r="C326" s="72">
        <v>4440</v>
      </c>
      <c r="D326" s="73" t="s">
        <v>179</v>
      </c>
      <c r="E326" s="70">
        <v>673250</v>
      </c>
      <c r="F326" s="70"/>
      <c r="G326" s="77">
        <v>4134</v>
      </c>
      <c r="H326" s="77">
        <f t="shared" si="47"/>
        <v>669116</v>
      </c>
    </row>
    <row r="327" spans="1:8" s="42" customFormat="1" ht="11.85" customHeight="1" x14ac:dyDescent="0.2">
      <c r="A327" s="74"/>
      <c r="B327" s="58"/>
      <c r="C327" s="72">
        <v>4700</v>
      </c>
      <c r="D327" s="117" t="s">
        <v>176</v>
      </c>
      <c r="E327" s="70"/>
      <c r="F327" s="70"/>
      <c r="G327" s="77"/>
      <c r="H327" s="77"/>
    </row>
    <row r="328" spans="1:8" s="42" customFormat="1" ht="11.85" customHeight="1" x14ac:dyDescent="0.2">
      <c r="A328" s="74"/>
      <c r="B328" s="58"/>
      <c r="C328" s="72"/>
      <c r="D328" s="117" t="s">
        <v>177</v>
      </c>
      <c r="E328" s="70">
        <v>11775</v>
      </c>
      <c r="F328" s="70">
        <v>25</v>
      </c>
      <c r="G328" s="77"/>
      <c r="H328" s="77">
        <f t="shared" ref="H328" si="48">SUM(E328+F328-G328)</f>
        <v>11800</v>
      </c>
    </row>
    <row r="329" spans="1:8" s="42" customFormat="1" ht="11.85" customHeight="1" x14ac:dyDescent="0.2">
      <c r="A329" s="74"/>
      <c r="B329" s="58"/>
      <c r="C329" s="72">
        <v>4710</v>
      </c>
      <c r="D329" s="117" t="s">
        <v>150</v>
      </c>
      <c r="E329" s="69">
        <v>60559</v>
      </c>
      <c r="F329" s="69"/>
      <c r="G329" s="69">
        <f>5000+10000</f>
        <v>15000</v>
      </c>
      <c r="H329" s="76">
        <f t="shared" si="47"/>
        <v>45559</v>
      </c>
    </row>
    <row r="330" spans="1:8" s="42" customFormat="1" ht="12" customHeight="1" x14ac:dyDescent="0.2">
      <c r="A330" s="74"/>
      <c r="B330" s="68">
        <v>80132</v>
      </c>
      <c r="C330" s="53"/>
      <c r="D330" s="63" t="s">
        <v>29</v>
      </c>
      <c r="E330" s="64">
        <v>5767952</v>
      </c>
      <c r="F330" s="65">
        <f>SUM(F331)</f>
        <v>2000</v>
      </c>
      <c r="G330" s="65">
        <f>SUM(G331)</f>
        <v>4900</v>
      </c>
      <c r="H330" s="64">
        <f>SUM(E330+F330-G330)</f>
        <v>5765052</v>
      </c>
    </row>
    <row r="331" spans="1:8" s="42" customFormat="1" ht="12" customHeight="1" x14ac:dyDescent="0.2">
      <c r="A331" s="74"/>
      <c r="B331" s="58"/>
      <c r="C331" s="53"/>
      <c r="D331" s="280" t="s">
        <v>174</v>
      </c>
      <c r="E331" s="127">
        <v>5767952</v>
      </c>
      <c r="F331" s="127">
        <f>SUM(F332:F337)</f>
        <v>2000</v>
      </c>
      <c r="G331" s="127">
        <f>SUM(G332:G337)</f>
        <v>4900</v>
      </c>
      <c r="H331" s="127">
        <f t="shared" ref="H331:H337" si="49">SUM(E331+F331-G331)</f>
        <v>5765052</v>
      </c>
    </row>
    <row r="332" spans="1:8" s="42" customFormat="1" ht="11.85" customHeight="1" x14ac:dyDescent="0.2">
      <c r="A332" s="74"/>
      <c r="B332" s="58"/>
      <c r="C332" s="72">
        <v>3020</v>
      </c>
      <c r="D332" s="73" t="s">
        <v>175</v>
      </c>
      <c r="E332" s="70">
        <v>4400</v>
      </c>
      <c r="F332" s="77"/>
      <c r="G332" s="77">
        <v>500</v>
      </c>
      <c r="H332" s="77">
        <f t="shared" si="49"/>
        <v>3900</v>
      </c>
    </row>
    <row r="333" spans="1:8" s="42" customFormat="1" ht="11.85" customHeight="1" x14ac:dyDescent="0.2">
      <c r="A333" s="74"/>
      <c r="B333" s="58"/>
      <c r="C333" s="82">
        <v>4170</v>
      </c>
      <c r="D333" s="61" t="s">
        <v>143</v>
      </c>
      <c r="E333" s="70">
        <v>5000</v>
      </c>
      <c r="F333" s="77"/>
      <c r="G333" s="77">
        <v>1000</v>
      </c>
      <c r="H333" s="77">
        <f t="shared" si="49"/>
        <v>4000</v>
      </c>
    </row>
    <row r="334" spans="1:8" s="42" customFormat="1" ht="11.85" customHeight="1" x14ac:dyDescent="0.2">
      <c r="A334" s="74"/>
      <c r="B334" s="58"/>
      <c r="C334" s="72">
        <v>4270</v>
      </c>
      <c r="D334" s="73" t="s">
        <v>134</v>
      </c>
      <c r="E334" s="69">
        <v>3000</v>
      </c>
      <c r="F334" s="69">
        <v>2000</v>
      </c>
      <c r="G334" s="69"/>
      <c r="H334" s="76">
        <f t="shared" si="49"/>
        <v>5000</v>
      </c>
    </row>
    <row r="335" spans="1:8" s="42" customFormat="1" ht="11.85" customHeight="1" x14ac:dyDescent="0.2">
      <c r="A335" s="74"/>
      <c r="B335" s="58"/>
      <c r="C335" s="72">
        <v>4360</v>
      </c>
      <c r="D335" s="73" t="s">
        <v>147</v>
      </c>
      <c r="E335" s="69">
        <v>4000</v>
      </c>
      <c r="F335" s="69"/>
      <c r="G335" s="69">
        <v>1000</v>
      </c>
      <c r="H335" s="76">
        <f t="shared" si="49"/>
        <v>3000</v>
      </c>
    </row>
    <row r="336" spans="1:8" s="42" customFormat="1" ht="11.85" customHeight="1" x14ac:dyDescent="0.2">
      <c r="A336" s="74"/>
      <c r="B336" s="58"/>
      <c r="C336" s="72">
        <v>4410</v>
      </c>
      <c r="D336" s="117" t="s">
        <v>157</v>
      </c>
      <c r="E336" s="76">
        <v>1000</v>
      </c>
      <c r="F336" s="77"/>
      <c r="G336" s="77">
        <v>400</v>
      </c>
      <c r="H336" s="77">
        <f t="shared" si="49"/>
        <v>600</v>
      </c>
    </row>
    <row r="337" spans="1:8" s="42" customFormat="1" ht="11.85" customHeight="1" x14ac:dyDescent="0.2">
      <c r="A337" s="74"/>
      <c r="B337" s="58"/>
      <c r="C337" s="72">
        <v>4710</v>
      </c>
      <c r="D337" s="117" t="s">
        <v>150</v>
      </c>
      <c r="E337" s="69">
        <v>11016</v>
      </c>
      <c r="F337" s="69"/>
      <c r="G337" s="69">
        <v>2000</v>
      </c>
      <c r="H337" s="76">
        <f t="shared" si="49"/>
        <v>9016</v>
      </c>
    </row>
    <row r="338" spans="1:8" s="42" customFormat="1" ht="12" customHeight="1" x14ac:dyDescent="0.2">
      <c r="A338" s="74"/>
      <c r="B338" s="68">
        <v>80134</v>
      </c>
      <c r="C338" s="53"/>
      <c r="D338" s="81" t="s">
        <v>31</v>
      </c>
      <c r="E338" s="64">
        <v>9725123</v>
      </c>
      <c r="F338" s="65">
        <f>SUM(F339)</f>
        <v>2500</v>
      </c>
      <c r="G338" s="65">
        <f>SUM(G339)</f>
        <v>10500</v>
      </c>
      <c r="H338" s="64">
        <f>SUM(E338+F338-G338)</f>
        <v>9717123</v>
      </c>
    </row>
    <row r="339" spans="1:8" s="42" customFormat="1" ht="12" customHeight="1" x14ac:dyDescent="0.2">
      <c r="A339" s="74"/>
      <c r="B339" s="58"/>
      <c r="C339" s="53"/>
      <c r="D339" s="280" t="s">
        <v>174</v>
      </c>
      <c r="E339" s="127">
        <v>9592867</v>
      </c>
      <c r="F339" s="127">
        <f>SUM(F340:F345)</f>
        <v>2500</v>
      </c>
      <c r="G339" s="127">
        <f>SUM(G340:G345)</f>
        <v>10500</v>
      </c>
      <c r="H339" s="127">
        <f t="shared" ref="H339:H345" si="50">SUM(E339+F339-G339)</f>
        <v>9584867</v>
      </c>
    </row>
    <row r="340" spans="1:8" s="42" customFormat="1" ht="12" customHeight="1" x14ac:dyDescent="0.2">
      <c r="A340" s="74"/>
      <c r="B340" s="58"/>
      <c r="C340" s="72">
        <v>3020</v>
      </c>
      <c r="D340" s="73" t="s">
        <v>175</v>
      </c>
      <c r="E340" s="70">
        <v>58169</v>
      </c>
      <c r="F340" s="77"/>
      <c r="G340" s="77">
        <v>1000</v>
      </c>
      <c r="H340" s="77">
        <f t="shared" si="50"/>
        <v>57169</v>
      </c>
    </row>
    <row r="341" spans="1:8" s="42" customFormat="1" ht="12" customHeight="1" x14ac:dyDescent="0.2">
      <c r="A341" s="74"/>
      <c r="B341" s="58"/>
      <c r="C341" s="82">
        <v>4170</v>
      </c>
      <c r="D341" s="61" t="s">
        <v>143</v>
      </c>
      <c r="E341" s="70">
        <v>2250</v>
      </c>
      <c r="F341" s="77"/>
      <c r="G341" s="77">
        <v>1000</v>
      </c>
      <c r="H341" s="77">
        <f t="shared" si="50"/>
        <v>1250</v>
      </c>
    </row>
    <row r="342" spans="1:8" s="42" customFormat="1" ht="12" customHeight="1" x14ac:dyDescent="0.2">
      <c r="A342" s="74"/>
      <c r="B342" s="58"/>
      <c r="C342" s="62" t="s">
        <v>178</v>
      </c>
      <c r="D342" s="117" t="s">
        <v>156</v>
      </c>
      <c r="E342" s="69">
        <v>27700</v>
      </c>
      <c r="F342" s="69">
        <v>2500</v>
      </c>
      <c r="G342" s="69"/>
      <c r="H342" s="76">
        <f t="shared" si="50"/>
        <v>30200</v>
      </c>
    </row>
    <row r="343" spans="1:8" s="42" customFormat="1" ht="12" customHeight="1" x14ac:dyDescent="0.2">
      <c r="A343" s="74"/>
      <c r="B343" s="58"/>
      <c r="C343" s="72">
        <v>4280</v>
      </c>
      <c r="D343" s="73" t="s">
        <v>139</v>
      </c>
      <c r="E343" s="70">
        <v>6296</v>
      </c>
      <c r="F343" s="70"/>
      <c r="G343" s="77">
        <v>500</v>
      </c>
      <c r="H343" s="77">
        <f t="shared" si="50"/>
        <v>5796</v>
      </c>
    </row>
    <row r="344" spans="1:8" s="42" customFormat="1" ht="12" customHeight="1" x14ac:dyDescent="0.2">
      <c r="A344" s="74"/>
      <c r="B344" s="58"/>
      <c r="C344" s="72">
        <v>4410</v>
      </c>
      <c r="D344" s="117" t="s">
        <v>157</v>
      </c>
      <c r="E344" s="69">
        <v>5501</v>
      </c>
      <c r="F344" s="69"/>
      <c r="G344" s="69">
        <v>500</v>
      </c>
      <c r="H344" s="76">
        <f t="shared" si="50"/>
        <v>5001</v>
      </c>
    </row>
    <row r="345" spans="1:8" s="42" customFormat="1" ht="12" customHeight="1" x14ac:dyDescent="0.2">
      <c r="A345" s="74"/>
      <c r="B345" s="58"/>
      <c r="C345" s="72">
        <v>4440</v>
      </c>
      <c r="D345" s="73" t="s">
        <v>179</v>
      </c>
      <c r="E345" s="70">
        <v>256803</v>
      </c>
      <c r="F345" s="70"/>
      <c r="G345" s="77">
        <v>7500</v>
      </c>
      <c r="H345" s="77">
        <f t="shared" si="50"/>
        <v>249303</v>
      </c>
    </row>
    <row r="346" spans="1:8" s="42" customFormat="1" ht="12" customHeight="1" x14ac:dyDescent="0.2">
      <c r="A346" s="51"/>
      <c r="B346" s="68">
        <v>80140</v>
      </c>
      <c r="C346" s="62"/>
      <c r="D346" s="91" t="s">
        <v>191</v>
      </c>
      <c r="E346" s="70"/>
      <c r="F346" s="70"/>
      <c r="G346" s="77"/>
      <c r="H346" s="77"/>
    </row>
    <row r="347" spans="1:8" s="42" customFormat="1" ht="12" customHeight="1" x14ac:dyDescent="0.2">
      <c r="A347" s="51"/>
      <c r="B347" s="68"/>
      <c r="C347" s="53"/>
      <c r="D347" s="63" t="s">
        <v>192</v>
      </c>
      <c r="E347" s="64">
        <v>5256238</v>
      </c>
      <c r="F347" s="65">
        <f>SUM(F348)</f>
        <v>60000</v>
      </c>
      <c r="G347" s="65">
        <f>SUM(G348)</f>
        <v>18000</v>
      </c>
      <c r="H347" s="64">
        <f>SUM(E347+F347-G347)</f>
        <v>5298238</v>
      </c>
    </row>
    <row r="348" spans="1:8" s="42" customFormat="1" ht="12" customHeight="1" x14ac:dyDescent="0.2">
      <c r="A348" s="74"/>
      <c r="B348" s="58"/>
      <c r="C348" s="53"/>
      <c r="D348" s="280" t="s">
        <v>174</v>
      </c>
      <c r="E348" s="127">
        <v>5256238</v>
      </c>
      <c r="F348" s="127">
        <f>SUM(F349:F356)</f>
        <v>60000</v>
      </c>
      <c r="G348" s="127">
        <f>SUM(G349:G356)</f>
        <v>18000</v>
      </c>
      <c r="H348" s="127">
        <f t="shared" ref="H348:H356" si="51">SUM(E348+F348-G348)</f>
        <v>5298238</v>
      </c>
    </row>
    <row r="349" spans="1:8" s="42" customFormat="1" ht="12" customHeight="1" x14ac:dyDescent="0.2">
      <c r="A349" s="74"/>
      <c r="B349" s="58"/>
      <c r="C349" s="72">
        <v>3020</v>
      </c>
      <c r="D349" s="73" t="s">
        <v>175</v>
      </c>
      <c r="E349" s="70">
        <v>50493</v>
      </c>
      <c r="F349" s="77"/>
      <c r="G349" s="77">
        <v>1000</v>
      </c>
      <c r="H349" s="77">
        <f t="shared" si="51"/>
        <v>49493</v>
      </c>
    </row>
    <row r="350" spans="1:8" s="42" customFormat="1" ht="12" customHeight="1" x14ac:dyDescent="0.2">
      <c r="A350" s="74"/>
      <c r="B350" s="58"/>
      <c r="C350" s="62" t="s">
        <v>178</v>
      </c>
      <c r="D350" s="117" t="s">
        <v>156</v>
      </c>
      <c r="E350" s="69">
        <v>35604</v>
      </c>
      <c r="F350" s="69"/>
      <c r="G350" s="69">
        <v>3000</v>
      </c>
      <c r="H350" s="76">
        <f t="shared" si="51"/>
        <v>32604</v>
      </c>
    </row>
    <row r="351" spans="1:8" s="42" customFormat="1" ht="12" customHeight="1" x14ac:dyDescent="0.2">
      <c r="A351" s="74"/>
      <c r="B351" s="58"/>
      <c r="C351" s="72">
        <v>4240</v>
      </c>
      <c r="D351" s="73" t="s">
        <v>181</v>
      </c>
      <c r="E351" s="69">
        <v>42981</v>
      </c>
      <c r="F351" s="69"/>
      <c r="G351" s="69">
        <v>3000</v>
      </c>
      <c r="H351" s="77">
        <f t="shared" si="51"/>
        <v>39981</v>
      </c>
    </row>
    <row r="352" spans="1:8" s="42" customFormat="1" ht="12" customHeight="1" x14ac:dyDescent="0.2">
      <c r="A352" s="74"/>
      <c r="B352" s="58"/>
      <c r="C352" s="72">
        <v>4260</v>
      </c>
      <c r="D352" s="73" t="s">
        <v>133</v>
      </c>
      <c r="E352" s="69">
        <v>375563</v>
      </c>
      <c r="F352" s="69">
        <v>60000</v>
      </c>
      <c r="G352" s="69"/>
      <c r="H352" s="76">
        <f t="shared" si="51"/>
        <v>435563</v>
      </c>
    </row>
    <row r="353" spans="1:8" s="42" customFormat="1" ht="12" customHeight="1" x14ac:dyDescent="0.2">
      <c r="A353" s="84"/>
      <c r="B353" s="85"/>
      <c r="C353" s="86">
        <v>4270</v>
      </c>
      <c r="D353" s="63" t="s">
        <v>134</v>
      </c>
      <c r="E353" s="109">
        <v>13260</v>
      </c>
      <c r="F353" s="109"/>
      <c r="G353" s="109">
        <v>5000</v>
      </c>
      <c r="H353" s="87">
        <f t="shared" si="51"/>
        <v>8260</v>
      </c>
    </row>
    <row r="354" spans="1:8" s="42" customFormat="1" ht="12" customHeight="1" x14ac:dyDescent="0.2">
      <c r="A354" s="74"/>
      <c r="B354" s="58"/>
      <c r="C354" s="72">
        <v>4700</v>
      </c>
      <c r="D354" s="117" t="s">
        <v>176</v>
      </c>
      <c r="E354" s="121"/>
      <c r="F354" s="70"/>
      <c r="G354" s="77"/>
      <c r="H354" s="77"/>
    </row>
    <row r="355" spans="1:8" s="42" customFormat="1" ht="12" customHeight="1" x14ac:dyDescent="0.2">
      <c r="A355" s="74"/>
      <c r="B355" s="58"/>
      <c r="C355" s="72"/>
      <c r="D355" s="117" t="s">
        <v>177</v>
      </c>
      <c r="E355" s="70">
        <v>2438</v>
      </c>
      <c r="F355" s="70"/>
      <c r="G355" s="77">
        <v>1000</v>
      </c>
      <c r="H355" s="77">
        <f t="shared" si="51"/>
        <v>1438</v>
      </c>
    </row>
    <row r="356" spans="1:8" s="42" customFormat="1" ht="12" customHeight="1" x14ac:dyDescent="0.2">
      <c r="A356" s="74"/>
      <c r="B356" s="58"/>
      <c r="C356" s="72">
        <v>4710</v>
      </c>
      <c r="D356" s="117" t="s">
        <v>150</v>
      </c>
      <c r="E356" s="69">
        <v>10462</v>
      </c>
      <c r="F356" s="69"/>
      <c r="G356" s="69">
        <v>5000</v>
      </c>
      <c r="H356" s="76">
        <f t="shared" si="51"/>
        <v>5462</v>
      </c>
    </row>
    <row r="357" spans="1:8" s="42" customFormat="1" ht="12" customHeight="1" x14ac:dyDescent="0.2">
      <c r="A357" s="74"/>
      <c r="B357" s="61">
        <v>80146</v>
      </c>
      <c r="C357" s="62"/>
      <c r="D357" s="63" t="s">
        <v>51</v>
      </c>
      <c r="E357" s="64">
        <v>1422742</v>
      </c>
      <c r="F357" s="65">
        <f>SUM(F358,F368)</f>
        <v>66552</v>
      </c>
      <c r="G357" s="65">
        <f>SUM(G358,G368)</f>
        <v>43004</v>
      </c>
      <c r="H357" s="64">
        <f>SUM(E357+F357-G357)</f>
        <v>1446290</v>
      </c>
    </row>
    <row r="358" spans="1:8" s="42" customFormat="1" ht="12" customHeight="1" x14ac:dyDescent="0.2">
      <c r="A358" s="74"/>
      <c r="B358" s="68"/>
      <c r="C358" s="53"/>
      <c r="D358" s="280" t="s">
        <v>174</v>
      </c>
      <c r="E358" s="127">
        <v>1059042</v>
      </c>
      <c r="F358" s="127">
        <f>SUM(F359:F367)</f>
        <v>66552</v>
      </c>
      <c r="G358" s="127">
        <f>SUM(G359:G367)</f>
        <v>2375</v>
      </c>
      <c r="H358" s="127">
        <f t="shared" ref="H358:H369" si="52">SUM(E358+F358-G358)</f>
        <v>1123219</v>
      </c>
    </row>
    <row r="359" spans="1:8" s="42" customFormat="1" ht="12" customHeight="1" x14ac:dyDescent="0.2">
      <c r="A359" s="74"/>
      <c r="B359" s="68"/>
      <c r="C359" s="72">
        <v>4010</v>
      </c>
      <c r="D359" s="73" t="s">
        <v>127</v>
      </c>
      <c r="E359" s="70">
        <v>323269</v>
      </c>
      <c r="F359" s="70">
        <v>17174</v>
      </c>
      <c r="G359" s="77"/>
      <c r="H359" s="77">
        <f t="shared" si="52"/>
        <v>340443</v>
      </c>
    </row>
    <row r="360" spans="1:8" s="42" customFormat="1" ht="12" customHeight="1" x14ac:dyDescent="0.2">
      <c r="A360" s="74"/>
      <c r="B360" s="68"/>
      <c r="C360" s="72">
        <v>4110</v>
      </c>
      <c r="D360" s="73" t="s">
        <v>128</v>
      </c>
      <c r="E360" s="70">
        <v>59891</v>
      </c>
      <c r="F360" s="70">
        <v>3402</v>
      </c>
      <c r="G360" s="77"/>
      <c r="H360" s="77">
        <f t="shared" si="52"/>
        <v>63293</v>
      </c>
    </row>
    <row r="361" spans="1:8" s="42" customFormat="1" ht="12" customHeight="1" x14ac:dyDescent="0.2">
      <c r="A361" s="74"/>
      <c r="B361" s="68"/>
      <c r="C361" s="72">
        <v>4120</v>
      </c>
      <c r="D361" s="73" t="s">
        <v>155</v>
      </c>
      <c r="E361" s="70">
        <v>6138</v>
      </c>
      <c r="F361" s="70"/>
      <c r="G361" s="77">
        <v>125</v>
      </c>
      <c r="H361" s="77">
        <f t="shared" si="52"/>
        <v>6013</v>
      </c>
    </row>
    <row r="362" spans="1:8" s="42" customFormat="1" ht="12" customHeight="1" x14ac:dyDescent="0.2">
      <c r="A362" s="74"/>
      <c r="B362" s="68"/>
      <c r="C362" s="72">
        <v>4300</v>
      </c>
      <c r="D362" s="73" t="s">
        <v>135</v>
      </c>
      <c r="E362" s="69">
        <v>206881</v>
      </c>
      <c r="F362" s="69">
        <f>3450+37110</f>
        <v>40560</v>
      </c>
      <c r="G362" s="69"/>
      <c r="H362" s="76">
        <f t="shared" si="52"/>
        <v>247441</v>
      </c>
    </row>
    <row r="363" spans="1:8" s="42" customFormat="1" ht="12" customHeight="1" x14ac:dyDescent="0.2">
      <c r="A363" s="74"/>
      <c r="B363" s="68"/>
      <c r="C363" s="72">
        <v>4410</v>
      </c>
      <c r="D363" s="117" t="s">
        <v>157</v>
      </c>
      <c r="E363" s="76">
        <v>50750</v>
      </c>
      <c r="F363" s="77">
        <v>200</v>
      </c>
      <c r="G363" s="77"/>
      <c r="H363" s="77">
        <f t="shared" si="52"/>
        <v>50950</v>
      </c>
    </row>
    <row r="364" spans="1:8" s="42" customFormat="1" ht="12" customHeight="1" x14ac:dyDescent="0.2">
      <c r="A364" s="74"/>
      <c r="B364" s="68"/>
      <c r="C364" s="72">
        <v>4440</v>
      </c>
      <c r="D364" s="73" t="s">
        <v>179</v>
      </c>
      <c r="E364" s="70">
        <v>11632</v>
      </c>
      <c r="F364" s="70">
        <v>3347</v>
      </c>
      <c r="G364" s="77"/>
      <c r="H364" s="77">
        <f t="shared" si="52"/>
        <v>14979</v>
      </c>
    </row>
    <row r="365" spans="1:8" s="42" customFormat="1" ht="12" customHeight="1" x14ac:dyDescent="0.2">
      <c r="A365" s="74"/>
      <c r="B365" s="58"/>
      <c r="C365" s="72">
        <v>4700</v>
      </c>
      <c r="D365" s="117" t="s">
        <v>176</v>
      </c>
      <c r="E365" s="70"/>
      <c r="F365" s="70"/>
      <c r="G365" s="77"/>
      <c r="H365" s="77"/>
    </row>
    <row r="366" spans="1:8" s="42" customFormat="1" ht="12" customHeight="1" x14ac:dyDescent="0.2">
      <c r="A366" s="74"/>
      <c r="B366" s="58"/>
      <c r="C366" s="72"/>
      <c r="D366" s="117" t="s">
        <v>177</v>
      </c>
      <c r="E366" s="70">
        <v>367565</v>
      </c>
      <c r="F366" s="70">
        <v>1869</v>
      </c>
      <c r="G366" s="77">
        <v>2000</v>
      </c>
      <c r="H366" s="77">
        <f t="shared" si="52"/>
        <v>367434</v>
      </c>
    </row>
    <row r="367" spans="1:8" s="42" customFormat="1" ht="12" customHeight="1" x14ac:dyDescent="0.2">
      <c r="A367" s="74"/>
      <c r="B367" s="58"/>
      <c r="C367" s="72">
        <v>4710</v>
      </c>
      <c r="D367" s="117" t="s">
        <v>150</v>
      </c>
      <c r="E367" s="69">
        <v>408</v>
      </c>
      <c r="F367" s="69"/>
      <c r="G367" s="69">
        <v>250</v>
      </c>
      <c r="H367" s="76">
        <f t="shared" si="52"/>
        <v>158</v>
      </c>
    </row>
    <row r="368" spans="1:8" s="42" customFormat="1" ht="12" customHeight="1" x14ac:dyDescent="0.2">
      <c r="A368" s="74"/>
      <c r="B368" s="58"/>
      <c r="C368" s="53"/>
      <c r="D368" s="278" t="s">
        <v>167</v>
      </c>
      <c r="E368" s="127">
        <v>363700</v>
      </c>
      <c r="F368" s="127">
        <f>SUM(F369:F369)</f>
        <v>0</v>
      </c>
      <c r="G368" s="127">
        <f>SUM(G369:G369)</f>
        <v>40629</v>
      </c>
      <c r="H368" s="127">
        <f t="shared" si="52"/>
        <v>323071</v>
      </c>
    </row>
    <row r="369" spans="1:8" s="42" customFormat="1" ht="12" customHeight="1" x14ac:dyDescent="0.2">
      <c r="A369" s="74"/>
      <c r="B369" s="58"/>
      <c r="C369" s="72">
        <v>4300</v>
      </c>
      <c r="D369" s="73" t="s">
        <v>135</v>
      </c>
      <c r="E369" s="70">
        <v>363700</v>
      </c>
      <c r="F369" s="70"/>
      <c r="G369" s="77">
        <f>1650+38979</f>
        <v>40629</v>
      </c>
      <c r="H369" s="77">
        <f t="shared" si="52"/>
        <v>323071</v>
      </c>
    </row>
    <row r="370" spans="1:8" s="42" customFormat="1" ht="12" customHeight="1" x14ac:dyDescent="0.2">
      <c r="A370" s="74"/>
      <c r="B370" s="68">
        <v>80148</v>
      </c>
      <c r="C370" s="53"/>
      <c r="D370" s="63" t="s">
        <v>34</v>
      </c>
      <c r="E370" s="64">
        <v>3281325</v>
      </c>
      <c r="F370" s="65">
        <f>SUM(F371)</f>
        <v>700</v>
      </c>
      <c r="G370" s="65">
        <f>SUM(G371)</f>
        <v>9084</v>
      </c>
      <c r="H370" s="64">
        <f>SUM(E370+F370-G370)</f>
        <v>3272941</v>
      </c>
    </row>
    <row r="371" spans="1:8" s="42" customFormat="1" ht="12" customHeight="1" x14ac:dyDescent="0.2">
      <c r="A371" s="74"/>
      <c r="B371" s="58"/>
      <c r="C371" s="53"/>
      <c r="D371" s="280" t="s">
        <v>174</v>
      </c>
      <c r="E371" s="127">
        <v>3281325</v>
      </c>
      <c r="F371" s="127">
        <f>SUM(F372:F375)</f>
        <v>700</v>
      </c>
      <c r="G371" s="127">
        <f>SUM(G372:G375)</f>
        <v>9084</v>
      </c>
      <c r="H371" s="127">
        <f t="shared" ref="H371:H375" si="53">SUM(E371+F371-G371)</f>
        <v>3272941</v>
      </c>
    </row>
    <row r="372" spans="1:8" s="42" customFormat="1" ht="12" customHeight="1" x14ac:dyDescent="0.2">
      <c r="A372" s="74"/>
      <c r="B372" s="58"/>
      <c r="C372" s="72">
        <v>3020</v>
      </c>
      <c r="D372" s="73" t="s">
        <v>175</v>
      </c>
      <c r="E372" s="70">
        <v>9350</v>
      </c>
      <c r="F372" s="77">
        <v>300</v>
      </c>
      <c r="G372" s="77"/>
      <c r="H372" s="77">
        <f t="shared" si="53"/>
        <v>9650</v>
      </c>
    </row>
    <row r="373" spans="1:8" s="42" customFormat="1" ht="12" customHeight="1" x14ac:dyDescent="0.2">
      <c r="A373" s="74"/>
      <c r="B373" s="58"/>
      <c r="C373" s="62" t="s">
        <v>178</v>
      </c>
      <c r="D373" s="117" t="s">
        <v>156</v>
      </c>
      <c r="E373" s="69">
        <v>56869</v>
      </c>
      <c r="F373" s="69"/>
      <c r="G373" s="69">
        <v>84</v>
      </c>
      <c r="H373" s="76">
        <f t="shared" si="53"/>
        <v>56785</v>
      </c>
    </row>
    <row r="374" spans="1:8" s="42" customFormat="1" ht="12" customHeight="1" x14ac:dyDescent="0.2">
      <c r="A374" s="74"/>
      <c r="B374" s="58"/>
      <c r="C374" s="72">
        <v>4260</v>
      </c>
      <c r="D374" s="73" t="s">
        <v>133</v>
      </c>
      <c r="E374" s="69">
        <v>84722</v>
      </c>
      <c r="F374" s="69">
        <v>400</v>
      </c>
      <c r="G374" s="69"/>
      <c r="H374" s="76">
        <f t="shared" si="53"/>
        <v>85122</v>
      </c>
    </row>
    <row r="375" spans="1:8" s="42" customFormat="1" ht="12" customHeight="1" x14ac:dyDescent="0.2">
      <c r="A375" s="74"/>
      <c r="B375" s="58"/>
      <c r="C375" s="72">
        <v>4710</v>
      </c>
      <c r="D375" s="117" t="s">
        <v>150</v>
      </c>
      <c r="E375" s="69">
        <v>19746</v>
      </c>
      <c r="F375" s="69"/>
      <c r="G375" s="69">
        <f>4000+5000</f>
        <v>9000</v>
      </c>
      <c r="H375" s="76">
        <f t="shared" si="53"/>
        <v>10746</v>
      </c>
    </row>
    <row r="376" spans="1:8" s="42" customFormat="1" ht="11.85" customHeight="1" x14ac:dyDescent="0.2">
      <c r="A376" s="74"/>
      <c r="B376" s="68">
        <v>80149</v>
      </c>
      <c r="C376" s="62"/>
      <c r="D376" s="117" t="s">
        <v>193</v>
      </c>
      <c r="E376" s="77"/>
      <c r="F376" s="77"/>
      <c r="G376" s="77"/>
      <c r="H376" s="77"/>
    </row>
    <row r="377" spans="1:8" s="42" customFormat="1" ht="11.85" customHeight="1" x14ac:dyDescent="0.2">
      <c r="A377" s="74"/>
      <c r="B377" s="68"/>
      <c r="C377" s="62"/>
      <c r="D377" s="117" t="s">
        <v>194</v>
      </c>
      <c r="E377" s="77"/>
      <c r="F377" s="77"/>
      <c r="G377" s="77"/>
      <c r="H377" s="77"/>
    </row>
    <row r="378" spans="1:8" s="42" customFormat="1" ht="11.85" customHeight="1" x14ac:dyDescent="0.2">
      <c r="A378" s="74"/>
      <c r="B378" s="68"/>
      <c r="C378" s="62"/>
      <c r="D378" s="117" t="s">
        <v>195</v>
      </c>
      <c r="E378" s="77"/>
      <c r="F378" s="77"/>
      <c r="G378" s="77"/>
      <c r="H378" s="77"/>
    </row>
    <row r="379" spans="1:8" s="42" customFormat="1" ht="12" customHeight="1" x14ac:dyDescent="0.2">
      <c r="A379" s="74"/>
      <c r="B379" s="68"/>
      <c r="C379" s="53"/>
      <c r="D379" s="63" t="s">
        <v>196</v>
      </c>
      <c r="E379" s="64">
        <v>3875093</v>
      </c>
      <c r="F379" s="65">
        <f>SUM(F380,F383)</f>
        <v>190015</v>
      </c>
      <c r="G379" s="65">
        <f>SUM(G380,G383)</f>
        <v>0</v>
      </c>
      <c r="H379" s="64">
        <f>SUM(E379+F379-G379)</f>
        <v>4065108</v>
      </c>
    </row>
    <row r="380" spans="1:8" s="42" customFormat="1" ht="12" customHeight="1" x14ac:dyDescent="0.2">
      <c r="A380" s="74"/>
      <c r="B380" s="68"/>
      <c r="C380" s="53"/>
      <c r="D380" s="278" t="s">
        <v>167</v>
      </c>
      <c r="E380" s="110">
        <v>2030907</v>
      </c>
      <c r="F380" s="127">
        <f>SUM(F381:F382)</f>
        <v>190000</v>
      </c>
      <c r="G380" s="127">
        <f>SUM(G381:G382)</f>
        <v>0</v>
      </c>
      <c r="H380" s="127">
        <f t="shared" ref="H380" si="54">SUM(E380+F380-G380)</f>
        <v>2220907</v>
      </c>
    </row>
    <row r="381" spans="1:8" s="42" customFormat="1" ht="10.5" customHeight="1" x14ac:dyDescent="0.2">
      <c r="A381" s="74"/>
      <c r="B381" s="68"/>
      <c r="C381" s="72">
        <v>2540</v>
      </c>
      <c r="D381" s="73" t="s">
        <v>168</v>
      </c>
      <c r="E381" s="70"/>
      <c r="F381" s="70"/>
      <c r="G381" s="70"/>
      <c r="H381" s="70"/>
    </row>
    <row r="382" spans="1:8" s="42" customFormat="1" ht="12" customHeight="1" x14ac:dyDescent="0.2">
      <c r="A382" s="74"/>
      <c r="B382" s="68"/>
      <c r="C382" s="72"/>
      <c r="D382" s="73" t="s">
        <v>169</v>
      </c>
      <c r="E382" s="77">
        <v>2030907</v>
      </c>
      <c r="F382" s="77">
        <v>190000</v>
      </c>
      <c r="G382" s="77"/>
      <c r="H382" s="77">
        <f t="shared" ref="H382:H384" si="55">SUM(E382+F382-G382)</f>
        <v>2220907</v>
      </c>
    </row>
    <row r="383" spans="1:8" s="42" customFormat="1" ht="12" customHeight="1" x14ac:dyDescent="0.2">
      <c r="A383" s="74"/>
      <c r="B383" s="58"/>
      <c r="C383" s="53"/>
      <c r="D383" s="280" t="s">
        <v>174</v>
      </c>
      <c r="E383" s="127">
        <v>1844186</v>
      </c>
      <c r="F383" s="127">
        <f>SUM(F384:F384)</f>
        <v>15</v>
      </c>
      <c r="G383" s="127">
        <f>SUM(G384:G384)</f>
        <v>0</v>
      </c>
      <c r="H383" s="127">
        <f t="shared" si="55"/>
        <v>1844201</v>
      </c>
    </row>
    <row r="384" spans="1:8" s="42" customFormat="1" ht="12" customHeight="1" x14ac:dyDescent="0.2">
      <c r="A384" s="74"/>
      <c r="B384" s="58"/>
      <c r="C384" s="72">
        <v>4710</v>
      </c>
      <c r="D384" s="117" t="s">
        <v>150</v>
      </c>
      <c r="E384" s="69">
        <v>10765</v>
      </c>
      <c r="F384" s="69">
        <v>15</v>
      </c>
      <c r="G384" s="69"/>
      <c r="H384" s="76">
        <f t="shared" si="55"/>
        <v>10780</v>
      </c>
    </row>
    <row r="385" spans="1:8" s="42" customFormat="1" ht="12" customHeight="1" x14ac:dyDescent="0.2">
      <c r="A385" s="74"/>
      <c r="B385" s="68">
        <v>80150</v>
      </c>
      <c r="C385" s="62"/>
      <c r="D385" s="117" t="s">
        <v>193</v>
      </c>
      <c r="E385" s="77"/>
      <c r="F385" s="77"/>
      <c r="G385" s="77"/>
      <c r="H385" s="77"/>
    </row>
    <row r="386" spans="1:8" s="42" customFormat="1" ht="12" customHeight="1" x14ac:dyDescent="0.2">
      <c r="A386" s="74"/>
      <c r="B386" s="68"/>
      <c r="C386" s="62"/>
      <c r="D386" s="117" t="s">
        <v>197</v>
      </c>
      <c r="E386" s="77"/>
      <c r="F386" s="77"/>
      <c r="G386" s="77"/>
      <c r="H386" s="77"/>
    </row>
    <row r="387" spans="1:8" s="42" customFormat="1" ht="12" customHeight="1" x14ac:dyDescent="0.2">
      <c r="A387" s="74"/>
      <c r="B387" s="68"/>
      <c r="C387" s="53"/>
      <c r="D387" s="63" t="s">
        <v>198</v>
      </c>
      <c r="E387" s="109">
        <v>8345095</v>
      </c>
      <c r="F387" s="65">
        <f>SUM(F388,F395)</f>
        <v>12000</v>
      </c>
      <c r="G387" s="65">
        <f>SUM(G388,G395)</f>
        <v>12826</v>
      </c>
      <c r="H387" s="64">
        <f>SUM(E387+F387-G387)</f>
        <v>8344269</v>
      </c>
    </row>
    <row r="388" spans="1:8" s="42" customFormat="1" ht="12" customHeight="1" x14ac:dyDescent="0.2">
      <c r="A388" s="74"/>
      <c r="B388" s="68"/>
      <c r="C388" s="53"/>
      <c r="D388" s="278" t="s">
        <v>167</v>
      </c>
      <c r="E388" s="281">
        <v>108139</v>
      </c>
      <c r="F388" s="127">
        <f>SUM(F389:F394)</f>
        <v>12000</v>
      </c>
      <c r="G388" s="127">
        <f>SUM(G389:G394)</f>
        <v>0</v>
      </c>
      <c r="H388" s="127">
        <f t="shared" ref="H388" si="56">SUM(E388+F388-G388)</f>
        <v>120139</v>
      </c>
    </row>
    <row r="389" spans="1:8" s="42" customFormat="1" ht="12" customHeight="1" x14ac:dyDescent="0.2">
      <c r="A389" s="74"/>
      <c r="B389" s="68"/>
      <c r="C389" s="72">
        <v>2540</v>
      </c>
      <c r="D389" s="73" t="s">
        <v>168</v>
      </c>
      <c r="E389" s="70"/>
      <c r="F389" s="70"/>
      <c r="G389" s="70"/>
      <c r="H389" s="70"/>
    </row>
    <row r="390" spans="1:8" s="42" customFormat="1" ht="12" customHeight="1" x14ac:dyDescent="0.2">
      <c r="A390" s="74"/>
      <c r="B390" s="68"/>
      <c r="C390" s="72"/>
      <c r="D390" s="73" t="s">
        <v>169</v>
      </c>
      <c r="E390" s="77">
        <v>60968</v>
      </c>
      <c r="F390" s="77">
        <v>7000</v>
      </c>
      <c r="G390" s="77"/>
      <c r="H390" s="77">
        <f t="shared" ref="H390" si="57">SUM(E390+F390-G390)</f>
        <v>67968</v>
      </c>
    </row>
    <row r="391" spans="1:8" s="42" customFormat="1" ht="10.5" customHeight="1" x14ac:dyDescent="0.2">
      <c r="A391" s="74"/>
      <c r="B391" s="68"/>
      <c r="C391" s="68">
        <v>2590</v>
      </c>
      <c r="D391" s="73" t="s">
        <v>170</v>
      </c>
      <c r="E391" s="77"/>
      <c r="F391" s="77"/>
      <c r="G391" s="77"/>
      <c r="H391" s="77"/>
    </row>
    <row r="392" spans="1:8" s="42" customFormat="1" ht="11.85" customHeight="1" x14ac:dyDescent="0.2">
      <c r="A392" s="74"/>
      <c r="B392" s="68"/>
      <c r="C392" s="68"/>
      <c r="D392" s="73" t="s">
        <v>171</v>
      </c>
      <c r="E392" s="77"/>
      <c r="F392" s="77"/>
      <c r="G392" s="77"/>
      <c r="H392" s="77"/>
    </row>
    <row r="393" spans="1:8" s="42" customFormat="1" ht="11.85" customHeight="1" x14ac:dyDescent="0.2">
      <c r="A393" s="74"/>
      <c r="B393" s="68"/>
      <c r="C393" s="68"/>
      <c r="D393" s="73" t="s">
        <v>172</v>
      </c>
      <c r="E393" s="77"/>
      <c r="F393" s="77"/>
      <c r="G393" s="77"/>
      <c r="H393" s="77"/>
    </row>
    <row r="394" spans="1:8" s="42" customFormat="1" ht="12" customHeight="1" x14ac:dyDescent="0.2">
      <c r="A394" s="74"/>
      <c r="B394" s="68"/>
      <c r="C394" s="68"/>
      <c r="D394" s="73" t="s">
        <v>173</v>
      </c>
      <c r="E394" s="77">
        <v>47171</v>
      </c>
      <c r="F394" s="77">
        <v>5000</v>
      </c>
      <c r="G394" s="77"/>
      <c r="H394" s="77">
        <f t="shared" ref="H394:H397" si="58">SUM(E394+F394-G394)</f>
        <v>52171</v>
      </c>
    </row>
    <row r="395" spans="1:8" s="42" customFormat="1" ht="12" customHeight="1" x14ac:dyDescent="0.2">
      <c r="A395" s="74"/>
      <c r="B395" s="58"/>
      <c r="C395" s="53"/>
      <c r="D395" s="280" t="s">
        <v>174</v>
      </c>
      <c r="E395" s="127">
        <v>8236956</v>
      </c>
      <c r="F395" s="127">
        <f>SUM(F396:F397)</f>
        <v>0</v>
      </c>
      <c r="G395" s="127">
        <f>SUM(G396:G397)</f>
        <v>12826</v>
      </c>
      <c r="H395" s="127">
        <f t="shared" si="58"/>
        <v>8224130</v>
      </c>
    </row>
    <row r="396" spans="1:8" s="42" customFormat="1" ht="12" customHeight="1" x14ac:dyDescent="0.2">
      <c r="A396" s="74"/>
      <c r="B396" s="58"/>
      <c r="C396" s="72">
        <v>4240</v>
      </c>
      <c r="D396" s="73" t="s">
        <v>181</v>
      </c>
      <c r="E396" s="69">
        <v>82503</v>
      </c>
      <c r="F396" s="69"/>
      <c r="G396" s="69">
        <f>11000+826</f>
        <v>11826</v>
      </c>
      <c r="H396" s="77">
        <f t="shared" si="58"/>
        <v>70677</v>
      </c>
    </row>
    <row r="397" spans="1:8" s="42" customFormat="1" ht="12" customHeight="1" x14ac:dyDescent="0.2">
      <c r="A397" s="74"/>
      <c r="B397" s="58"/>
      <c r="C397" s="72">
        <v>4710</v>
      </c>
      <c r="D397" s="117" t="s">
        <v>150</v>
      </c>
      <c r="E397" s="77">
        <v>27775</v>
      </c>
      <c r="F397" s="77"/>
      <c r="G397" s="77">
        <v>1000</v>
      </c>
      <c r="H397" s="77">
        <f t="shared" si="58"/>
        <v>26775</v>
      </c>
    </row>
    <row r="398" spans="1:8" s="42" customFormat="1" ht="12" customHeight="1" x14ac:dyDescent="0.2">
      <c r="A398" s="74"/>
      <c r="B398" s="68">
        <v>80151</v>
      </c>
      <c r="C398" s="53"/>
      <c r="D398" s="63" t="s">
        <v>199</v>
      </c>
      <c r="E398" s="64">
        <v>272057</v>
      </c>
      <c r="F398" s="65">
        <f>SUM(F399,F402)</f>
        <v>0</v>
      </c>
      <c r="G398" s="65">
        <f>SUM(G399,G402)</f>
        <v>118500</v>
      </c>
      <c r="H398" s="64">
        <f>SUM(E398+F398-G398)</f>
        <v>153557</v>
      </c>
    </row>
    <row r="399" spans="1:8" s="42" customFormat="1" ht="12" customHeight="1" x14ac:dyDescent="0.2">
      <c r="A399" s="74"/>
      <c r="B399" s="68"/>
      <c r="C399" s="53"/>
      <c r="D399" s="278" t="s">
        <v>167</v>
      </c>
      <c r="E399" s="110">
        <v>67210</v>
      </c>
      <c r="F399" s="127">
        <f>SUM(F400:F401)</f>
        <v>0</v>
      </c>
      <c r="G399" s="127">
        <f>SUM(G400:G401)</f>
        <v>60000</v>
      </c>
      <c r="H399" s="127">
        <f t="shared" ref="H399" si="59">SUM(E399+F399-G399)</f>
        <v>7210</v>
      </c>
    </row>
    <row r="400" spans="1:8" s="42" customFormat="1" ht="12" customHeight="1" x14ac:dyDescent="0.2">
      <c r="A400" s="74"/>
      <c r="B400" s="68"/>
      <c r="C400" s="72">
        <v>2540</v>
      </c>
      <c r="D400" s="73" t="s">
        <v>168</v>
      </c>
      <c r="E400" s="70"/>
      <c r="F400" s="70"/>
      <c r="G400" s="70"/>
      <c r="H400" s="70"/>
    </row>
    <row r="401" spans="1:8" s="42" customFormat="1" ht="12" customHeight="1" x14ac:dyDescent="0.2">
      <c r="A401" s="74"/>
      <c r="B401" s="68"/>
      <c r="C401" s="72"/>
      <c r="D401" s="73" t="s">
        <v>169</v>
      </c>
      <c r="E401" s="77">
        <v>67210</v>
      </c>
      <c r="F401" s="77"/>
      <c r="G401" s="77">
        <v>60000</v>
      </c>
      <c r="H401" s="77">
        <f t="shared" ref="H401:H405" si="60">SUM(E401+F401-G401)</f>
        <v>7210</v>
      </c>
    </row>
    <row r="402" spans="1:8" s="42" customFormat="1" ht="12" customHeight="1" x14ac:dyDescent="0.2">
      <c r="A402" s="74"/>
      <c r="B402" s="58"/>
      <c r="C402" s="53"/>
      <c r="D402" s="280" t="s">
        <v>174</v>
      </c>
      <c r="E402" s="127">
        <v>204847</v>
      </c>
      <c r="F402" s="127">
        <f>SUM(F403:F405)</f>
        <v>0</v>
      </c>
      <c r="G402" s="127">
        <f>SUM(G403:G405)</f>
        <v>58500</v>
      </c>
      <c r="H402" s="127">
        <f t="shared" si="60"/>
        <v>146347</v>
      </c>
    </row>
    <row r="403" spans="1:8" s="42" customFormat="1" ht="12" customHeight="1" x14ac:dyDescent="0.2">
      <c r="A403" s="74"/>
      <c r="B403" s="58"/>
      <c r="C403" s="72">
        <v>4010</v>
      </c>
      <c r="D403" s="73" t="s">
        <v>127</v>
      </c>
      <c r="E403" s="69">
        <v>102787</v>
      </c>
      <c r="F403" s="69"/>
      <c r="G403" s="69">
        <v>50000</v>
      </c>
      <c r="H403" s="76">
        <f t="shared" si="60"/>
        <v>52787</v>
      </c>
    </row>
    <row r="404" spans="1:8" s="42" customFormat="1" ht="12" customHeight="1" x14ac:dyDescent="0.2">
      <c r="A404" s="74"/>
      <c r="B404" s="58"/>
      <c r="C404" s="72">
        <v>4120</v>
      </c>
      <c r="D404" s="73" t="s">
        <v>155</v>
      </c>
      <c r="E404" s="69">
        <v>10264</v>
      </c>
      <c r="F404" s="69"/>
      <c r="G404" s="69">
        <v>4500</v>
      </c>
      <c r="H404" s="76">
        <f t="shared" si="60"/>
        <v>5764</v>
      </c>
    </row>
    <row r="405" spans="1:8" s="42" customFormat="1" ht="12" customHeight="1" x14ac:dyDescent="0.2">
      <c r="A405" s="74"/>
      <c r="B405" s="58"/>
      <c r="C405" s="72">
        <v>4710</v>
      </c>
      <c r="D405" s="117" t="s">
        <v>150</v>
      </c>
      <c r="E405" s="77">
        <v>4956</v>
      </c>
      <c r="F405" s="77"/>
      <c r="G405" s="77">
        <v>4000</v>
      </c>
      <c r="H405" s="77">
        <f t="shared" si="60"/>
        <v>956</v>
      </c>
    </row>
    <row r="406" spans="1:8" s="42" customFormat="1" ht="12" customHeight="1" x14ac:dyDescent="0.2">
      <c r="A406" s="74"/>
      <c r="B406" s="68">
        <v>80152</v>
      </c>
      <c r="C406" s="62"/>
      <c r="D406" s="117" t="s">
        <v>193</v>
      </c>
      <c r="E406" s="77"/>
      <c r="F406" s="77"/>
      <c r="G406" s="77"/>
      <c r="H406" s="77"/>
    </row>
    <row r="407" spans="1:8" s="42" customFormat="1" ht="10.5" customHeight="1" x14ac:dyDescent="0.2">
      <c r="A407" s="74"/>
      <c r="B407" s="68"/>
      <c r="C407" s="62"/>
      <c r="D407" s="117" t="s">
        <v>197</v>
      </c>
      <c r="E407" s="77"/>
      <c r="F407" s="77"/>
      <c r="G407" s="77"/>
      <c r="H407" s="77"/>
    </row>
    <row r="408" spans="1:8" s="42" customFormat="1" ht="11.85" customHeight="1" x14ac:dyDescent="0.2">
      <c r="A408" s="74"/>
      <c r="B408" s="68"/>
      <c r="C408" s="62"/>
      <c r="D408" s="117" t="s">
        <v>200</v>
      </c>
      <c r="E408" s="77"/>
      <c r="F408" s="77"/>
      <c r="G408" s="77"/>
      <c r="H408" s="77"/>
    </row>
    <row r="409" spans="1:8" s="42" customFormat="1" ht="11.85" customHeight="1" x14ac:dyDescent="0.2">
      <c r="A409" s="74"/>
      <c r="B409" s="68"/>
      <c r="C409" s="62"/>
      <c r="D409" s="61" t="s">
        <v>201</v>
      </c>
      <c r="E409" s="77"/>
      <c r="F409" s="77"/>
      <c r="G409" s="77"/>
      <c r="H409" s="77"/>
    </row>
    <row r="410" spans="1:8" s="42" customFormat="1" ht="11.25" customHeight="1" x14ac:dyDescent="0.2">
      <c r="A410" s="74"/>
      <c r="B410" s="68"/>
      <c r="C410" s="62"/>
      <c r="D410" s="61" t="s">
        <v>202</v>
      </c>
      <c r="E410" s="77"/>
      <c r="F410" s="77"/>
      <c r="G410" s="77"/>
      <c r="H410" s="77"/>
    </row>
    <row r="411" spans="1:8" s="42" customFormat="1" ht="11.85" customHeight="1" x14ac:dyDescent="0.2">
      <c r="A411" s="74"/>
      <c r="B411" s="68"/>
      <c r="C411" s="62"/>
      <c r="D411" s="117" t="s">
        <v>203</v>
      </c>
      <c r="E411" s="77"/>
      <c r="F411" s="77"/>
      <c r="G411" s="77"/>
      <c r="H411" s="77"/>
    </row>
    <row r="412" spans="1:8" s="42" customFormat="1" ht="10.5" customHeight="1" x14ac:dyDescent="0.2">
      <c r="A412" s="74"/>
      <c r="B412" s="68"/>
      <c r="C412" s="62"/>
      <c r="D412" s="61" t="s">
        <v>204</v>
      </c>
      <c r="E412" s="77"/>
      <c r="F412" s="77"/>
      <c r="G412" s="77"/>
      <c r="H412" s="77"/>
    </row>
    <row r="413" spans="1:8" s="42" customFormat="1" ht="12" customHeight="1" x14ac:dyDescent="0.2">
      <c r="A413" s="74"/>
      <c r="B413" s="68"/>
      <c r="C413" s="53"/>
      <c r="D413" s="103" t="s">
        <v>205</v>
      </c>
      <c r="E413" s="64">
        <v>2826138</v>
      </c>
      <c r="F413" s="65">
        <f>SUM(F414)</f>
        <v>0</v>
      </c>
      <c r="G413" s="65">
        <f>SUM(G414)</f>
        <v>39500</v>
      </c>
      <c r="H413" s="64">
        <f>SUM(E413+F413-G413)</f>
        <v>2786638</v>
      </c>
    </row>
    <row r="414" spans="1:8" s="42" customFormat="1" ht="12" customHeight="1" x14ac:dyDescent="0.2">
      <c r="A414" s="74"/>
      <c r="B414" s="58"/>
      <c r="C414" s="53"/>
      <c r="D414" s="280" t="s">
        <v>174</v>
      </c>
      <c r="E414" s="127">
        <v>2436317</v>
      </c>
      <c r="F414" s="127">
        <f>SUM(F415:F417)</f>
        <v>0</v>
      </c>
      <c r="G414" s="127">
        <f>SUM(G415:G417)</f>
        <v>39500</v>
      </c>
      <c r="H414" s="127">
        <f>SUM(E414+F414-G414)</f>
        <v>2396817</v>
      </c>
    </row>
    <row r="415" spans="1:8" s="42" customFormat="1" ht="12" customHeight="1" x14ac:dyDescent="0.2">
      <c r="A415" s="84"/>
      <c r="B415" s="85"/>
      <c r="C415" s="86">
        <v>4010</v>
      </c>
      <c r="D415" s="63" t="s">
        <v>127</v>
      </c>
      <c r="E415" s="109">
        <v>1918751</v>
      </c>
      <c r="F415" s="109"/>
      <c r="G415" s="109">
        <v>35000</v>
      </c>
      <c r="H415" s="87">
        <f t="shared" ref="H415:H417" si="61">SUM(E415+F415-G415)</f>
        <v>1883751</v>
      </c>
    </row>
    <row r="416" spans="1:8" s="42" customFormat="1" ht="12" customHeight="1" x14ac:dyDescent="0.2">
      <c r="A416" s="74"/>
      <c r="B416" s="58"/>
      <c r="C416" s="72">
        <v>4110</v>
      </c>
      <c r="D416" s="73" t="s">
        <v>128</v>
      </c>
      <c r="E416" s="69">
        <v>336186</v>
      </c>
      <c r="F416" s="69"/>
      <c r="G416" s="69">
        <v>3500</v>
      </c>
      <c r="H416" s="76">
        <f t="shared" si="61"/>
        <v>332686</v>
      </c>
    </row>
    <row r="417" spans="1:8" s="42" customFormat="1" ht="12" customHeight="1" x14ac:dyDescent="0.2">
      <c r="A417" s="74"/>
      <c r="B417" s="58"/>
      <c r="C417" s="72">
        <v>4710</v>
      </c>
      <c r="D417" s="117" t="s">
        <v>150</v>
      </c>
      <c r="E417" s="69">
        <v>9936</v>
      </c>
      <c r="F417" s="69"/>
      <c r="G417" s="69">
        <v>1000</v>
      </c>
      <c r="H417" s="76">
        <f t="shared" si="61"/>
        <v>8936</v>
      </c>
    </row>
    <row r="418" spans="1:8" s="42" customFormat="1" ht="12" customHeight="1" x14ac:dyDescent="0.2">
      <c r="A418" s="74"/>
      <c r="B418" s="68">
        <v>80195</v>
      </c>
      <c r="C418" s="53"/>
      <c r="D418" s="63" t="s">
        <v>138</v>
      </c>
      <c r="E418" s="64">
        <v>34498391.189999998</v>
      </c>
      <c r="F418" s="65">
        <f>SUM(F419,F425,F435)</f>
        <v>21360</v>
      </c>
      <c r="G418" s="65">
        <f>SUM(G419,G425,G435)</f>
        <v>17226</v>
      </c>
      <c r="H418" s="64">
        <f>SUM(E418+F418-G418)</f>
        <v>34502525.189999998</v>
      </c>
    </row>
    <row r="419" spans="1:8" s="42" customFormat="1" ht="12" customHeight="1" x14ac:dyDescent="0.2">
      <c r="A419" s="74"/>
      <c r="B419" s="68"/>
      <c r="C419" s="53"/>
      <c r="D419" s="280" t="s">
        <v>174</v>
      </c>
      <c r="E419" s="127">
        <v>1847651</v>
      </c>
      <c r="F419" s="127">
        <f>SUM(F420:F423)</f>
        <v>7134</v>
      </c>
      <c r="G419" s="127">
        <f>SUM(G420:G423)</f>
        <v>3000</v>
      </c>
      <c r="H419" s="127">
        <f t="shared" ref="H419:H423" si="62">SUM(E419+F419-G419)</f>
        <v>1851785</v>
      </c>
    </row>
    <row r="420" spans="1:8" s="42" customFormat="1" ht="12" customHeight="1" x14ac:dyDescent="0.2">
      <c r="A420" s="74"/>
      <c r="B420" s="68"/>
      <c r="C420" s="72">
        <v>4010</v>
      </c>
      <c r="D420" s="73" t="s">
        <v>127</v>
      </c>
      <c r="E420" s="69">
        <v>32693</v>
      </c>
      <c r="F420" s="69"/>
      <c r="G420" s="69">
        <v>2500</v>
      </c>
      <c r="H420" s="76">
        <f t="shared" si="62"/>
        <v>30193</v>
      </c>
    </row>
    <row r="421" spans="1:8" s="42" customFormat="1" ht="12" customHeight="1" x14ac:dyDescent="0.2">
      <c r="A421" s="74"/>
      <c r="B421" s="68"/>
      <c r="C421" s="72">
        <v>4110</v>
      </c>
      <c r="D421" s="73" t="s">
        <v>128</v>
      </c>
      <c r="E421" s="70">
        <v>42809</v>
      </c>
      <c r="F421" s="76"/>
      <c r="G421" s="76">
        <v>500</v>
      </c>
      <c r="H421" s="77">
        <f t="shared" si="62"/>
        <v>42309</v>
      </c>
    </row>
    <row r="422" spans="1:8" s="42" customFormat="1" ht="12" customHeight="1" x14ac:dyDescent="0.2">
      <c r="A422" s="74"/>
      <c r="B422" s="68"/>
      <c r="C422" s="62" t="s">
        <v>178</v>
      </c>
      <c r="D422" s="117" t="s">
        <v>156</v>
      </c>
      <c r="E422" s="69">
        <v>44757</v>
      </c>
      <c r="F422" s="69">
        <v>3000</v>
      </c>
      <c r="G422" s="69"/>
      <c r="H422" s="76">
        <f t="shared" si="62"/>
        <v>47757</v>
      </c>
    </row>
    <row r="423" spans="1:8" s="42" customFormat="1" ht="12" customHeight="1" x14ac:dyDescent="0.2">
      <c r="A423" s="74"/>
      <c r="B423" s="68"/>
      <c r="C423" s="72">
        <v>4440</v>
      </c>
      <c r="D423" s="73" t="s">
        <v>179</v>
      </c>
      <c r="E423" s="70">
        <v>1403566</v>
      </c>
      <c r="F423" s="70">
        <v>4134</v>
      </c>
      <c r="G423" s="77"/>
      <c r="H423" s="77">
        <f t="shared" si="62"/>
        <v>1407700</v>
      </c>
    </row>
    <row r="424" spans="1:8" s="42" customFormat="1" ht="12" customHeight="1" x14ac:dyDescent="0.2">
      <c r="A424" s="74"/>
      <c r="B424" s="68"/>
      <c r="C424" s="72"/>
      <c r="D424" s="73" t="s">
        <v>206</v>
      </c>
      <c r="E424" s="69"/>
      <c r="F424" s="76"/>
      <c r="G424" s="124"/>
      <c r="H424" s="128"/>
    </row>
    <row r="425" spans="1:8" s="42" customFormat="1" ht="12" customHeight="1" x14ac:dyDescent="0.2">
      <c r="A425" s="74"/>
      <c r="B425" s="68"/>
      <c r="C425" s="62"/>
      <c r="D425" s="278" t="s">
        <v>207</v>
      </c>
      <c r="E425" s="110">
        <v>2267188</v>
      </c>
      <c r="F425" s="276">
        <f>SUM(F426:F433)</f>
        <v>12676</v>
      </c>
      <c r="G425" s="276">
        <f>SUM(G426:G433)</f>
        <v>12676</v>
      </c>
      <c r="H425" s="127">
        <f t="shared" ref="H425:H433" si="63">SUM(E425+F425-G425)</f>
        <v>2267188</v>
      </c>
    </row>
    <row r="426" spans="1:8" s="42" customFormat="1" ht="12" customHeight="1" x14ac:dyDescent="0.2">
      <c r="A426" s="74"/>
      <c r="B426" s="68"/>
      <c r="C426" s="82">
        <v>4017</v>
      </c>
      <c r="D426" s="61" t="s">
        <v>127</v>
      </c>
      <c r="E426" s="69">
        <v>57501</v>
      </c>
      <c r="F426" s="76">
        <v>9570</v>
      </c>
      <c r="G426" s="76"/>
      <c r="H426" s="77">
        <f t="shared" si="63"/>
        <v>67071</v>
      </c>
    </row>
    <row r="427" spans="1:8" s="42" customFormat="1" ht="12" customHeight="1" x14ac:dyDescent="0.2">
      <c r="A427" s="74"/>
      <c r="B427" s="68"/>
      <c r="C427" s="82">
        <v>4019</v>
      </c>
      <c r="D427" s="61" t="s">
        <v>127</v>
      </c>
      <c r="E427" s="69">
        <v>10147</v>
      </c>
      <c r="F427" s="76">
        <v>1130</v>
      </c>
      <c r="G427" s="76"/>
      <c r="H427" s="77">
        <f t="shared" si="63"/>
        <v>11277</v>
      </c>
    </row>
    <row r="428" spans="1:8" s="42" customFormat="1" ht="12" customHeight="1" x14ac:dyDescent="0.2">
      <c r="A428" s="74"/>
      <c r="B428" s="68"/>
      <c r="C428" s="82">
        <v>4117</v>
      </c>
      <c r="D428" s="61" t="s">
        <v>208</v>
      </c>
      <c r="E428" s="69">
        <v>10062</v>
      </c>
      <c r="F428" s="76">
        <v>1628</v>
      </c>
      <c r="G428" s="76"/>
      <c r="H428" s="77">
        <f t="shared" si="63"/>
        <v>11690</v>
      </c>
    </row>
    <row r="429" spans="1:8" s="42" customFormat="1" ht="12" customHeight="1" x14ac:dyDescent="0.2">
      <c r="A429" s="74"/>
      <c r="B429" s="68"/>
      <c r="C429" s="82">
        <v>4119</v>
      </c>
      <c r="D429" s="61" t="s">
        <v>208</v>
      </c>
      <c r="E429" s="69">
        <v>1775</v>
      </c>
      <c r="F429" s="76">
        <v>192</v>
      </c>
      <c r="G429" s="76"/>
      <c r="H429" s="77">
        <f t="shared" si="63"/>
        <v>1967</v>
      </c>
    </row>
    <row r="430" spans="1:8" s="42" customFormat="1" ht="12" customHeight="1" x14ac:dyDescent="0.2">
      <c r="A430" s="74"/>
      <c r="B430" s="68"/>
      <c r="C430" s="82">
        <v>4127</v>
      </c>
      <c r="D430" s="61" t="s">
        <v>129</v>
      </c>
      <c r="E430" s="69">
        <v>1408</v>
      </c>
      <c r="F430" s="76">
        <v>140</v>
      </c>
      <c r="G430" s="76"/>
      <c r="H430" s="77">
        <f t="shared" si="63"/>
        <v>1548</v>
      </c>
    </row>
    <row r="431" spans="1:8" s="42" customFormat="1" ht="12" customHeight="1" x14ac:dyDescent="0.2">
      <c r="A431" s="74"/>
      <c r="B431" s="68"/>
      <c r="C431" s="82">
        <v>4129</v>
      </c>
      <c r="D431" s="61" t="s">
        <v>129</v>
      </c>
      <c r="E431" s="69">
        <v>249</v>
      </c>
      <c r="F431" s="76">
        <v>16</v>
      </c>
      <c r="G431" s="76"/>
      <c r="H431" s="77">
        <f t="shared" si="63"/>
        <v>265</v>
      </c>
    </row>
    <row r="432" spans="1:8" s="42" customFormat="1" ht="12" customHeight="1" x14ac:dyDescent="0.2">
      <c r="A432" s="74"/>
      <c r="B432" s="68"/>
      <c r="C432" s="68">
        <v>4307</v>
      </c>
      <c r="D432" s="73" t="s">
        <v>135</v>
      </c>
      <c r="E432" s="69">
        <v>1047098</v>
      </c>
      <c r="F432" s="76"/>
      <c r="G432" s="76">
        <v>11338</v>
      </c>
      <c r="H432" s="77">
        <f t="shared" si="63"/>
        <v>1035760</v>
      </c>
    </row>
    <row r="433" spans="1:8" s="42" customFormat="1" ht="12" customHeight="1" x14ac:dyDescent="0.2">
      <c r="A433" s="74"/>
      <c r="B433" s="68"/>
      <c r="C433" s="68">
        <v>4309</v>
      </c>
      <c r="D433" s="73" t="s">
        <v>135</v>
      </c>
      <c r="E433" s="69">
        <v>207533</v>
      </c>
      <c r="F433" s="76"/>
      <c r="G433" s="76">
        <v>1338</v>
      </c>
      <c r="H433" s="77">
        <f t="shared" si="63"/>
        <v>206195</v>
      </c>
    </row>
    <row r="434" spans="1:8" s="42" customFormat="1" ht="12" customHeight="1" x14ac:dyDescent="0.2">
      <c r="A434" s="74"/>
      <c r="B434" s="68"/>
      <c r="C434" s="72"/>
      <c r="D434" s="73" t="s">
        <v>209</v>
      </c>
      <c r="E434" s="69"/>
      <c r="F434" s="76"/>
      <c r="G434" s="124"/>
      <c r="H434" s="128"/>
    </row>
    <row r="435" spans="1:8" s="42" customFormat="1" ht="12" customHeight="1" x14ac:dyDescent="0.2">
      <c r="A435" s="74"/>
      <c r="B435" s="68"/>
      <c r="C435" s="62"/>
      <c r="D435" s="278" t="s">
        <v>210</v>
      </c>
      <c r="E435" s="110">
        <v>57530</v>
      </c>
      <c r="F435" s="276">
        <f>SUM(F436:F441)</f>
        <v>1550</v>
      </c>
      <c r="G435" s="276">
        <f>SUM(G436:G441)</f>
        <v>1550</v>
      </c>
      <c r="H435" s="127">
        <f t="shared" ref="H435:H446" si="64">SUM(E435+F435-G435)</f>
        <v>57530</v>
      </c>
    </row>
    <row r="436" spans="1:8" s="42" customFormat="1" ht="12" customHeight="1" x14ac:dyDescent="0.2">
      <c r="A436" s="74"/>
      <c r="B436" s="68"/>
      <c r="C436" s="72">
        <v>4017</v>
      </c>
      <c r="D436" s="73" t="s">
        <v>127</v>
      </c>
      <c r="E436" s="69">
        <v>45331</v>
      </c>
      <c r="F436" s="76"/>
      <c r="G436" s="76">
        <v>1387</v>
      </c>
      <c r="H436" s="77">
        <f t="shared" si="64"/>
        <v>43944</v>
      </c>
    </row>
    <row r="437" spans="1:8" s="42" customFormat="1" ht="12" customHeight="1" x14ac:dyDescent="0.2">
      <c r="A437" s="74"/>
      <c r="B437" s="68"/>
      <c r="C437" s="72">
        <v>4019</v>
      </c>
      <c r="D437" s="73" t="s">
        <v>127</v>
      </c>
      <c r="E437" s="69">
        <v>2669</v>
      </c>
      <c r="F437" s="76"/>
      <c r="G437" s="76">
        <v>163</v>
      </c>
      <c r="H437" s="77">
        <f t="shared" si="64"/>
        <v>2506</v>
      </c>
    </row>
    <row r="438" spans="1:8" s="42" customFormat="1" ht="12" customHeight="1" x14ac:dyDescent="0.2">
      <c r="A438" s="74"/>
      <c r="B438" s="68"/>
      <c r="C438" s="72">
        <v>4417</v>
      </c>
      <c r="D438" s="117" t="s">
        <v>157</v>
      </c>
      <c r="E438" s="69">
        <v>0</v>
      </c>
      <c r="F438" s="69">
        <v>1342</v>
      </c>
      <c r="G438" s="69"/>
      <c r="H438" s="77">
        <f t="shared" si="64"/>
        <v>1342</v>
      </c>
    </row>
    <row r="439" spans="1:8" s="42" customFormat="1" ht="12" customHeight="1" x14ac:dyDescent="0.2">
      <c r="A439" s="74"/>
      <c r="B439" s="68"/>
      <c r="C439" s="72">
        <v>4419</v>
      </c>
      <c r="D439" s="117" t="s">
        <v>157</v>
      </c>
      <c r="E439" s="69">
        <v>0</v>
      </c>
      <c r="F439" s="69">
        <v>158</v>
      </c>
      <c r="G439" s="69"/>
      <c r="H439" s="77">
        <f t="shared" si="64"/>
        <v>158</v>
      </c>
    </row>
    <row r="440" spans="1:8" s="42" customFormat="1" ht="12" customHeight="1" x14ac:dyDescent="0.2">
      <c r="A440" s="74"/>
      <c r="B440" s="68"/>
      <c r="C440" s="72">
        <v>4717</v>
      </c>
      <c r="D440" s="117" t="s">
        <v>150</v>
      </c>
      <c r="E440" s="69">
        <v>91</v>
      </c>
      <c r="F440" s="69">
        <v>45</v>
      </c>
      <c r="G440" s="69"/>
      <c r="H440" s="77">
        <f t="shared" si="64"/>
        <v>136</v>
      </c>
    </row>
    <row r="441" spans="1:8" s="42" customFormat="1" ht="12" customHeight="1" x14ac:dyDescent="0.2">
      <c r="A441" s="74"/>
      <c r="B441" s="68"/>
      <c r="C441" s="72">
        <v>4719</v>
      </c>
      <c r="D441" s="117" t="s">
        <v>150</v>
      </c>
      <c r="E441" s="69">
        <v>11</v>
      </c>
      <c r="F441" s="69">
        <v>5</v>
      </c>
      <c r="G441" s="69"/>
      <c r="H441" s="77">
        <f t="shared" si="64"/>
        <v>16</v>
      </c>
    </row>
    <row r="442" spans="1:8" s="42" customFormat="1" ht="11.45" customHeight="1" thickBot="1" x14ac:dyDescent="0.25">
      <c r="A442" s="59" t="s">
        <v>211</v>
      </c>
      <c r="B442" s="58"/>
      <c r="C442" s="59"/>
      <c r="D442" s="60" t="s">
        <v>71</v>
      </c>
      <c r="E442" s="57">
        <v>6361998.6500000004</v>
      </c>
      <c r="F442" s="75">
        <f>SUM(F443)</f>
        <v>71670</v>
      </c>
      <c r="G442" s="75">
        <f>SUM(G443)</f>
        <v>71670</v>
      </c>
      <c r="H442" s="57">
        <f t="shared" si="64"/>
        <v>6361998.6500000004</v>
      </c>
    </row>
    <row r="443" spans="1:8" s="42" customFormat="1" ht="11.45" customHeight="1" thickTop="1" x14ac:dyDescent="0.2">
      <c r="A443" s="122"/>
      <c r="B443" s="82">
        <v>85154</v>
      </c>
      <c r="C443" s="101"/>
      <c r="D443" s="103" t="s">
        <v>212</v>
      </c>
      <c r="E443" s="109">
        <v>3026433.57</v>
      </c>
      <c r="F443" s="65">
        <f>SUM(F444,F447,F449,F453,F458)</f>
        <v>71670</v>
      </c>
      <c r="G443" s="65">
        <f>SUM(G444,G447,G449,G453,G458)</f>
        <v>71670</v>
      </c>
      <c r="H443" s="64">
        <f t="shared" si="64"/>
        <v>3026433.57</v>
      </c>
    </row>
    <row r="444" spans="1:8" s="42" customFormat="1" ht="11.45" customHeight="1" x14ac:dyDescent="0.2">
      <c r="A444" s="122"/>
      <c r="B444" s="68"/>
      <c r="C444" s="53"/>
      <c r="D444" s="280" t="s">
        <v>213</v>
      </c>
      <c r="E444" s="281">
        <v>1314929</v>
      </c>
      <c r="F444" s="126">
        <f>SUM(F445:F446)</f>
        <v>10000</v>
      </c>
      <c r="G444" s="126">
        <f>SUM(G445:G446)</f>
        <v>10000</v>
      </c>
      <c r="H444" s="127">
        <f t="shared" si="64"/>
        <v>1314929</v>
      </c>
    </row>
    <row r="445" spans="1:8" s="42" customFormat="1" ht="11.45" customHeight="1" x14ac:dyDescent="0.2">
      <c r="A445" s="122"/>
      <c r="B445" s="58"/>
      <c r="C445" s="72">
        <v>4210</v>
      </c>
      <c r="D445" s="73" t="s">
        <v>156</v>
      </c>
      <c r="E445" s="69">
        <v>91610</v>
      </c>
      <c r="F445" s="76">
        <v>10000</v>
      </c>
      <c r="G445" s="76"/>
      <c r="H445" s="77">
        <f t="shared" si="64"/>
        <v>101610</v>
      </c>
    </row>
    <row r="446" spans="1:8" s="42" customFormat="1" ht="11.45" customHeight="1" x14ac:dyDescent="0.2">
      <c r="A446" s="122"/>
      <c r="B446" s="58"/>
      <c r="C446" s="72">
        <v>4260</v>
      </c>
      <c r="D446" s="73" t="s">
        <v>133</v>
      </c>
      <c r="E446" s="69">
        <v>73500</v>
      </c>
      <c r="F446" s="76"/>
      <c r="G446" s="76">
        <v>10000</v>
      </c>
      <c r="H446" s="77">
        <f t="shared" si="64"/>
        <v>63500</v>
      </c>
    </row>
    <row r="447" spans="1:8" s="42" customFormat="1" ht="12" customHeight="1" x14ac:dyDescent="0.2">
      <c r="A447" s="74"/>
      <c r="B447" s="58"/>
      <c r="C447" s="72"/>
      <c r="D447" s="282" t="s">
        <v>214</v>
      </c>
      <c r="E447" s="127">
        <v>1691504.5699999998</v>
      </c>
      <c r="F447" s="127">
        <f>SUM(F448:F448)</f>
        <v>0</v>
      </c>
      <c r="G447" s="127">
        <f>SUM(G448:G448)</f>
        <v>61670</v>
      </c>
      <c r="H447" s="110">
        <f>SUM(E447+F447-G447)</f>
        <v>1629834.5699999998</v>
      </c>
    </row>
    <row r="448" spans="1:8" s="42" customFormat="1" ht="12" customHeight="1" x14ac:dyDescent="0.2">
      <c r="A448" s="74"/>
      <c r="B448" s="58"/>
      <c r="C448" s="72">
        <v>4300</v>
      </c>
      <c r="D448" s="73" t="s">
        <v>135</v>
      </c>
      <c r="E448" s="76">
        <v>685504.57000000007</v>
      </c>
      <c r="F448" s="76"/>
      <c r="G448" s="76">
        <f>33850+20000+7820</f>
        <v>61670</v>
      </c>
      <c r="H448" s="69">
        <f t="shared" ref="H448:H463" si="65">SUM(E448+F448-G448)</f>
        <v>623834.57000000007</v>
      </c>
    </row>
    <row r="449" spans="1:8" s="42" customFormat="1" ht="12" customHeight="1" x14ac:dyDescent="0.2">
      <c r="A449" s="74"/>
      <c r="B449" s="58"/>
      <c r="C449" s="53"/>
      <c r="D449" s="283" t="s">
        <v>215</v>
      </c>
      <c r="E449" s="110">
        <v>20000</v>
      </c>
      <c r="F449" s="126">
        <f>SUM(F450:F452)</f>
        <v>20000</v>
      </c>
      <c r="G449" s="126">
        <f>SUM(G450:G452)</f>
        <v>0</v>
      </c>
      <c r="H449" s="110">
        <f t="shared" si="65"/>
        <v>40000</v>
      </c>
    </row>
    <row r="450" spans="1:8" s="42" customFormat="1" ht="12" customHeight="1" x14ac:dyDescent="0.2">
      <c r="A450" s="74"/>
      <c r="B450" s="58"/>
      <c r="C450" s="72">
        <v>4170</v>
      </c>
      <c r="D450" s="73" t="s">
        <v>143</v>
      </c>
      <c r="E450" s="69">
        <v>14600</v>
      </c>
      <c r="F450" s="76">
        <v>17000</v>
      </c>
      <c r="G450" s="76"/>
      <c r="H450" s="76">
        <f t="shared" si="65"/>
        <v>31600</v>
      </c>
    </row>
    <row r="451" spans="1:8" s="42" customFormat="1" ht="12" customHeight="1" x14ac:dyDescent="0.2">
      <c r="A451" s="74"/>
      <c r="B451" s="58"/>
      <c r="C451" s="72">
        <v>4210</v>
      </c>
      <c r="D451" s="73" t="s">
        <v>156</v>
      </c>
      <c r="E451" s="69">
        <v>1000</v>
      </c>
      <c r="F451" s="76">
        <v>2000</v>
      </c>
      <c r="G451" s="76"/>
      <c r="H451" s="76">
        <f t="shared" si="65"/>
        <v>3000</v>
      </c>
    </row>
    <row r="452" spans="1:8" s="42" customFormat="1" ht="12" customHeight="1" x14ac:dyDescent="0.2">
      <c r="A452" s="74"/>
      <c r="B452" s="58"/>
      <c r="C452" s="72">
        <v>4300</v>
      </c>
      <c r="D452" s="73" t="s">
        <v>135</v>
      </c>
      <c r="E452" s="69">
        <v>4400</v>
      </c>
      <c r="F452" s="76">
        <v>1000</v>
      </c>
      <c r="G452" s="76"/>
      <c r="H452" s="76">
        <f t="shared" si="65"/>
        <v>5400</v>
      </c>
    </row>
    <row r="453" spans="1:8" s="42" customFormat="1" ht="12" customHeight="1" x14ac:dyDescent="0.2">
      <c r="A453" s="74"/>
      <c r="B453" s="58"/>
      <c r="C453" s="53"/>
      <c r="D453" s="280" t="s">
        <v>216</v>
      </c>
      <c r="E453" s="110">
        <v>0</v>
      </c>
      <c r="F453" s="126">
        <f>SUM(F454:F457)</f>
        <v>33850</v>
      </c>
      <c r="G453" s="126">
        <f>SUM(G454:G457)</f>
        <v>0</v>
      </c>
      <c r="H453" s="127">
        <f t="shared" si="65"/>
        <v>33850</v>
      </c>
    </row>
    <row r="454" spans="1:8" s="42" customFormat="1" ht="12" customHeight="1" x14ac:dyDescent="0.2">
      <c r="A454" s="74"/>
      <c r="B454" s="58"/>
      <c r="C454" s="72">
        <v>4210</v>
      </c>
      <c r="D454" s="73" t="s">
        <v>156</v>
      </c>
      <c r="E454" s="69">
        <v>0</v>
      </c>
      <c r="F454" s="76">
        <v>19950</v>
      </c>
      <c r="G454" s="76"/>
      <c r="H454" s="77">
        <f t="shared" si="65"/>
        <v>19950</v>
      </c>
    </row>
    <row r="455" spans="1:8" s="42" customFormat="1" ht="12" customHeight="1" x14ac:dyDescent="0.2">
      <c r="A455" s="74"/>
      <c r="B455" s="58"/>
      <c r="C455" s="53" t="s">
        <v>217</v>
      </c>
      <c r="D455" s="79" t="s">
        <v>218</v>
      </c>
      <c r="E455" s="69"/>
      <c r="F455" s="76"/>
      <c r="G455" s="76"/>
      <c r="H455" s="77"/>
    </row>
    <row r="456" spans="1:8" s="42" customFormat="1" ht="12" customHeight="1" x14ac:dyDescent="0.2">
      <c r="A456" s="74"/>
      <c r="B456" s="58"/>
      <c r="C456" s="53"/>
      <c r="D456" s="79" t="s">
        <v>219</v>
      </c>
      <c r="E456" s="69">
        <v>0</v>
      </c>
      <c r="F456" s="76">
        <v>2000</v>
      </c>
      <c r="G456" s="76"/>
      <c r="H456" s="77">
        <f t="shared" si="65"/>
        <v>2000</v>
      </c>
    </row>
    <row r="457" spans="1:8" s="42" customFormat="1" ht="12" customHeight="1" x14ac:dyDescent="0.2">
      <c r="A457" s="74"/>
      <c r="B457" s="58"/>
      <c r="C457" s="72">
        <v>4300</v>
      </c>
      <c r="D457" s="73" t="s">
        <v>135</v>
      </c>
      <c r="E457" s="69">
        <v>0</v>
      </c>
      <c r="F457" s="76">
        <v>11900</v>
      </c>
      <c r="G457" s="76"/>
      <c r="H457" s="77">
        <f t="shared" si="65"/>
        <v>11900</v>
      </c>
    </row>
    <row r="458" spans="1:8" s="42" customFormat="1" ht="12" customHeight="1" x14ac:dyDescent="0.2">
      <c r="A458" s="74"/>
      <c r="B458" s="58"/>
      <c r="C458" s="53"/>
      <c r="D458" s="280" t="s">
        <v>220</v>
      </c>
      <c r="E458" s="110">
        <v>0</v>
      </c>
      <c r="F458" s="126">
        <f>SUM(F459:F463)</f>
        <v>7820</v>
      </c>
      <c r="G458" s="126">
        <f>SUM(G459:G463)</f>
        <v>0</v>
      </c>
      <c r="H458" s="110">
        <f t="shared" si="65"/>
        <v>7820</v>
      </c>
    </row>
    <row r="459" spans="1:8" s="42" customFormat="1" ht="12" customHeight="1" x14ac:dyDescent="0.2">
      <c r="A459" s="74"/>
      <c r="B459" s="58"/>
      <c r="C459" s="72">
        <v>4110</v>
      </c>
      <c r="D459" s="73" t="s">
        <v>128</v>
      </c>
      <c r="E459" s="69">
        <v>0</v>
      </c>
      <c r="F459" s="76">
        <v>345</v>
      </c>
      <c r="G459" s="76"/>
      <c r="H459" s="76">
        <f t="shared" si="65"/>
        <v>345</v>
      </c>
    </row>
    <row r="460" spans="1:8" s="42" customFormat="1" ht="12" customHeight="1" x14ac:dyDescent="0.2">
      <c r="A460" s="74"/>
      <c r="B460" s="58"/>
      <c r="C460" s="72">
        <v>4120</v>
      </c>
      <c r="D460" s="73" t="s">
        <v>155</v>
      </c>
      <c r="E460" s="69">
        <v>0</v>
      </c>
      <c r="F460" s="76">
        <v>49</v>
      </c>
      <c r="G460" s="76"/>
      <c r="H460" s="76">
        <f t="shared" si="65"/>
        <v>49</v>
      </c>
    </row>
    <row r="461" spans="1:8" s="42" customFormat="1" ht="12" customHeight="1" x14ac:dyDescent="0.2">
      <c r="A461" s="74"/>
      <c r="B461" s="58"/>
      <c r="C461" s="72">
        <v>4170</v>
      </c>
      <c r="D461" s="73" t="s">
        <v>143</v>
      </c>
      <c r="E461" s="69">
        <v>0</v>
      </c>
      <c r="F461" s="76">
        <v>2006</v>
      </c>
      <c r="G461" s="76"/>
      <c r="H461" s="76">
        <f t="shared" si="65"/>
        <v>2006</v>
      </c>
    </row>
    <row r="462" spans="1:8" s="42" customFormat="1" ht="12" customHeight="1" x14ac:dyDescent="0.2">
      <c r="A462" s="74"/>
      <c r="B462" s="58"/>
      <c r="C462" s="72">
        <v>4210</v>
      </c>
      <c r="D462" s="73" t="s">
        <v>156</v>
      </c>
      <c r="E462" s="69">
        <v>0</v>
      </c>
      <c r="F462" s="76">
        <v>3020</v>
      </c>
      <c r="G462" s="76"/>
      <c r="H462" s="76">
        <f t="shared" si="65"/>
        <v>3020</v>
      </c>
    </row>
    <row r="463" spans="1:8" s="42" customFormat="1" ht="12" customHeight="1" x14ac:dyDescent="0.2">
      <c r="A463" s="74"/>
      <c r="B463" s="58"/>
      <c r="C463" s="72">
        <v>4300</v>
      </c>
      <c r="D463" s="73" t="s">
        <v>135</v>
      </c>
      <c r="E463" s="69">
        <v>0</v>
      </c>
      <c r="F463" s="76">
        <v>2400</v>
      </c>
      <c r="G463" s="76"/>
      <c r="H463" s="76">
        <f t="shared" si="65"/>
        <v>2400</v>
      </c>
    </row>
    <row r="464" spans="1:8" s="42" customFormat="1" ht="12" customHeight="1" thickBot="1" x14ac:dyDescent="0.25">
      <c r="A464" s="59" t="s">
        <v>73</v>
      </c>
      <c r="B464" s="58"/>
      <c r="C464" s="59"/>
      <c r="D464" s="60" t="s">
        <v>60</v>
      </c>
      <c r="E464" s="57">
        <v>62895010.630000003</v>
      </c>
      <c r="F464" s="75">
        <f>SUM(F465,F485,F499,F503,F507,F514,F518)</f>
        <v>147894</v>
      </c>
      <c r="G464" s="75">
        <f>SUM(G465,G485,G499,G503,G507,G514,G518)</f>
        <v>99656</v>
      </c>
      <c r="H464" s="57">
        <f t="shared" ref="H464:H507" si="66">SUM(E464+F464-G464)</f>
        <v>62943248.630000003</v>
      </c>
    </row>
    <row r="465" spans="1:8" s="42" customFormat="1" ht="12" customHeight="1" thickTop="1" x14ac:dyDescent="0.2">
      <c r="A465" s="59"/>
      <c r="B465" s="68">
        <v>85202</v>
      </c>
      <c r="C465" s="53"/>
      <c r="D465" s="81" t="s">
        <v>61</v>
      </c>
      <c r="E465" s="109">
        <v>15239772</v>
      </c>
      <c r="F465" s="65">
        <f>SUM(F466,F482)</f>
        <v>71751</v>
      </c>
      <c r="G465" s="65">
        <f>SUM(G466,G482)</f>
        <v>16400</v>
      </c>
      <c r="H465" s="64">
        <f t="shared" si="66"/>
        <v>15295123</v>
      </c>
    </row>
    <row r="466" spans="1:8" s="42" customFormat="1" ht="12" customHeight="1" x14ac:dyDescent="0.2">
      <c r="A466" s="59"/>
      <c r="B466" s="68"/>
      <c r="C466" s="53"/>
      <c r="D466" s="280" t="s">
        <v>216</v>
      </c>
      <c r="E466" s="110">
        <v>3477235</v>
      </c>
      <c r="F466" s="126">
        <f>SUM(F467:F481)</f>
        <v>64860</v>
      </c>
      <c r="G466" s="126">
        <f>SUM(G467:G481)</f>
        <v>16400</v>
      </c>
      <c r="H466" s="127">
        <f t="shared" si="66"/>
        <v>3525695</v>
      </c>
    </row>
    <row r="467" spans="1:8" s="42" customFormat="1" ht="12" customHeight="1" x14ac:dyDescent="0.2">
      <c r="A467" s="59"/>
      <c r="B467" s="68"/>
      <c r="C467" s="72">
        <v>4010</v>
      </c>
      <c r="D467" s="73" t="s">
        <v>127</v>
      </c>
      <c r="E467" s="76">
        <v>1962605</v>
      </c>
      <c r="F467" s="69">
        <v>30878</v>
      </c>
      <c r="G467" s="69"/>
      <c r="H467" s="77">
        <f t="shared" ref="H467:H481" si="67">SUM(E467+F467-G467)</f>
        <v>1993483</v>
      </c>
    </row>
    <row r="468" spans="1:8" s="42" customFormat="1" ht="12" customHeight="1" x14ac:dyDescent="0.2">
      <c r="A468" s="59"/>
      <c r="B468" s="68"/>
      <c r="C468" s="72">
        <v>4110</v>
      </c>
      <c r="D468" s="73" t="s">
        <v>128</v>
      </c>
      <c r="E468" s="76">
        <v>328238</v>
      </c>
      <c r="F468" s="69">
        <v>7773</v>
      </c>
      <c r="G468" s="69"/>
      <c r="H468" s="77">
        <f t="shared" si="67"/>
        <v>336011</v>
      </c>
    </row>
    <row r="469" spans="1:8" s="42" customFormat="1" ht="12" customHeight="1" x14ac:dyDescent="0.2">
      <c r="A469" s="59"/>
      <c r="B469" s="68"/>
      <c r="C469" s="72">
        <v>4120</v>
      </c>
      <c r="D469" s="73" t="s">
        <v>155</v>
      </c>
      <c r="E469" s="76">
        <v>44343</v>
      </c>
      <c r="F469" s="69">
        <v>971</v>
      </c>
      <c r="G469" s="69"/>
      <c r="H469" s="77">
        <f t="shared" si="67"/>
        <v>45314</v>
      </c>
    </row>
    <row r="470" spans="1:8" s="42" customFormat="1" ht="12" customHeight="1" x14ac:dyDescent="0.2">
      <c r="A470" s="59"/>
      <c r="B470" s="68"/>
      <c r="C470" s="62" t="s">
        <v>178</v>
      </c>
      <c r="D470" s="117" t="s">
        <v>156</v>
      </c>
      <c r="E470" s="76">
        <v>112800</v>
      </c>
      <c r="F470" s="69">
        <f>1725+4800</f>
        <v>6525</v>
      </c>
      <c r="G470" s="69"/>
      <c r="H470" s="77">
        <f t="shared" si="67"/>
        <v>119325</v>
      </c>
    </row>
    <row r="471" spans="1:8" s="42" customFormat="1" ht="12" customHeight="1" x14ac:dyDescent="0.2">
      <c r="A471" s="59"/>
      <c r="B471" s="68"/>
      <c r="C471" s="53" t="s">
        <v>217</v>
      </c>
      <c r="D471" s="79" t="s">
        <v>218</v>
      </c>
      <c r="E471" s="76"/>
      <c r="F471" s="69"/>
      <c r="G471" s="69"/>
      <c r="H471" s="77"/>
    </row>
    <row r="472" spans="1:8" s="42" customFormat="1" ht="12" customHeight="1" x14ac:dyDescent="0.2">
      <c r="A472" s="59"/>
      <c r="B472" s="68"/>
      <c r="C472" s="53"/>
      <c r="D472" s="79" t="s">
        <v>219</v>
      </c>
      <c r="E472" s="76">
        <v>27084</v>
      </c>
      <c r="F472" s="69"/>
      <c r="G472" s="69">
        <v>4800</v>
      </c>
      <c r="H472" s="77">
        <f t="shared" si="67"/>
        <v>22284</v>
      </c>
    </row>
    <row r="473" spans="1:8" s="42" customFormat="1" ht="12" customHeight="1" x14ac:dyDescent="0.2">
      <c r="A473" s="59"/>
      <c r="B473" s="68"/>
      <c r="C473" s="72">
        <v>4260</v>
      </c>
      <c r="D473" s="73" t="s">
        <v>133</v>
      </c>
      <c r="E473" s="76">
        <v>231240</v>
      </c>
      <c r="F473" s="69"/>
      <c r="G473" s="69">
        <v>4400</v>
      </c>
      <c r="H473" s="77">
        <f t="shared" si="67"/>
        <v>226840</v>
      </c>
    </row>
    <row r="474" spans="1:8" s="42" customFormat="1" ht="12" customHeight="1" x14ac:dyDescent="0.2">
      <c r="A474" s="59"/>
      <c r="B474" s="68"/>
      <c r="C474" s="72">
        <v>4270</v>
      </c>
      <c r="D474" s="73" t="s">
        <v>134</v>
      </c>
      <c r="E474" s="76">
        <v>40750</v>
      </c>
      <c r="F474" s="69">
        <v>9200</v>
      </c>
      <c r="G474" s="69"/>
      <c r="H474" s="77">
        <f t="shared" si="67"/>
        <v>49950</v>
      </c>
    </row>
    <row r="475" spans="1:8" s="42" customFormat="1" ht="12" customHeight="1" x14ac:dyDescent="0.2">
      <c r="A475" s="59"/>
      <c r="B475" s="68"/>
      <c r="C475" s="72">
        <v>4280</v>
      </c>
      <c r="D475" s="73" t="s">
        <v>139</v>
      </c>
      <c r="E475" s="76">
        <v>6300</v>
      </c>
      <c r="F475" s="69"/>
      <c r="G475" s="69">
        <v>2800</v>
      </c>
      <c r="H475" s="77">
        <f t="shared" si="67"/>
        <v>3500</v>
      </c>
    </row>
    <row r="476" spans="1:8" s="42" customFormat="1" ht="12" customHeight="1" x14ac:dyDescent="0.2">
      <c r="A476" s="123"/>
      <c r="B476" s="112"/>
      <c r="C476" s="86">
        <v>4300</v>
      </c>
      <c r="D476" s="63" t="s">
        <v>135</v>
      </c>
      <c r="E476" s="87">
        <v>148610</v>
      </c>
      <c r="F476" s="109">
        <v>1290</v>
      </c>
      <c r="G476" s="109"/>
      <c r="H476" s="65">
        <f t="shared" si="67"/>
        <v>149900</v>
      </c>
    </row>
    <row r="477" spans="1:8" s="42" customFormat="1" ht="12" customHeight="1" x14ac:dyDescent="0.2">
      <c r="A477" s="59"/>
      <c r="B477" s="68"/>
      <c r="C477" s="72">
        <v>4430</v>
      </c>
      <c r="D477" s="73" t="s">
        <v>188</v>
      </c>
      <c r="E477" s="76">
        <v>6906</v>
      </c>
      <c r="F477" s="69"/>
      <c r="G477" s="69">
        <v>2000</v>
      </c>
      <c r="H477" s="77">
        <f t="shared" si="67"/>
        <v>4906</v>
      </c>
    </row>
    <row r="478" spans="1:8" s="42" customFormat="1" ht="12" customHeight="1" x14ac:dyDescent="0.2">
      <c r="A478" s="59"/>
      <c r="B478" s="68"/>
      <c r="C478" s="72">
        <v>4440</v>
      </c>
      <c r="D478" s="73" t="s">
        <v>179</v>
      </c>
      <c r="E478" s="76">
        <v>72397</v>
      </c>
      <c r="F478" s="69">
        <v>7113</v>
      </c>
      <c r="G478" s="69"/>
      <c r="H478" s="77">
        <f t="shared" si="67"/>
        <v>79510</v>
      </c>
    </row>
    <row r="479" spans="1:8" s="42" customFormat="1" ht="12" customHeight="1" x14ac:dyDescent="0.2">
      <c r="A479" s="59"/>
      <c r="B479" s="68"/>
      <c r="C479" s="72">
        <v>4700</v>
      </c>
      <c r="D479" s="117" t="s">
        <v>176</v>
      </c>
      <c r="E479" s="76"/>
      <c r="F479" s="69"/>
      <c r="G479" s="69"/>
      <c r="H479" s="77"/>
    </row>
    <row r="480" spans="1:8" s="42" customFormat="1" ht="12" customHeight="1" x14ac:dyDescent="0.2">
      <c r="A480" s="59"/>
      <c r="B480" s="68"/>
      <c r="C480" s="72"/>
      <c r="D480" s="117" t="s">
        <v>177</v>
      </c>
      <c r="E480" s="76">
        <v>4900</v>
      </c>
      <c r="F480" s="69">
        <v>1110</v>
      </c>
      <c r="G480" s="69"/>
      <c r="H480" s="77">
        <f t="shared" si="67"/>
        <v>6010</v>
      </c>
    </row>
    <row r="481" spans="1:8" s="42" customFormat="1" ht="12" customHeight="1" x14ac:dyDescent="0.2">
      <c r="A481" s="59"/>
      <c r="B481" s="68"/>
      <c r="C481" s="72">
        <v>4710</v>
      </c>
      <c r="D481" s="117" t="s">
        <v>150</v>
      </c>
      <c r="E481" s="76">
        <v>3494</v>
      </c>
      <c r="F481" s="69"/>
      <c r="G481" s="69">
        <v>2400</v>
      </c>
      <c r="H481" s="77">
        <f t="shared" si="67"/>
        <v>1094</v>
      </c>
    </row>
    <row r="482" spans="1:8" s="42" customFormat="1" ht="12" customHeight="1" x14ac:dyDescent="0.2">
      <c r="A482" s="59"/>
      <c r="B482" s="68"/>
      <c r="C482" s="53"/>
      <c r="D482" s="280" t="s">
        <v>220</v>
      </c>
      <c r="E482" s="110">
        <v>3168077</v>
      </c>
      <c r="F482" s="126">
        <f>SUM(F483:F484)</f>
        <v>6891</v>
      </c>
      <c r="G482" s="126">
        <f>SUM(G483:G484)</f>
        <v>0</v>
      </c>
      <c r="H482" s="127">
        <f t="shared" si="66"/>
        <v>3174968</v>
      </c>
    </row>
    <row r="483" spans="1:8" s="42" customFormat="1" ht="12" customHeight="1" x14ac:dyDescent="0.2">
      <c r="A483" s="59"/>
      <c r="B483" s="68"/>
      <c r="C483" s="72">
        <v>4010</v>
      </c>
      <c r="D483" s="73" t="s">
        <v>127</v>
      </c>
      <c r="E483" s="76">
        <v>1791000</v>
      </c>
      <c r="F483" s="69">
        <v>6604</v>
      </c>
      <c r="G483" s="69"/>
      <c r="H483" s="77">
        <f t="shared" si="66"/>
        <v>1797604</v>
      </c>
    </row>
    <row r="484" spans="1:8" s="42" customFormat="1" ht="12" customHeight="1" x14ac:dyDescent="0.2">
      <c r="A484" s="59"/>
      <c r="B484" s="68"/>
      <c r="C484" s="62" t="s">
        <v>178</v>
      </c>
      <c r="D484" s="117" t="s">
        <v>156</v>
      </c>
      <c r="E484" s="76">
        <v>125575</v>
      </c>
      <c r="F484" s="69">
        <v>287</v>
      </c>
      <c r="G484" s="69"/>
      <c r="H484" s="77">
        <f t="shared" si="66"/>
        <v>125862</v>
      </c>
    </row>
    <row r="485" spans="1:8" s="42" customFormat="1" ht="12" customHeight="1" x14ac:dyDescent="0.2">
      <c r="A485" s="59"/>
      <c r="B485" s="82">
        <v>85203</v>
      </c>
      <c r="C485" s="106"/>
      <c r="D485" s="103" t="s">
        <v>74</v>
      </c>
      <c r="E485" s="109">
        <v>702944</v>
      </c>
      <c r="F485" s="65">
        <f>SUM(F486,F491)</f>
        <v>4195</v>
      </c>
      <c r="G485" s="65">
        <f>SUM(G486,G491)</f>
        <v>11308</v>
      </c>
      <c r="H485" s="64">
        <f t="shared" ref="H485:H489" si="68">SUM(E485+F485-G485)</f>
        <v>695831</v>
      </c>
    </row>
    <row r="486" spans="1:8" s="42" customFormat="1" ht="12" customHeight="1" x14ac:dyDescent="0.2">
      <c r="A486" s="59"/>
      <c r="B486" s="82"/>
      <c r="C486" s="53"/>
      <c r="D486" s="280" t="s">
        <v>221</v>
      </c>
      <c r="E486" s="110">
        <v>175686</v>
      </c>
      <c r="F486" s="126">
        <f>SUM(F487:F489)</f>
        <v>1195</v>
      </c>
      <c r="G486" s="126">
        <f>SUM(G487:G489)</f>
        <v>1195</v>
      </c>
      <c r="H486" s="110">
        <f t="shared" si="68"/>
        <v>175686</v>
      </c>
    </row>
    <row r="487" spans="1:8" s="42" customFormat="1" ht="12" customHeight="1" x14ac:dyDescent="0.2">
      <c r="A487" s="59"/>
      <c r="B487" s="82"/>
      <c r="C487" s="72">
        <v>3020</v>
      </c>
      <c r="D487" s="73" t="s">
        <v>175</v>
      </c>
      <c r="E487" s="69">
        <v>610</v>
      </c>
      <c r="F487" s="76"/>
      <c r="G487" s="76">
        <v>313</v>
      </c>
      <c r="H487" s="76">
        <f t="shared" si="68"/>
        <v>297</v>
      </c>
    </row>
    <row r="488" spans="1:8" s="42" customFormat="1" ht="12" customHeight="1" x14ac:dyDescent="0.2">
      <c r="A488" s="59"/>
      <c r="B488" s="82"/>
      <c r="C488" s="72">
        <v>4220</v>
      </c>
      <c r="D488" s="73" t="s">
        <v>222</v>
      </c>
      <c r="E488" s="69">
        <v>32400</v>
      </c>
      <c r="F488" s="76">
        <v>1195</v>
      </c>
      <c r="G488" s="76"/>
      <c r="H488" s="76">
        <f t="shared" si="68"/>
        <v>33595</v>
      </c>
    </row>
    <row r="489" spans="1:8" s="42" customFormat="1" ht="12" customHeight="1" x14ac:dyDescent="0.2">
      <c r="A489" s="59"/>
      <c r="B489" s="82"/>
      <c r="C489" s="72">
        <v>4710</v>
      </c>
      <c r="D489" s="117" t="s">
        <v>150</v>
      </c>
      <c r="E489" s="69">
        <v>882</v>
      </c>
      <c r="F489" s="76"/>
      <c r="G489" s="76">
        <v>882</v>
      </c>
      <c r="H489" s="76">
        <f t="shared" si="68"/>
        <v>0</v>
      </c>
    </row>
    <row r="490" spans="1:8" s="42" customFormat="1" ht="12" customHeight="1" x14ac:dyDescent="0.2">
      <c r="A490" s="59"/>
      <c r="B490" s="82"/>
      <c r="C490" s="106"/>
      <c r="D490" s="61" t="s">
        <v>223</v>
      </c>
      <c r="E490" s="69"/>
      <c r="F490" s="77"/>
      <c r="G490" s="77"/>
      <c r="H490" s="70"/>
    </row>
    <row r="491" spans="1:8" s="42" customFormat="1" ht="12" customHeight="1" x14ac:dyDescent="0.2">
      <c r="A491" s="59"/>
      <c r="B491" s="68"/>
      <c r="C491" s="53"/>
      <c r="D491" s="279" t="s">
        <v>224</v>
      </c>
      <c r="E491" s="110">
        <v>527258</v>
      </c>
      <c r="F491" s="126">
        <f>SUM(F492:F497)</f>
        <v>3000</v>
      </c>
      <c r="G491" s="126">
        <f>SUM(G492:G497)</f>
        <v>10113</v>
      </c>
      <c r="H491" s="127">
        <f t="shared" si="66"/>
        <v>520145</v>
      </c>
    </row>
    <row r="492" spans="1:8" s="42" customFormat="1" ht="12" customHeight="1" x14ac:dyDescent="0.2">
      <c r="A492" s="59"/>
      <c r="B492" s="68"/>
      <c r="C492" s="72">
        <v>4170</v>
      </c>
      <c r="D492" s="73" t="s">
        <v>143</v>
      </c>
      <c r="E492" s="76">
        <v>6500</v>
      </c>
      <c r="F492" s="69">
        <v>1000</v>
      </c>
      <c r="G492" s="69"/>
      <c r="H492" s="77">
        <f t="shared" ref="H492:H497" si="69">SUM(E492+F492-G492)</f>
        <v>7500</v>
      </c>
    </row>
    <row r="493" spans="1:8" s="42" customFormat="1" ht="12" customHeight="1" x14ac:dyDescent="0.2">
      <c r="A493" s="59"/>
      <c r="B493" s="68"/>
      <c r="C493" s="62" t="s">
        <v>178</v>
      </c>
      <c r="D493" s="117" t="s">
        <v>156</v>
      </c>
      <c r="E493" s="76">
        <v>36549</v>
      </c>
      <c r="F493" s="69">
        <v>2000</v>
      </c>
      <c r="G493" s="69"/>
      <c r="H493" s="77">
        <f t="shared" si="69"/>
        <v>38549</v>
      </c>
    </row>
    <row r="494" spans="1:8" s="42" customFormat="1" ht="12" customHeight="1" x14ac:dyDescent="0.2">
      <c r="A494" s="59"/>
      <c r="B494" s="68"/>
      <c r="C494" s="72">
        <v>4220</v>
      </c>
      <c r="D494" s="73" t="s">
        <v>222</v>
      </c>
      <c r="E494" s="76">
        <v>91000</v>
      </c>
      <c r="F494" s="69"/>
      <c r="G494" s="69">
        <v>1000</v>
      </c>
      <c r="H494" s="77">
        <f t="shared" si="69"/>
        <v>90000</v>
      </c>
    </row>
    <row r="495" spans="1:8" s="42" customFormat="1" ht="12" customHeight="1" x14ac:dyDescent="0.2">
      <c r="A495" s="59"/>
      <c r="B495" s="68"/>
      <c r="C495" s="72">
        <v>4260</v>
      </c>
      <c r="D495" s="73" t="s">
        <v>133</v>
      </c>
      <c r="E495" s="76">
        <v>17960</v>
      </c>
      <c r="F495" s="69"/>
      <c r="G495" s="69">
        <v>5951</v>
      </c>
      <c r="H495" s="77">
        <f t="shared" si="69"/>
        <v>12009</v>
      </c>
    </row>
    <row r="496" spans="1:8" s="42" customFormat="1" ht="12" customHeight="1" x14ac:dyDescent="0.2">
      <c r="A496" s="59"/>
      <c r="B496" s="68"/>
      <c r="C496" s="72">
        <v>4270</v>
      </c>
      <c r="D496" s="73" t="s">
        <v>134</v>
      </c>
      <c r="E496" s="76">
        <v>6250</v>
      </c>
      <c r="F496" s="69"/>
      <c r="G496" s="69">
        <v>2000</v>
      </c>
      <c r="H496" s="77">
        <f t="shared" si="69"/>
        <v>4250</v>
      </c>
    </row>
    <row r="497" spans="1:8" s="42" customFormat="1" ht="12" customHeight="1" x14ac:dyDescent="0.2">
      <c r="A497" s="59"/>
      <c r="B497" s="68"/>
      <c r="C497" s="72">
        <v>4440</v>
      </c>
      <c r="D497" s="73" t="s">
        <v>179</v>
      </c>
      <c r="E497" s="76">
        <v>11885</v>
      </c>
      <c r="F497" s="69"/>
      <c r="G497" s="69">
        <v>1162</v>
      </c>
      <c r="H497" s="77">
        <f t="shared" si="69"/>
        <v>10723</v>
      </c>
    </row>
    <row r="498" spans="1:8" s="42" customFormat="1" ht="12" customHeight="1" x14ac:dyDescent="0.2">
      <c r="A498" s="59"/>
      <c r="B498" s="68">
        <v>85214</v>
      </c>
      <c r="C498" s="59"/>
      <c r="D498" s="79" t="s">
        <v>225</v>
      </c>
      <c r="E498" s="76"/>
      <c r="F498" s="76"/>
      <c r="G498" s="124"/>
      <c r="H498" s="77"/>
    </row>
    <row r="499" spans="1:8" s="42" customFormat="1" ht="12" customHeight="1" x14ac:dyDescent="0.2">
      <c r="A499" s="59"/>
      <c r="B499" s="68"/>
      <c r="C499" s="53"/>
      <c r="D499" s="80" t="s">
        <v>226</v>
      </c>
      <c r="E499" s="109">
        <v>9353851</v>
      </c>
      <c r="F499" s="64">
        <f>SUM(F500)</f>
        <v>699</v>
      </c>
      <c r="G499" s="64">
        <f>SUM(G500)</f>
        <v>699</v>
      </c>
      <c r="H499" s="64">
        <f t="shared" ref="H499:H506" si="70">SUM(E499+F499-G499)</f>
        <v>9353851</v>
      </c>
    </row>
    <row r="500" spans="1:8" s="42" customFormat="1" ht="12" customHeight="1" x14ac:dyDescent="0.2">
      <c r="A500" s="59"/>
      <c r="B500" s="68"/>
      <c r="C500" s="53"/>
      <c r="D500" s="280" t="s">
        <v>227</v>
      </c>
      <c r="E500" s="281">
        <v>9306656</v>
      </c>
      <c r="F500" s="126">
        <f>SUM(F501:F502)</f>
        <v>699</v>
      </c>
      <c r="G500" s="126">
        <f>SUM(G501:G502)</f>
        <v>699</v>
      </c>
      <c r="H500" s="127">
        <f t="shared" si="70"/>
        <v>9306656</v>
      </c>
    </row>
    <row r="501" spans="1:8" s="42" customFormat="1" ht="12" customHeight="1" x14ac:dyDescent="0.2">
      <c r="A501" s="59"/>
      <c r="B501" s="68"/>
      <c r="C501" s="72">
        <v>3110</v>
      </c>
      <c r="D501" s="73" t="s">
        <v>228</v>
      </c>
      <c r="E501" s="76">
        <v>9220356</v>
      </c>
      <c r="F501" s="76">
        <v>699</v>
      </c>
      <c r="G501" s="76"/>
      <c r="H501" s="77">
        <f t="shared" si="70"/>
        <v>9221055</v>
      </c>
    </row>
    <row r="502" spans="1:8" s="42" customFormat="1" ht="12" customHeight="1" x14ac:dyDescent="0.2">
      <c r="A502" s="59"/>
      <c r="B502" s="68"/>
      <c r="C502" s="72">
        <v>4300</v>
      </c>
      <c r="D502" s="73" t="s">
        <v>135</v>
      </c>
      <c r="E502" s="76">
        <v>86300</v>
      </c>
      <c r="F502" s="76"/>
      <c r="G502" s="76">
        <v>699</v>
      </c>
      <c r="H502" s="77">
        <f t="shared" si="70"/>
        <v>85601</v>
      </c>
    </row>
    <row r="503" spans="1:8" s="42" customFormat="1" ht="12" customHeight="1" x14ac:dyDescent="0.2">
      <c r="A503" s="59"/>
      <c r="B503" s="68">
        <v>85216</v>
      </c>
      <c r="C503" s="53"/>
      <c r="D503" s="63" t="s">
        <v>229</v>
      </c>
      <c r="E503" s="109">
        <v>4424061</v>
      </c>
      <c r="F503" s="64">
        <f>SUM(F504)</f>
        <v>716</v>
      </c>
      <c r="G503" s="64">
        <f>SUM(G504)</f>
        <v>716</v>
      </c>
      <c r="H503" s="64">
        <f t="shared" si="70"/>
        <v>4424061</v>
      </c>
    </row>
    <row r="504" spans="1:8" s="42" customFormat="1" ht="12" customHeight="1" x14ac:dyDescent="0.2">
      <c r="A504" s="59"/>
      <c r="B504" s="68"/>
      <c r="C504" s="53"/>
      <c r="D504" s="280" t="s">
        <v>227</v>
      </c>
      <c r="E504" s="281">
        <v>4324991</v>
      </c>
      <c r="F504" s="126">
        <f>SUM(F505:F506)</f>
        <v>716</v>
      </c>
      <c r="G504" s="126">
        <f>SUM(G505:G506)</f>
        <v>716</v>
      </c>
      <c r="H504" s="127">
        <f t="shared" si="70"/>
        <v>4324991</v>
      </c>
    </row>
    <row r="505" spans="1:8" s="42" customFormat="1" ht="12" customHeight="1" x14ac:dyDescent="0.2">
      <c r="A505" s="59"/>
      <c r="B505" s="68"/>
      <c r="C505" s="72">
        <v>3110</v>
      </c>
      <c r="D505" s="73" t="s">
        <v>228</v>
      </c>
      <c r="E505" s="76">
        <v>4322791</v>
      </c>
      <c r="F505" s="76">
        <v>716</v>
      </c>
      <c r="G505" s="76"/>
      <c r="H505" s="77">
        <f t="shared" si="70"/>
        <v>4323507</v>
      </c>
    </row>
    <row r="506" spans="1:8" s="42" customFormat="1" ht="12" customHeight="1" x14ac:dyDescent="0.2">
      <c r="A506" s="59"/>
      <c r="B506" s="68"/>
      <c r="C506" s="72">
        <v>4300</v>
      </c>
      <c r="D506" s="73" t="s">
        <v>135</v>
      </c>
      <c r="E506" s="76">
        <v>2200</v>
      </c>
      <c r="F506" s="76"/>
      <c r="G506" s="76">
        <v>716</v>
      </c>
      <c r="H506" s="77">
        <f t="shared" si="70"/>
        <v>1484</v>
      </c>
    </row>
    <row r="507" spans="1:8" s="42" customFormat="1" ht="12" customHeight="1" x14ac:dyDescent="0.2">
      <c r="A507" s="74"/>
      <c r="B507" s="82">
        <v>85219</v>
      </c>
      <c r="C507" s="101"/>
      <c r="D507" s="103" t="s">
        <v>75</v>
      </c>
      <c r="E507" s="109">
        <v>12768463</v>
      </c>
      <c r="F507" s="65">
        <f>SUM(F508)</f>
        <v>14200</v>
      </c>
      <c r="G507" s="65">
        <f>SUM(G508)</f>
        <v>14200</v>
      </c>
      <c r="H507" s="64">
        <f t="shared" si="66"/>
        <v>12768463</v>
      </c>
    </row>
    <row r="508" spans="1:8" s="42" customFormat="1" ht="12" customHeight="1" x14ac:dyDescent="0.2">
      <c r="A508" s="121"/>
      <c r="B508" s="68"/>
      <c r="C508" s="62"/>
      <c r="D508" s="280" t="s">
        <v>213</v>
      </c>
      <c r="E508" s="110">
        <v>12768463</v>
      </c>
      <c r="F508" s="276">
        <f>SUM(F509:F513)</f>
        <v>14200</v>
      </c>
      <c r="G508" s="276">
        <f>SUM(G509:G513)</f>
        <v>14200</v>
      </c>
      <c r="H508" s="110">
        <f>SUM(E508+F508-G508)</f>
        <v>12768463</v>
      </c>
    </row>
    <row r="509" spans="1:8" s="42" customFormat="1" ht="12" customHeight="1" x14ac:dyDescent="0.2">
      <c r="A509" s="59"/>
      <c r="B509" s="68"/>
      <c r="C509" s="72">
        <v>4260</v>
      </c>
      <c r="D509" s="73" t="s">
        <v>133</v>
      </c>
      <c r="E509" s="69">
        <v>161848</v>
      </c>
      <c r="F509" s="77"/>
      <c r="G509" s="77">
        <v>9800</v>
      </c>
      <c r="H509" s="77">
        <f>SUM(E509+F509-G509)</f>
        <v>152048</v>
      </c>
    </row>
    <row r="510" spans="1:8" s="42" customFormat="1" ht="12" customHeight="1" x14ac:dyDescent="0.2">
      <c r="A510" s="59"/>
      <c r="B510" s="68"/>
      <c r="C510" s="72">
        <v>4300</v>
      </c>
      <c r="D510" s="73" t="s">
        <v>135</v>
      </c>
      <c r="E510" s="69">
        <v>406922</v>
      </c>
      <c r="F510" s="77">
        <v>9800</v>
      </c>
      <c r="G510" s="77"/>
      <c r="H510" s="77">
        <f>SUM(E510+F510-G510)</f>
        <v>416722</v>
      </c>
    </row>
    <row r="511" spans="1:8" s="42" customFormat="1" ht="12" customHeight="1" x14ac:dyDescent="0.2">
      <c r="A511" s="59"/>
      <c r="B511" s="68"/>
      <c r="C511" s="72">
        <v>4430</v>
      </c>
      <c r="D511" s="73" t="s">
        <v>188</v>
      </c>
      <c r="E511" s="69">
        <v>25500</v>
      </c>
      <c r="F511" s="77">
        <v>4200</v>
      </c>
      <c r="G511" s="77"/>
      <c r="H511" s="77">
        <f>SUM(E511+F511-G511)</f>
        <v>29700</v>
      </c>
    </row>
    <row r="512" spans="1:8" s="42" customFormat="1" ht="12" customHeight="1" x14ac:dyDescent="0.2">
      <c r="A512" s="59"/>
      <c r="B512" s="68"/>
      <c r="C512" s="72">
        <v>4610</v>
      </c>
      <c r="D512" s="125" t="s">
        <v>230</v>
      </c>
      <c r="E512" s="69">
        <v>800</v>
      </c>
      <c r="F512" s="77">
        <v>200</v>
      </c>
      <c r="G512" s="77"/>
      <c r="H512" s="77">
        <f>SUM(E512+F512-G512)</f>
        <v>1000</v>
      </c>
    </row>
    <row r="513" spans="1:8" s="42" customFormat="1" ht="12" customHeight="1" x14ac:dyDescent="0.2">
      <c r="A513" s="59"/>
      <c r="B513" s="68"/>
      <c r="C513" s="72">
        <v>4710</v>
      </c>
      <c r="D513" s="117" t="s">
        <v>150</v>
      </c>
      <c r="E513" s="69">
        <v>9541</v>
      </c>
      <c r="F513" s="77"/>
      <c r="G513" s="77">
        <v>4400</v>
      </c>
      <c r="H513" s="77">
        <f t="shared" ref="H513" si="71">SUM(E513+F513-G513)</f>
        <v>5141</v>
      </c>
    </row>
    <row r="514" spans="1:8" s="42" customFormat="1" ht="12" customHeight="1" x14ac:dyDescent="0.2">
      <c r="A514" s="59"/>
      <c r="B514" s="82">
        <v>85230</v>
      </c>
      <c r="C514" s="101"/>
      <c r="D514" s="103" t="s">
        <v>231</v>
      </c>
      <c r="E514" s="64">
        <v>5569544</v>
      </c>
      <c r="F514" s="65">
        <f>SUM(F515)</f>
        <v>42000</v>
      </c>
      <c r="G514" s="65">
        <f>SUM(G515)</f>
        <v>42000</v>
      </c>
      <c r="H514" s="64">
        <f>SUM(E514+F514-G514)</f>
        <v>5569544</v>
      </c>
    </row>
    <row r="515" spans="1:8" s="42" customFormat="1" ht="12" customHeight="1" x14ac:dyDescent="0.2">
      <c r="A515" s="59"/>
      <c r="B515" s="58"/>
      <c r="C515" s="62"/>
      <c r="D515" s="280" t="s">
        <v>213</v>
      </c>
      <c r="E515" s="110">
        <v>5567899</v>
      </c>
      <c r="F515" s="276">
        <f>SUM(F516:F517)</f>
        <v>42000</v>
      </c>
      <c r="G515" s="276">
        <f>SUM(G516:G517)</f>
        <v>42000</v>
      </c>
      <c r="H515" s="110">
        <f>SUM(E515+F515-G515)</f>
        <v>5567899</v>
      </c>
    </row>
    <row r="516" spans="1:8" s="42" customFormat="1" ht="12" customHeight="1" x14ac:dyDescent="0.2">
      <c r="A516" s="59"/>
      <c r="B516" s="58"/>
      <c r="C516" s="72">
        <v>3110</v>
      </c>
      <c r="D516" s="73" t="s">
        <v>228</v>
      </c>
      <c r="E516" s="69">
        <v>3567899</v>
      </c>
      <c r="F516" s="77"/>
      <c r="G516" s="77">
        <v>42000</v>
      </c>
      <c r="H516" s="77">
        <f>SUM(E516+F516-G516)</f>
        <v>3525899</v>
      </c>
    </row>
    <row r="517" spans="1:8" s="42" customFormat="1" ht="12" customHeight="1" x14ac:dyDescent="0.2">
      <c r="A517" s="59"/>
      <c r="B517" s="58"/>
      <c r="C517" s="61">
        <v>4300</v>
      </c>
      <c r="D517" s="117" t="s">
        <v>135</v>
      </c>
      <c r="E517" s="69">
        <v>2000000</v>
      </c>
      <c r="F517" s="77">
        <v>42000</v>
      </c>
      <c r="G517" s="77"/>
      <c r="H517" s="77">
        <f t="shared" ref="H517" si="72">SUM(E517+F517-G517)</f>
        <v>2042000</v>
      </c>
    </row>
    <row r="518" spans="1:8" s="42" customFormat="1" ht="12" customHeight="1" x14ac:dyDescent="0.2">
      <c r="A518" s="59"/>
      <c r="B518" s="68">
        <v>85295</v>
      </c>
      <c r="C518" s="53"/>
      <c r="D518" s="63" t="s">
        <v>138</v>
      </c>
      <c r="E518" s="64">
        <v>4438003.63</v>
      </c>
      <c r="F518" s="65">
        <f>SUM(F519,F523)</f>
        <v>14333</v>
      </c>
      <c r="G518" s="65">
        <f>SUM(G519,G523)</f>
        <v>14333</v>
      </c>
      <c r="H518" s="64">
        <f>SUM(E518+F518-G518)</f>
        <v>4438003.63</v>
      </c>
    </row>
    <row r="519" spans="1:8" s="42" customFormat="1" ht="12" customHeight="1" x14ac:dyDescent="0.2">
      <c r="A519" s="59"/>
      <c r="B519" s="58"/>
      <c r="C519" s="62"/>
      <c r="D519" s="280" t="s">
        <v>213</v>
      </c>
      <c r="E519" s="110">
        <v>1098621</v>
      </c>
      <c r="F519" s="276">
        <f>SUM(F520:F521)</f>
        <v>672</v>
      </c>
      <c r="G519" s="276">
        <f>SUM(G520:G521)</f>
        <v>672</v>
      </c>
      <c r="H519" s="110">
        <f t="shared" ref="H519:H521" si="73">SUM(E519+F519-G519)</f>
        <v>1098621</v>
      </c>
    </row>
    <row r="520" spans="1:8" s="42" customFormat="1" ht="12" customHeight="1" x14ac:dyDescent="0.2">
      <c r="A520" s="59"/>
      <c r="B520" s="58"/>
      <c r="C520" s="72">
        <v>3110</v>
      </c>
      <c r="D520" s="73" t="s">
        <v>228</v>
      </c>
      <c r="E520" s="77">
        <v>83593</v>
      </c>
      <c r="F520" s="70">
        <v>672</v>
      </c>
      <c r="G520" s="78"/>
      <c r="H520" s="77">
        <f t="shared" si="73"/>
        <v>84265</v>
      </c>
    </row>
    <row r="521" spans="1:8" s="42" customFormat="1" ht="12" customHeight="1" x14ac:dyDescent="0.2">
      <c r="A521" s="59"/>
      <c r="B521" s="58"/>
      <c r="C521" s="72">
        <v>4110</v>
      </c>
      <c r="D521" s="73" t="s">
        <v>128</v>
      </c>
      <c r="E521" s="69">
        <v>120741</v>
      </c>
      <c r="F521" s="77"/>
      <c r="G521" s="77">
        <v>672</v>
      </c>
      <c r="H521" s="77">
        <f t="shared" si="73"/>
        <v>120069</v>
      </c>
    </row>
    <row r="522" spans="1:8" s="42" customFormat="1" ht="12" customHeight="1" x14ac:dyDescent="0.2">
      <c r="A522" s="59"/>
      <c r="B522" s="58"/>
      <c r="C522" s="53"/>
      <c r="D522" s="117" t="s">
        <v>232</v>
      </c>
      <c r="E522" s="70"/>
      <c r="F522" s="77"/>
      <c r="G522" s="77"/>
      <c r="H522" s="70"/>
    </row>
    <row r="523" spans="1:8" s="42" customFormat="1" ht="12" customHeight="1" x14ac:dyDescent="0.2">
      <c r="A523" s="59"/>
      <c r="B523" s="58"/>
      <c r="C523" s="62"/>
      <c r="D523" s="280" t="s">
        <v>233</v>
      </c>
      <c r="E523" s="110">
        <v>283655</v>
      </c>
      <c r="F523" s="276">
        <f>SUM(F524:F537)</f>
        <v>13661</v>
      </c>
      <c r="G523" s="276">
        <f>SUM(G524:G537)</f>
        <v>13661</v>
      </c>
      <c r="H523" s="110">
        <f>SUM(E523+F523-G523)</f>
        <v>283655</v>
      </c>
    </row>
    <row r="524" spans="1:8" s="42" customFormat="1" ht="12" customHeight="1" x14ac:dyDescent="0.2">
      <c r="A524" s="59"/>
      <c r="B524" s="58"/>
      <c r="C524" s="72">
        <v>4017</v>
      </c>
      <c r="D524" s="73" t="s">
        <v>127</v>
      </c>
      <c r="E524" s="69">
        <v>132801</v>
      </c>
      <c r="F524" s="77"/>
      <c r="G524" s="77">
        <v>2899</v>
      </c>
      <c r="H524" s="77">
        <f>SUM(E524+F524-G524)</f>
        <v>129902</v>
      </c>
    </row>
    <row r="525" spans="1:8" s="42" customFormat="1" ht="12" customHeight="1" x14ac:dyDescent="0.2">
      <c r="A525" s="59"/>
      <c r="B525" s="58"/>
      <c r="C525" s="72">
        <v>4019</v>
      </c>
      <c r="D525" s="73" t="s">
        <v>127</v>
      </c>
      <c r="E525" s="69">
        <v>15624</v>
      </c>
      <c r="F525" s="77"/>
      <c r="G525" s="77">
        <v>340</v>
      </c>
      <c r="H525" s="77">
        <f t="shared" ref="H525:H537" si="74">SUM(E525+F525-G525)</f>
        <v>15284</v>
      </c>
    </row>
    <row r="526" spans="1:8" s="42" customFormat="1" ht="12" customHeight="1" x14ac:dyDescent="0.2">
      <c r="A526" s="59"/>
      <c r="B526" s="58"/>
      <c r="C526" s="72">
        <v>4127</v>
      </c>
      <c r="D526" s="117" t="s">
        <v>155</v>
      </c>
      <c r="E526" s="69">
        <v>3639</v>
      </c>
      <c r="F526" s="77"/>
      <c r="G526" s="77">
        <v>247</v>
      </c>
      <c r="H526" s="77">
        <f t="shared" si="74"/>
        <v>3392</v>
      </c>
    </row>
    <row r="527" spans="1:8" s="42" customFormat="1" ht="12" customHeight="1" x14ac:dyDescent="0.2">
      <c r="A527" s="59"/>
      <c r="B527" s="58"/>
      <c r="C527" s="72">
        <v>4129</v>
      </c>
      <c r="D527" s="117" t="s">
        <v>155</v>
      </c>
      <c r="E527" s="69">
        <v>441</v>
      </c>
      <c r="F527" s="77"/>
      <c r="G527" s="77">
        <v>42</v>
      </c>
      <c r="H527" s="77">
        <f t="shared" si="74"/>
        <v>399</v>
      </c>
    </row>
    <row r="528" spans="1:8" s="42" customFormat="1" ht="12" customHeight="1" x14ac:dyDescent="0.2">
      <c r="A528" s="59"/>
      <c r="B528" s="58"/>
      <c r="C528" s="62" t="s">
        <v>234</v>
      </c>
      <c r="D528" s="117" t="s">
        <v>156</v>
      </c>
      <c r="E528" s="69">
        <v>2150</v>
      </c>
      <c r="F528" s="77"/>
      <c r="G528" s="77">
        <v>2150</v>
      </c>
      <c r="H528" s="77">
        <f t="shared" si="74"/>
        <v>0</v>
      </c>
    </row>
    <row r="529" spans="1:8" s="42" customFormat="1" ht="12" customHeight="1" x14ac:dyDescent="0.2">
      <c r="A529" s="59"/>
      <c r="B529" s="58"/>
      <c r="C529" s="62" t="s">
        <v>235</v>
      </c>
      <c r="D529" s="117" t="s">
        <v>156</v>
      </c>
      <c r="E529" s="69">
        <v>253</v>
      </c>
      <c r="F529" s="77"/>
      <c r="G529" s="77">
        <v>253</v>
      </c>
      <c r="H529" s="77">
        <f t="shared" si="74"/>
        <v>0</v>
      </c>
    </row>
    <row r="530" spans="1:8" s="42" customFormat="1" ht="12" customHeight="1" x14ac:dyDescent="0.2">
      <c r="A530" s="59"/>
      <c r="B530" s="58"/>
      <c r="C530" s="72">
        <v>4247</v>
      </c>
      <c r="D530" s="73" t="s">
        <v>181</v>
      </c>
      <c r="E530" s="69">
        <v>35643</v>
      </c>
      <c r="F530" s="77">
        <v>12221</v>
      </c>
      <c r="G530" s="77"/>
      <c r="H530" s="77">
        <f t="shared" si="74"/>
        <v>47864</v>
      </c>
    </row>
    <row r="531" spans="1:8" s="42" customFormat="1" ht="12" customHeight="1" x14ac:dyDescent="0.2">
      <c r="A531" s="59"/>
      <c r="B531" s="58"/>
      <c r="C531" s="72">
        <v>4249</v>
      </c>
      <c r="D531" s="73" t="s">
        <v>181</v>
      </c>
      <c r="E531" s="69">
        <v>4194</v>
      </c>
      <c r="F531" s="77">
        <v>1440</v>
      </c>
      <c r="G531" s="77"/>
      <c r="H531" s="77">
        <f t="shared" si="74"/>
        <v>5634</v>
      </c>
    </row>
    <row r="532" spans="1:8" s="42" customFormat="1" ht="12" customHeight="1" x14ac:dyDescent="0.2">
      <c r="A532" s="59"/>
      <c r="B532" s="58"/>
      <c r="C532" s="82">
        <v>4307</v>
      </c>
      <c r="D532" s="61" t="s">
        <v>135</v>
      </c>
      <c r="E532" s="69">
        <v>35566</v>
      </c>
      <c r="F532" s="77"/>
      <c r="G532" s="77">
        <v>6695</v>
      </c>
      <c r="H532" s="77">
        <f t="shared" si="74"/>
        <v>28871</v>
      </c>
    </row>
    <row r="533" spans="1:8" s="42" customFormat="1" ht="12" customHeight="1" x14ac:dyDescent="0.2">
      <c r="A533" s="59"/>
      <c r="B533" s="58"/>
      <c r="C533" s="82">
        <v>4309</v>
      </c>
      <c r="D533" s="61" t="s">
        <v>135</v>
      </c>
      <c r="E533" s="69">
        <v>4176</v>
      </c>
      <c r="F533" s="77"/>
      <c r="G533" s="77">
        <v>779</v>
      </c>
      <c r="H533" s="77">
        <f t="shared" si="74"/>
        <v>3397</v>
      </c>
    </row>
    <row r="534" spans="1:8" s="42" customFormat="1" ht="12" customHeight="1" x14ac:dyDescent="0.2">
      <c r="A534" s="59"/>
      <c r="B534" s="58"/>
      <c r="C534" s="72">
        <v>4717</v>
      </c>
      <c r="D534" s="117" t="s">
        <v>150</v>
      </c>
      <c r="E534" s="69">
        <v>93</v>
      </c>
      <c r="F534" s="77"/>
      <c r="G534" s="77">
        <v>42</v>
      </c>
      <c r="H534" s="77">
        <f t="shared" si="74"/>
        <v>51</v>
      </c>
    </row>
    <row r="535" spans="1:8" s="42" customFormat="1" ht="12" customHeight="1" x14ac:dyDescent="0.2">
      <c r="A535" s="59"/>
      <c r="B535" s="58"/>
      <c r="C535" s="72">
        <v>4719</v>
      </c>
      <c r="D535" s="117" t="s">
        <v>150</v>
      </c>
      <c r="E535" s="69">
        <v>11</v>
      </c>
      <c r="F535" s="77"/>
      <c r="G535" s="77">
        <v>5</v>
      </c>
      <c r="H535" s="77">
        <f t="shared" si="74"/>
        <v>6</v>
      </c>
    </row>
    <row r="536" spans="1:8" s="42" customFormat="1" ht="12" customHeight="1" x14ac:dyDescent="0.2">
      <c r="A536" s="59"/>
      <c r="B536" s="58"/>
      <c r="C536" s="72">
        <v>4787</v>
      </c>
      <c r="D536" s="73" t="s">
        <v>236</v>
      </c>
      <c r="E536" s="69">
        <v>2137</v>
      </c>
      <c r="F536" s="77"/>
      <c r="G536" s="77">
        <v>188</v>
      </c>
      <c r="H536" s="77">
        <f t="shared" si="74"/>
        <v>1949</v>
      </c>
    </row>
    <row r="537" spans="1:8" s="42" customFormat="1" ht="12" customHeight="1" x14ac:dyDescent="0.2">
      <c r="A537" s="123"/>
      <c r="B537" s="85"/>
      <c r="C537" s="86">
        <v>4789</v>
      </c>
      <c r="D537" s="63" t="s">
        <v>236</v>
      </c>
      <c r="E537" s="109">
        <v>251</v>
      </c>
      <c r="F537" s="65"/>
      <c r="G537" s="65">
        <v>21</v>
      </c>
      <c r="H537" s="65">
        <f t="shared" si="74"/>
        <v>230</v>
      </c>
    </row>
    <row r="538" spans="1:8" s="42" customFormat="1" ht="11.25" customHeight="1" thickBot="1" x14ac:dyDescent="0.25">
      <c r="A538" s="74">
        <v>853</v>
      </c>
      <c r="B538" s="58"/>
      <c r="C538" s="59"/>
      <c r="D538" s="60" t="s">
        <v>237</v>
      </c>
      <c r="E538" s="57">
        <v>8824896.0899999999</v>
      </c>
      <c r="F538" s="75">
        <f>SUM(F539)</f>
        <v>46291.229999999996</v>
      </c>
      <c r="G538" s="75">
        <f>SUM(G539)</f>
        <v>46291.229999999996</v>
      </c>
      <c r="H538" s="57">
        <f>SUM(E538+F538-G538)</f>
        <v>8824896.0899999999</v>
      </c>
    </row>
    <row r="539" spans="1:8" s="42" customFormat="1" ht="11.25" customHeight="1" thickTop="1" x14ac:dyDescent="0.2">
      <c r="A539" s="59"/>
      <c r="B539" s="68">
        <v>85395</v>
      </c>
      <c r="C539" s="53"/>
      <c r="D539" s="63" t="s">
        <v>138</v>
      </c>
      <c r="E539" s="64">
        <v>5121906.0900000008</v>
      </c>
      <c r="F539" s="65">
        <f>SUM(F541,F545,F551)</f>
        <v>46291.229999999996</v>
      </c>
      <c r="G539" s="65">
        <f>SUM(G541,G545,G551)</f>
        <v>46291.229999999996</v>
      </c>
      <c r="H539" s="64">
        <f>SUM(E539+F539-G539)</f>
        <v>5121906.0900000008</v>
      </c>
    </row>
    <row r="540" spans="1:8" s="42" customFormat="1" ht="11.25" customHeight="1" x14ac:dyDescent="0.2">
      <c r="A540" s="121"/>
      <c r="B540" s="68"/>
      <c r="C540" s="53"/>
      <c r="D540" s="284" t="s">
        <v>238</v>
      </c>
      <c r="E540" s="69"/>
      <c r="F540" s="77"/>
      <c r="G540" s="77"/>
      <c r="H540" s="77"/>
    </row>
    <row r="541" spans="1:8" s="42" customFormat="1" ht="11.25" customHeight="1" x14ac:dyDescent="0.2">
      <c r="A541" s="121"/>
      <c r="B541" s="68"/>
      <c r="C541" s="62"/>
      <c r="D541" s="278" t="s">
        <v>239</v>
      </c>
      <c r="E541" s="110">
        <v>65498.3</v>
      </c>
      <c r="F541" s="126">
        <f>SUM(F542:F543)</f>
        <v>2291.23</v>
      </c>
      <c r="G541" s="126">
        <f>SUM(G542:G543)</f>
        <v>2291.23</v>
      </c>
      <c r="H541" s="110">
        <f>SUM(E541+F541-G541)</f>
        <v>65498.299999999996</v>
      </c>
    </row>
    <row r="542" spans="1:8" s="42" customFormat="1" ht="11.25" customHeight="1" x14ac:dyDescent="0.2">
      <c r="A542" s="121"/>
      <c r="B542" s="68"/>
      <c r="C542" s="72">
        <v>4219</v>
      </c>
      <c r="D542" s="73" t="s">
        <v>156</v>
      </c>
      <c r="E542" s="69">
        <v>13747.38</v>
      </c>
      <c r="F542" s="77"/>
      <c r="G542" s="77">
        <v>2291.23</v>
      </c>
      <c r="H542" s="77">
        <f t="shared" ref="H542:H543" si="75">SUM(E542+F542-G542)</f>
        <v>11456.15</v>
      </c>
    </row>
    <row r="543" spans="1:8" s="42" customFormat="1" ht="11.25" customHeight="1" x14ac:dyDescent="0.2">
      <c r="A543" s="121"/>
      <c r="B543" s="68"/>
      <c r="C543" s="72">
        <v>4309</v>
      </c>
      <c r="D543" s="73" t="s">
        <v>135</v>
      </c>
      <c r="E543" s="69">
        <v>742.6200000000008</v>
      </c>
      <c r="F543" s="77">
        <v>2291.23</v>
      </c>
      <c r="G543" s="77"/>
      <c r="H543" s="77">
        <f t="shared" si="75"/>
        <v>3033.8500000000008</v>
      </c>
    </row>
    <row r="544" spans="1:8" s="42" customFormat="1" ht="11.25" customHeight="1" x14ac:dyDescent="0.2">
      <c r="A544" s="121"/>
      <c r="B544" s="68"/>
      <c r="C544" s="53"/>
      <c r="D544" s="73" t="s">
        <v>240</v>
      </c>
      <c r="E544" s="70"/>
      <c r="F544" s="77"/>
      <c r="G544" s="77"/>
      <c r="H544" s="70"/>
    </row>
    <row r="545" spans="1:8" s="42" customFormat="1" ht="11.25" customHeight="1" x14ac:dyDescent="0.2">
      <c r="A545" s="121"/>
      <c r="B545" s="68"/>
      <c r="C545" s="62"/>
      <c r="D545" s="278" t="s">
        <v>241</v>
      </c>
      <c r="E545" s="110">
        <v>379899</v>
      </c>
      <c r="F545" s="276">
        <f>SUM(F546:F550)</f>
        <v>13000</v>
      </c>
      <c r="G545" s="276">
        <f>SUM(G546:G550)</f>
        <v>13000</v>
      </c>
      <c r="H545" s="110">
        <f>SUM(E545+F545-G545)</f>
        <v>379899</v>
      </c>
    </row>
    <row r="546" spans="1:8" s="42" customFormat="1" ht="11.25" customHeight="1" x14ac:dyDescent="0.2">
      <c r="A546" s="121"/>
      <c r="B546" s="68"/>
      <c r="C546" s="72">
        <v>4010</v>
      </c>
      <c r="D546" s="73" t="s">
        <v>127</v>
      </c>
      <c r="E546" s="69">
        <v>197298</v>
      </c>
      <c r="F546" s="77"/>
      <c r="G546" s="77">
        <v>6000</v>
      </c>
      <c r="H546" s="77">
        <f>SUM(E546+F546-G546)</f>
        <v>191298</v>
      </c>
    </row>
    <row r="547" spans="1:8" s="42" customFormat="1" ht="11.25" customHeight="1" x14ac:dyDescent="0.2">
      <c r="A547" s="121"/>
      <c r="B547" s="68"/>
      <c r="C547" s="72">
        <v>4110</v>
      </c>
      <c r="D547" s="73" t="s">
        <v>128</v>
      </c>
      <c r="E547" s="69">
        <v>38867</v>
      </c>
      <c r="F547" s="77"/>
      <c r="G547" s="77">
        <v>2000</v>
      </c>
      <c r="H547" s="77">
        <f>SUM(E547+F547-G547)</f>
        <v>36867</v>
      </c>
    </row>
    <row r="548" spans="1:8" s="42" customFormat="1" ht="11.25" customHeight="1" x14ac:dyDescent="0.2">
      <c r="A548" s="121"/>
      <c r="B548" s="68"/>
      <c r="C548" s="72">
        <v>4170</v>
      </c>
      <c r="D548" s="73" t="s">
        <v>143</v>
      </c>
      <c r="E548" s="69">
        <v>10572</v>
      </c>
      <c r="F548" s="77"/>
      <c r="G548" s="77">
        <v>5000</v>
      </c>
      <c r="H548" s="77">
        <f t="shared" ref="H548:H550" si="76">SUM(E548+F548-G548)</f>
        <v>5572</v>
      </c>
    </row>
    <row r="549" spans="1:8" s="42" customFormat="1" ht="11.25" customHeight="1" x14ac:dyDescent="0.2">
      <c r="A549" s="121"/>
      <c r="B549" s="68"/>
      <c r="C549" s="72">
        <v>4260</v>
      </c>
      <c r="D549" s="73" t="s">
        <v>133</v>
      </c>
      <c r="E549" s="69">
        <v>23000</v>
      </c>
      <c r="F549" s="77">
        <v>3000</v>
      </c>
      <c r="G549" s="77"/>
      <c r="H549" s="77">
        <f t="shared" si="76"/>
        <v>26000</v>
      </c>
    </row>
    <row r="550" spans="1:8" s="42" customFormat="1" ht="11.25" customHeight="1" x14ac:dyDescent="0.2">
      <c r="A550" s="121"/>
      <c r="B550" s="68"/>
      <c r="C550" s="61">
        <v>4300</v>
      </c>
      <c r="D550" s="117" t="s">
        <v>135</v>
      </c>
      <c r="E550" s="69">
        <v>47593</v>
      </c>
      <c r="F550" s="77">
        <v>10000</v>
      </c>
      <c r="G550" s="77"/>
      <c r="H550" s="77">
        <f t="shared" si="76"/>
        <v>57593</v>
      </c>
    </row>
    <row r="551" spans="1:8" s="42" customFormat="1" ht="11.25" customHeight="1" x14ac:dyDescent="0.2">
      <c r="A551" s="121"/>
      <c r="B551" s="68"/>
      <c r="C551" s="62"/>
      <c r="D551" s="278" t="s">
        <v>242</v>
      </c>
      <c r="E551" s="110">
        <v>3328377.99</v>
      </c>
      <c r="F551" s="276">
        <f>SUM(F552:F559)</f>
        <v>31000</v>
      </c>
      <c r="G551" s="276">
        <f>SUM(G552:G559)</f>
        <v>31000</v>
      </c>
      <c r="H551" s="110">
        <f>SUM(E551+F551-G551)</f>
        <v>3328377.99</v>
      </c>
    </row>
    <row r="552" spans="1:8" s="42" customFormat="1" ht="11.25" customHeight="1" x14ac:dyDescent="0.2">
      <c r="A552" s="121"/>
      <c r="B552" s="68"/>
      <c r="C552" s="62" t="s">
        <v>178</v>
      </c>
      <c r="D552" s="117" t="s">
        <v>156</v>
      </c>
      <c r="E552" s="69">
        <v>205467.99</v>
      </c>
      <c r="F552" s="77">
        <v>16627</v>
      </c>
      <c r="G552" s="77"/>
      <c r="H552" s="77">
        <f t="shared" ref="H552:H559" si="77">SUM(E552+F552-G552)</f>
        <v>222094.99</v>
      </c>
    </row>
    <row r="553" spans="1:8" s="42" customFormat="1" ht="11.25" customHeight="1" x14ac:dyDescent="0.2">
      <c r="A553" s="121"/>
      <c r="B553" s="68"/>
      <c r="C553" s="72">
        <v>4260</v>
      </c>
      <c r="D553" s="73" t="s">
        <v>133</v>
      </c>
      <c r="E553" s="69">
        <v>140000</v>
      </c>
      <c r="F553" s="77">
        <v>10000</v>
      </c>
      <c r="G553" s="77"/>
      <c r="H553" s="77">
        <f t="shared" si="77"/>
        <v>150000</v>
      </c>
    </row>
    <row r="554" spans="1:8" s="42" customFormat="1" ht="11.25" customHeight="1" x14ac:dyDescent="0.2">
      <c r="A554" s="121"/>
      <c r="B554" s="68"/>
      <c r="C554" s="72">
        <v>4270</v>
      </c>
      <c r="D554" s="73" t="s">
        <v>134</v>
      </c>
      <c r="E554" s="69">
        <v>26000</v>
      </c>
      <c r="F554" s="77">
        <v>3500</v>
      </c>
      <c r="G554" s="77"/>
      <c r="H554" s="77">
        <f t="shared" si="77"/>
        <v>29500</v>
      </c>
    </row>
    <row r="555" spans="1:8" s="42" customFormat="1" ht="11.25" customHeight="1" x14ac:dyDescent="0.2">
      <c r="A555" s="121"/>
      <c r="B555" s="68"/>
      <c r="C555" s="72">
        <v>4280</v>
      </c>
      <c r="D555" s="73" t="s">
        <v>139</v>
      </c>
      <c r="E555" s="69">
        <v>3000</v>
      </c>
      <c r="F555" s="77"/>
      <c r="G555" s="77">
        <v>800</v>
      </c>
      <c r="H555" s="77">
        <f t="shared" si="77"/>
        <v>2200</v>
      </c>
    </row>
    <row r="556" spans="1:8" s="42" customFormat="1" ht="11.25" customHeight="1" x14ac:dyDescent="0.2">
      <c r="A556" s="121"/>
      <c r="B556" s="68"/>
      <c r="C556" s="72">
        <v>4430</v>
      </c>
      <c r="D556" s="73" t="s">
        <v>188</v>
      </c>
      <c r="E556" s="69">
        <v>10000</v>
      </c>
      <c r="F556" s="77"/>
      <c r="G556" s="77">
        <v>200</v>
      </c>
      <c r="H556" s="77">
        <f t="shared" si="77"/>
        <v>9800</v>
      </c>
    </row>
    <row r="557" spans="1:8" s="42" customFormat="1" ht="11.25" customHeight="1" x14ac:dyDescent="0.2">
      <c r="A557" s="121"/>
      <c r="B557" s="68"/>
      <c r="C557" s="72">
        <v>4440</v>
      </c>
      <c r="D557" s="73" t="s">
        <v>179</v>
      </c>
      <c r="E557" s="69">
        <v>59203</v>
      </c>
      <c r="F557" s="77">
        <v>673</v>
      </c>
      <c r="G557" s="77"/>
      <c r="H557" s="77">
        <f t="shared" si="77"/>
        <v>59876</v>
      </c>
    </row>
    <row r="558" spans="1:8" s="42" customFormat="1" ht="11.25" customHeight="1" x14ac:dyDescent="0.2">
      <c r="A558" s="121"/>
      <c r="B558" s="68"/>
      <c r="C558" s="72">
        <v>4530</v>
      </c>
      <c r="D558" s="73" t="s">
        <v>243</v>
      </c>
      <c r="E558" s="69">
        <v>40500</v>
      </c>
      <c r="F558" s="77"/>
      <c r="G558" s="77">
        <v>30000</v>
      </c>
      <c r="H558" s="77">
        <f t="shared" si="77"/>
        <v>10500</v>
      </c>
    </row>
    <row r="559" spans="1:8" s="42" customFormat="1" ht="11.25" customHeight="1" x14ac:dyDescent="0.2">
      <c r="A559" s="121"/>
      <c r="B559" s="68"/>
      <c r="C559" s="72">
        <v>4610</v>
      </c>
      <c r="D559" s="125" t="s">
        <v>230</v>
      </c>
      <c r="E559" s="69">
        <v>100</v>
      </c>
      <c r="F559" s="77">
        <v>200</v>
      </c>
      <c r="G559" s="77"/>
      <c r="H559" s="77">
        <f t="shared" si="77"/>
        <v>300</v>
      </c>
    </row>
    <row r="560" spans="1:8" s="42" customFormat="1" ht="11.25" customHeight="1" thickBot="1" x14ac:dyDescent="0.25">
      <c r="A560" s="74">
        <v>854</v>
      </c>
      <c r="B560" s="58"/>
      <c r="C560" s="59"/>
      <c r="D560" s="60" t="s">
        <v>244</v>
      </c>
      <c r="E560" s="57">
        <v>21572699</v>
      </c>
      <c r="F560" s="75">
        <f>SUM(F561,F566,F570,F573,F576)</f>
        <v>40000</v>
      </c>
      <c r="G560" s="75">
        <f>SUM(G561,G566,G570,G573,G576)</f>
        <v>40000</v>
      </c>
      <c r="H560" s="57">
        <f t="shared" ref="H560" si="78">SUM(E560+F560-G560)</f>
        <v>21572699</v>
      </c>
    </row>
    <row r="561" spans="1:8" s="42" customFormat="1" ht="11.25" customHeight="1" thickTop="1" x14ac:dyDescent="0.2">
      <c r="A561" s="74"/>
      <c r="B561" s="72">
        <v>85404</v>
      </c>
      <c r="C561" s="53"/>
      <c r="D561" s="81" t="s">
        <v>245</v>
      </c>
      <c r="E561" s="64">
        <v>856643</v>
      </c>
      <c r="F561" s="65">
        <f>SUM(F562)</f>
        <v>5000</v>
      </c>
      <c r="G561" s="65">
        <f>SUM(G562)</f>
        <v>0</v>
      </c>
      <c r="H561" s="64">
        <f t="shared" ref="H561" si="79">SUM(E561+F561-G561)</f>
        <v>861643</v>
      </c>
    </row>
    <row r="562" spans="1:8" s="42" customFormat="1" ht="11.25" customHeight="1" x14ac:dyDescent="0.2">
      <c r="A562" s="74"/>
      <c r="B562" s="72"/>
      <c r="C562" s="53"/>
      <c r="D562" s="280" t="s">
        <v>246</v>
      </c>
      <c r="E562" s="127">
        <v>437406</v>
      </c>
      <c r="F562" s="126">
        <f>SUM(F563:F564)</f>
        <v>5000</v>
      </c>
      <c r="G562" s="126">
        <f>SUM(G563:G564)</f>
        <v>0</v>
      </c>
      <c r="H562" s="110">
        <f>SUM(E562+F562-G562)</f>
        <v>442406</v>
      </c>
    </row>
    <row r="563" spans="1:8" s="42" customFormat="1" ht="11.25" customHeight="1" x14ac:dyDescent="0.2">
      <c r="A563" s="74"/>
      <c r="B563" s="72"/>
      <c r="C563" s="72">
        <v>2540</v>
      </c>
      <c r="D563" s="73" t="s">
        <v>168</v>
      </c>
      <c r="E563" s="70"/>
      <c r="F563" s="76"/>
      <c r="G563" s="76"/>
      <c r="H563" s="77"/>
    </row>
    <row r="564" spans="1:8" s="42" customFormat="1" ht="11.25" customHeight="1" x14ac:dyDescent="0.2">
      <c r="A564" s="74"/>
      <c r="B564" s="72"/>
      <c r="C564" s="72"/>
      <c r="D564" s="73" t="s">
        <v>169</v>
      </c>
      <c r="E564" s="70">
        <v>437406</v>
      </c>
      <c r="F564" s="76">
        <v>5000</v>
      </c>
      <c r="G564" s="76"/>
      <c r="H564" s="77">
        <f t="shared" ref="H564" si="80">SUM(E564+F564-G564)</f>
        <v>442406</v>
      </c>
    </row>
    <row r="565" spans="1:8" s="42" customFormat="1" ht="11.25" customHeight="1" x14ac:dyDescent="0.2">
      <c r="A565" s="74"/>
      <c r="B565" s="72">
        <v>85406</v>
      </c>
      <c r="C565" s="72"/>
      <c r="D565" s="73" t="s">
        <v>247</v>
      </c>
      <c r="E565" s="70"/>
      <c r="F565" s="76"/>
      <c r="G565" s="76"/>
      <c r="H565" s="69"/>
    </row>
    <row r="566" spans="1:8" s="42" customFormat="1" ht="11.25" customHeight="1" x14ac:dyDescent="0.2">
      <c r="A566" s="74"/>
      <c r="B566" s="72"/>
      <c r="C566" s="53"/>
      <c r="D566" s="81" t="s">
        <v>248</v>
      </c>
      <c r="E566" s="64">
        <v>4335292</v>
      </c>
      <c r="F566" s="65">
        <f>SUM(F567)</f>
        <v>0</v>
      </c>
      <c r="G566" s="65">
        <f>SUM(G567)</f>
        <v>5000</v>
      </c>
      <c r="H566" s="64">
        <f t="shared" ref="H566:H572" si="81">SUM(E566+F566-G566)</f>
        <v>4330292</v>
      </c>
    </row>
    <row r="567" spans="1:8" s="42" customFormat="1" ht="11.25" customHeight="1" x14ac:dyDescent="0.2">
      <c r="A567" s="74"/>
      <c r="B567" s="72"/>
      <c r="C567" s="53"/>
      <c r="D567" s="280" t="s">
        <v>246</v>
      </c>
      <c r="E567" s="127">
        <v>80486</v>
      </c>
      <c r="F567" s="126">
        <f>SUM(F568:F569)</f>
        <v>0</v>
      </c>
      <c r="G567" s="126">
        <f>SUM(G568:G569)</f>
        <v>5000</v>
      </c>
      <c r="H567" s="110">
        <f>SUM(E567+F567-G567)</f>
        <v>75486</v>
      </c>
    </row>
    <row r="568" spans="1:8" s="42" customFormat="1" ht="11.25" customHeight="1" x14ac:dyDescent="0.2">
      <c r="A568" s="74"/>
      <c r="B568" s="72"/>
      <c r="C568" s="72">
        <v>2540</v>
      </c>
      <c r="D568" s="73" t="s">
        <v>168</v>
      </c>
      <c r="E568" s="70"/>
      <c r="F568" s="76"/>
      <c r="G568" s="76"/>
      <c r="H568" s="77"/>
    </row>
    <row r="569" spans="1:8" s="42" customFormat="1" ht="11.25" customHeight="1" x14ac:dyDescent="0.2">
      <c r="A569" s="74"/>
      <c r="B569" s="72"/>
      <c r="C569" s="72"/>
      <c r="D569" s="73" t="s">
        <v>169</v>
      </c>
      <c r="E569" s="70">
        <v>80486</v>
      </c>
      <c r="F569" s="76"/>
      <c r="G569" s="76">
        <v>5000</v>
      </c>
      <c r="H569" s="77">
        <f t="shared" ref="H569" si="82">SUM(E569+F569-G569)</f>
        <v>75486</v>
      </c>
    </row>
    <row r="570" spans="1:8" s="42" customFormat="1" ht="11.25" customHeight="1" x14ac:dyDescent="0.2">
      <c r="A570" s="74"/>
      <c r="B570" s="68">
        <v>85410</v>
      </c>
      <c r="C570" s="53"/>
      <c r="D570" s="81" t="s">
        <v>10</v>
      </c>
      <c r="E570" s="64">
        <v>3547504</v>
      </c>
      <c r="F570" s="64">
        <f>SUM(F571)</f>
        <v>0</v>
      </c>
      <c r="G570" s="64">
        <f>SUM(G571)</f>
        <v>31500</v>
      </c>
      <c r="H570" s="64">
        <f t="shared" si="81"/>
        <v>3516004</v>
      </c>
    </row>
    <row r="571" spans="1:8" s="42" customFormat="1" ht="11.25" customHeight="1" x14ac:dyDescent="0.2">
      <c r="A571" s="74"/>
      <c r="B571" s="68"/>
      <c r="C571" s="53"/>
      <c r="D571" s="280" t="s">
        <v>174</v>
      </c>
      <c r="E571" s="127">
        <v>2542879</v>
      </c>
      <c r="F571" s="127">
        <f>SUM(F572:F572)</f>
        <v>0</v>
      </c>
      <c r="G571" s="127">
        <f>SUM(G572:G572)</f>
        <v>31500</v>
      </c>
      <c r="H571" s="110">
        <f t="shared" si="81"/>
        <v>2511379</v>
      </c>
    </row>
    <row r="572" spans="1:8" s="42" customFormat="1" ht="11.25" customHeight="1" x14ac:dyDescent="0.2">
      <c r="A572" s="74"/>
      <c r="B572" s="61"/>
      <c r="C572" s="82">
        <v>4270</v>
      </c>
      <c r="D572" s="61" t="s">
        <v>134</v>
      </c>
      <c r="E572" s="69">
        <v>91500</v>
      </c>
      <c r="F572" s="69"/>
      <c r="G572" s="69">
        <v>31500</v>
      </c>
      <c r="H572" s="77">
        <f t="shared" si="81"/>
        <v>60000</v>
      </c>
    </row>
    <row r="573" spans="1:8" s="42" customFormat="1" ht="11.25" customHeight="1" x14ac:dyDescent="0.2">
      <c r="A573" s="128"/>
      <c r="B573" s="82">
        <v>85417</v>
      </c>
      <c r="C573" s="101"/>
      <c r="D573" s="103" t="s">
        <v>35</v>
      </c>
      <c r="E573" s="109">
        <v>72092</v>
      </c>
      <c r="F573" s="64">
        <f>SUM(F574)</f>
        <v>20000</v>
      </c>
      <c r="G573" s="64">
        <f>SUM(G574)</f>
        <v>0</v>
      </c>
      <c r="H573" s="109">
        <f>SUM(E573+F573-G573)</f>
        <v>92092</v>
      </c>
    </row>
    <row r="574" spans="1:8" s="42" customFormat="1" ht="11.25" customHeight="1" x14ac:dyDescent="0.2">
      <c r="A574" s="128"/>
      <c r="B574" s="61"/>
      <c r="C574" s="82"/>
      <c r="D574" s="280" t="s">
        <v>174</v>
      </c>
      <c r="E574" s="127">
        <v>72092</v>
      </c>
      <c r="F574" s="127">
        <f>SUM(F575)</f>
        <v>20000</v>
      </c>
      <c r="G574" s="127">
        <f>SUM(G575)</f>
        <v>0</v>
      </c>
      <c r="H574" s="110">
        <f>SUM(E574+F574-G574)</f>
        <v>92092</v>
      </c>
    </row>
    <row r="575" spans="1:8" s="42" customFormat="1" ht="11.25" customHeight="1" x14ac:dyDescent="0.2">
      <c r="A575" s="128"/>
      <c r="B575" s="61"/>
      <c r="C575" s="72">
        <v>4260</v>
      </c>
      <c r="D575" s="73" t="s">
        <v>133</v>
      </c>
      <c r="E575" s="69">
        <v>40000</v>
      </c>
      <c r="F575" s="69">
        <v>20000</v>
      </c>
      <c r="G575" s="69"/>
      <c r="H575" s="77">
        <f t="shared" ref="H575" si="83">SUM(E575+F575-G575)</f>
        <v>60000</v>
      </c>
    </row>
    <row r="576" spans="1:8" s="42" customFormat="1" ht="11.25" customHeight="1" x14ac:dyDescent="0.2">
      <c r="A576" s="128"/>
      <c r="B576" s="68">
        <v>85420</v>
      </c>
      <c r="C576" s="72"/>
      <c r="D576" s="81" t="s">
        <v>36</v>
      </c>
      <c r="E576" s="64">
        <v>5197689</v>
      </c>
      <c r="F576" s="64">
        <f>SUM(F577)</f>
        <v>15000</v>
      </c>
      <c r="G576" s="64">
        <f>SUM(G577)</f>
        <v>3500</v>
      </c>
      <c r="H576" s="64">
        <f>SUM(E576+F576-G576)</f>
        <v>5209189</v>
      </c>
    </row>
    <row r="577" spans="1:8" s="42" customFormat="1" ht="11.25" customHeight="1" x14ac:dyDescent="0.2">
      <c r="A577" s="128"/>
      <c r="B577" s="68"/>
      <c r="C577" s="53"/>
      <c r="D577" s="280" t="s">
        <v>174</v>
      </c>
      <c r="E577" s="127">
        <v>5197689</v>
      </c>
      <c r="F577" s="127">
        <f>SUM(F578:F581)</f>
        <v>15000</v>
      </c>
      <c r="G577" s="127">
        <f>SUM(G578:G581)</f>
        <v>3500</v>
      </c>
      <c r="H577" s="110">
        <f>SUM(E577+F577-G577)</f>
        <v>5209189</v>
      </c>
    </row>
    <row r="578" spans="1:8" s="42" customFormat="1" ht="11.25" customHeight="1" x14ac:dyDescent="0.2">
      <c r="A578" s="128"/>
      <c r="B578" s="68"/>
      <c r="C578" s="72">
        <v>3020</v>
      </c>
      <c r="D578" s="73" t="s">
        <v>175</v>
      </c>
      <c r="E578" s="70">
        <v>6260</v>
      </c>
      <c r="F578" s="77">
        <v>1500</v>
      </c>
      <c r="G578" s="77"/>
      <c r="H578" s="77">
        <f t="shared" ref="H578:H581" si="84">SUM(E578+F578-G578)</f>
        <v>7760</v>
      </c>
    </row>
    <row r="579" spans="1:8" s="42" customFormat="1" ht="11.25" customHeight="1" x14ac:dyDescent="0.2">
      <c r="A579" s="128"/>
      <c r="B579" s="68"/>
      <c r="C579" s="82">
        <v>4220</v>
      </c>
      <c r="D579" s="61" t="s">
        <v>222</v>
      </c>
      <c r="E579" s="70">
        <v>261000</v>
      </c>
      <c r="F579" s="77"/>
      <c r="G579" s="77">
        <v>1500</v>
      </c>
      <c r="H579" s="77">
        <f t="shared" si="84"/>
        <v>259500</v>
      </c>
    </row>
    <row r="580" spans="1:8" s="42" customFormat="1" ht="11.25" customHeight="1" x14ac:dyDescent="0.2">
      <c r="A580" s="128"/>
      <c r="B580" s="61"/>
      <c r="C580" s="72">
        <v>4260</v>
      </c>
      <c r="D580" s="73" t="s">
        <v>133</v>
      </c>
      <c r="E580" s="69">
        <v>408017</v>
      </c>
      <c r="F580" s="69">
        <v>13500</v>
      </c>
      <c r="G580" s="69"/>
      <c r="H580" s="77">
        <f t="shared" si="84"/>
        <v>421517</v>
      </c>
    </row>
    <row r="581" spans="1:8" s="42" customFormat="1" ht="11.25" customHeight="1" x14ac:dyDescent="0.2">
      <c r="A581" s="128"/>
      <c r="B581" s="61"/>
      <c r="C581" s="72">
        <v>4440</v>
      </c>
      <c r="D581" s="73" t="s">
        <v>179</v>
      </c>
      <c r="E581" s="70">
        <v>93087</v>
      </c>
      <c r="F581" s="70"/>
      <c r="G581" s="77">
        <v>2000</v>
      </c>
      <c r="H581" s="77">
        <f t="shared" si="84"/>
        <v>91087</v>
      </c>
    </row>
    <row r="582" spans="1:8" s="42" customFormat="1" ht="11.25" customHeight="1" thickBot="1" x14ac:dyDescent="0.25">
      <c r="A582" s="58">
        <v>855</v>
      </c>
      <c r="B582" s="58"/>
      <c r="C582" s="59"/>
      <c r="D582" s="60" t="s">
        <v>77</v>
      </c>
      <c r="E582" s="57">
        <v>20097031.399999999</v>
      </c>
      <c r="F582" s="75">
        <f>SUM(F583)</f>
        <v>95600</v>
      </c>
      <c r="G582" s="75">
        <f>SUM(G583)</f>
        <v>95600</v>
      </c>
      <c r="H582" s="57">
        <f>SUM(E582+F582-G582)</f>
        <v>20097031.399999999</v>
      </c>
    </row>
    <row r="583" spans="1:8" s="42" customFormat="1" ht="11.25" customHeight="1" thickTop="1" x14ac:dyDescent="0.2">
      <c r="A583" s="58"/>
      <c r="B583" s="68">
        <v>85510</v>
      </c>
      <c r="C583" s="72"/>
      <c r="D583" s="63" t="s">
        <v>119</v>
      </c>
      <c r="E583" s="109">
        <v>9200405</v>
      </c>
      <c r="F583" s="64">
        <f>SUM(F584,F590,F606)</f>
        <v>95600</v>
      </c>
      <c r="G583" s="64">
        <f>SUM(G584,G590,G606)</f>
        <v>95600</v>
      </c>
      <c r="H583" s="64">
        <f t="shared" ref="H583:H616" si="85">SUM(E583+F583-G583)</f>
        <v>9200405</v>
      </c>
    </row>
    <row r="584" spans="1:8" s="42" customFormat="1" ht="11.25" customHeight="1" x14ac:dyDescent="0.2">
      <c r="A584" s="58"/>
      <c r="B584" s="58"/>
      <c r="C584" s="53"/>
      <c r="D584" s="280" t="s">
        <v>249</v>
      </c>
      <c r="E584" s="110">
        <v>3207772</v>
      </c>
      <c r="F584" s="126">
        <f>SUM(F585:F589)</f>
        <v>9435</v>
      </c>
      <c r="G584" s="126">
        <f>SUM(G585:G589)</f>
        <v>9435</v>
      </c>
      <c r="H584" s="110">
        <f t="shared" si="85"/>
        <v>3207772</v>
      </c>
    </row>
    <row r="585" spans="1:8" s="42" customFormat="1" ht="11.25" customHeight="1" x14ac:dyDescent="0.2">
      <c r="A585" s="58"/>
      <c r="B585" s="58"/>
      <c r="C585" s="62" t="s">
        <v>178</v>
      </c>
      <c r="D585" s="117" t="s">
        <v>156</v>
      </c>
      <c r="E585" s="69">
        <v>135743</v>
      </c>
      <c r="F585" s="76">
        <v>6000</v>
      </c>
      <c r="G585" s="76"/>
      <c r="H585" s="76">
        <f t="shared" si="85"/>
        <v>141743</v>
      </c>
    </row>
    <row r="586" spans="1:8" s="42" customFormat="1" ht="11.25" customHeight="1" x14ac:dyDescent="0.2">
      <c r="A586" s="58"/>
      <c r="B586" s="58"/>
      <c r="C586" s="72">
        <v>4270</v>
      </c>
      <c r="D586" s="73" t="s">
        <v>134</v>
      </c>
      <c r="E586" s="69">
        <v>20000</v>
      </c>
      <c r="F586" s="76"/>
      <c r="G586" s="76">
        <v>6000</v>
      </c>
      <c r="H586" s="76">
        <f t="shared" si="85"/>
        <v>14000</v>
      </c>
    </row>
    <row r="587" spans="1:8" s="42" customFormat="1" ht="11.25" customHeight="1" x14ac:dyDescent="0.2">
      <c r="A587" s="58"/>
      <c r="B587" s="58"/>
      <c r="C587" s="72">
        <v>4280</v>
      </c>
      <c r="D587" s="73" t="s">
        <v>139</v>
      </c>
      <c r="E587" s="69">
        <v>2250</v>
      </c>
      <c r="F587" s="76">
        <v>500</v>
      </c>
      <c r="G587" s="76"/>
      <c r="H587" s="76">
        <f t="shared" si="85"/>
        <v>2750</v>
      </c>
    </row>
    <row r="588" spans="1:8" s="42" customFormat="1" ht="11.25" customHeight="1" x14ac:dyDescent="0.2">
      <c r="A588" s="58"/>
      <c r="B588" s="58"/>
      <c r="C588" s="72">
        <v>4300</v>
      </c>
      <c r="D588" s="73" t="s">
        <v>135</v>
      </c>
      <c r="E588" s="69">
        <v>300000</v>
      </c>
      <c r="F588" s="76"/>
      <c r="G588" s="76">
        <v>3435</v>
      </c>
      <c r="H588" s="76">
        <f t="shared" si="85"/>
        <v>296565</v>
      </c>
    </row>
    <row r="589" spans="1:8" s="42" customFormat="1" ht="11.25" customHeight="1" x14ac:dyDescent="0.2">
      <c r="A589" s="58"/>
      <c r="B589" s="58"/>
      <c r="C589" s="72">
        <v>4440</v>
      </c>
      <c r="D589" s="73" t="s">
        <v>179</v>
      </c>
      <c r="E589" s="69">
        <v>59556</v>
      </c>
      <c r="F589" s="76">
        <v>2935</v>
      </c>
      <c r="G589" s="76"/>
      <c r="H589" s="76">
        <f t="shared" si="85"/>
        <v>62491</v>
      </c>
    </row>
    <row r="590" spans="1:8" s="42" customFormat="1" ht="11.25" customHeight="1" x14ac:dyDescent="0.2">
      <c r="A590" s="58"/>
      <c r="B590" s="58"/>
      <c r="C590" s="53"/>
      <c r="D590" s="283" t="s">
        <v>215</v>
      </c>
      <c r="E590" s="110">
        <v>2020052</v>
      </c>
      <c r="F590" s="126">
        <f>SUM(F591:F605)</f>
        <v>48566</v>
      </c>
      <c r="G590" s="126">
        <f>SUM(G591:G605)</f>
        <v>48566</v>
      </c>
      <c r="H590" s="110">
        <f t="shared" si="85"/>
        <v>2020052</v>
      </c>
    </row>
    <row r="591" spans="1:8" s="42" customFormat="1" ht="11.25" customHeight="1" x14ac:dyDescent="0.2">
      <c r="A591" s="58"/>
      <c r="B591" s="58"/>
      <c r="C591" s="72">
        <v>3020</v>
      </c>
      <c r="D591" s="73" t="s">
        <v>175</v>
      </c>
      <c r="E591" s="69">
        <v>5200</v>
      </c>
      <c r="F591" s="76">
        <v>1100</v>
      </c>
      <c r="G591" s="76"/>
      <c r="H591" s="76">
        <f t="shared" si="85"/>
        <v>6300</v>
      </c>
    </row>
    <row r="592" spans="1:8" s="42" customFormat="1" ht="11.25" customHeight="1" x14ac:dyDescent="0.2">
      <c r="A592" s="58"/>
      <c r="B592" s="58"/>
      <c r="C592" s="72">
        <v>3110</v>
      </c>
      <c r="D592" s="73" t="s">
        <v>228</v>
      </c>
      <c r="E592" s="69">
        <v>3600</v>
      </c>
      <c r="F592" s="76"/>
      <c r="G592" s="76">
        <v>3300</v>
      </c>
      <c r="H592" s="76">
        <f t="shared" si="85"/>
        <v>300</v>
      </c>
    </row>
    <row r="593" spans="1:8" s="42" customFormat="1" ht="11.25" customHeight="1" x14ac:dyDescent="0.2">
      <c r="A593" s="58"/>
      <c r="B593" s="58"/>
      <c r="C593" s="72">
        <v>4010</v>
      </c>
      <c r="D593" s="73" t="s">
        <v>127</v>
      </c>
      <c r="E593" s="69">
        <v>1169410</v>
      </c>
      <c r="F593" s="76">
        <v>16327</v>
      </c>
      <c r="G593" s="76"/>
      <c r="H593" s="76">
        <f t="shared" si="85"/>
        <v>1185737</v>
      </c>
    </row>
    <row r="594" spans="1:8" s="42" customFormat="1" ht="11.25" customHeight="1" x14ac:dyDescent="0.2">
      <c r="A594" s="58"/>
      <c r="B594" s="58"/>
      <c r="C594" s="72">
        <v>4040</v>
      </c>
      <c r="D594" s="73" t="s">
        <v>154</v>
      </c>
      <c r="E594" s="69">
        <v>87340</v>
      </c>
      <c r="F594" s="76"/>
      <c r="G594" s="76">
        <v>8381</v>
      </c>
      <c r="H594" s="76">
        <f t="shared" si="85"/>
        <v>78959</v>
      </c>
    </row>
    <row r="595" spans="1:8" s="42" customFormat="1" ht="11.25" customHeight="1" x14ac:dyDescent="0.2">
      <c r="A595" s="58"/>
      <c r="B595" s="58"/>
      <c r="C595" s="72">
        <v>4110</v>
      </c>
      <c r="D595" s="73" t="s">
        <v>128</v>
      </c>
      <c r="E595" s="69">
        <v>204138</v>
      </c>
      <c r="F595" s="76">
        <v>5100</v>
      </c>
      <c r="G595" s="76"/>
      <c r="H595" s="76">
        <f t="shared" si="85"/>
        <v>209238</v>
      </c>
    </row>
    <row r="596" spans="1:8" s="42" customFormat="1" ht="11.25" customHeight="1" x14ac:dyDescent="0.2">
      <c r="A596" s="58"/>
      <c r="B596" s="58"/>
      <c r="C596" s="72">
        <v>4120</v>
      </c>
      <c r="D596" s="73" t="s">
        <v>129</v>
      </c>
      <c r="E596" s="69">
        <v>26433</v>
      </c>
      <c r="F596" s="76">
        <v>500</v>
      </c>
      <c r="G596" s="76"/>
      <c r="H596" s="76">
        <f t="shared" si="85"/>
        <v>26933</v>
      </c>
    </row>
    <row r="597" spans="1:8" s="42" customFormat="1" ht="11.25" customHeight="1" x14ac:dyDescent="0.2">
      <c r="A597" s="58"/>
      <c r="B597" s="58"/>
      <c r="C597" s="82">
        <v>4140</v>
      </c>
      <c r="D597" s="117" t="s">
        <v>145</v>
      </c>
      <c r="E597" s="69"/>
      <c r="F597" s="76"/>
      <c r="G597" s="76"/>
      <c r="H597" s="76"/>
    </row>
    <row r="598" spans="1:8" s="42" customFormat="1" ht="11.25" customHeight="1" x14ac:dyDescent="0.2">
      <c r="A598" s="58"/>
      <c r="B598" s="58"/>
      <c r="C598" s="72"/>
      <c r="D598" s="73" t="s">
        <v>146</v>
      </c>
      <c r="E598" s="69">
        <v>15885</v>
      </c>
      <c r="F598" s="76"/>
      <c r="G598" s="76">
        <v>15885</v>
      </c>
      <c r="H598" s="76">
        <f t="shared" si="85"/>
        <v>0</v>
      </c>
    </row>
    <row r="599" spans="1:8" s="42" customFormat="1" ht="11.25" customHeight="1" x14ac:dyDescent="0.2">
      <c r="A599" s="58"/>
      <c r="B599" s="58"/>
      <c r="C599" s="62" t="s">
        <v>178</v>
      </c>
      <c r="D599" s="117" t="s">
        <v>156</v>
      </c>
      <c r="E599" s="69">
        <v>58580</v>
      </c>
      <c r="F599" s="76">
        <v>20000</v>
      </c>
      <c r="G599" s="76"/>
      <c r="H599" s="76">
        <f t="shared" si="85"/>
        <v>78580</v>
      </c>
    </row>
    <row r="600" spans="1:8" s="42" customFormat="1" ht="11.25" customHeight="1" x14ac:dyDescent="0.2">
      <c r="A600" s="58"/>
      <c r="B600" s="58"/>
      <c r="C600" s="72">
        <v>4260</v>
      </c>
      <c r="D600" s="73" t="s">
        <v>133</v>
      </c>
      <c r="E600" s="69">
        <v>89400</v>
      </c>
      <c r="F600" s="76"/>
      <c r="G600" s="76">
        <v>10000</v>
      </c>
      <c r="H600" s="76">
        <f t="shared" si="85"/>
        <v>79400</v>
      </c>
    </row>
    <row r="601" spans="1:8" s="42" customFormat="1" ht="11.25" customHeight="1" x14ac:dyDescent="0.2">
      <c r="A601" s="58"/>
      <c r="B601" s="58"/>
      <c r="C601" s="72">
        <v>4280</v>
      </c>
      <c r="D601" s="73" t="s">
        <v>139</v>
      </c>
      <c r="E601" s="69">
        <v>3602</v>
      </c>
      <c r="F601" s="76">
        <v>500</v>
      </c>
      <c r="G601" s="76"/>
      <c r="H601" s="76">
        <f t="shared" si="85"/>
        <v>4102</v>
      </c>
    </row>
    <row r="602" spans="1:8" s="42" customFormat="1" ht="11.25" customHeight="1" x14ac:dyDescent="0.2">
      <c r="A602" s="85"/>
      <c r="B602" s="85"/>
      <c r="C602" s="86">
        <v>4440</v>
      </c>
      <c r="D602" s="63" t="s">
        <v>179</v>
      </c>
      <c r="E602" s="109">
        <v>55810</v>
      </c>
      <c r="F602" s="87">
        <v>4619</v>
      </c>
      <c r="G602" s="87"/>
      <c r="H602" s="87">
        <f t="shared" si="85"/>
        <v>60429</v>
      </c>
    </row>
    <row r="603" spans="1:8" s="42" customFormat="1" ht="11.25" customHeight="1" x14ac:dyDescent="0.2">
      <c r="A603" s="58"/>
      <c r="B603" s="58"/>
      <c r="C603" s="72">
        <v>4700</v>
      </c>
      <c r="D603" s="117" t="s">
        <v>176</v>
      </c>
      <c r="E603" s="69"/>
      <c r="F603" s="76"/>
      <c r="G603" s="76"/>
      <c r="H603" s="76"/>
    </row>
    <row r="604" spans="1:8" s="42" customFormat="1" ht="11.25" customHeight="1" x14ac:dyDescent="0.2">
      <c r="A604" s="58"/>
      <c r="B604" s="58"/>
      <c r="C604" s="72"/>
      <c r="D604" s="117" t="s">
        <v>177</v>
      </c>
      <c r="E604" s="69">
        <v>3095</v>
      </c>
      <c r="F604" s="76">
        <v>420</v>
      </c>
      <c r="G604" s="76"/>
      <c r="H604" s="76">
        <f t="shared" si="85"/>
        <v>3515</v>
      </c>
    </row>
    <row r="605" spans="1:8" s="42" customFormat="1" ht="11.25" customHeight="1" x14ac:dyDescent="0.2">
      <c r="A605" s="58"/>
      <c r="B605" s="58"/>
      <c r="C605" s="72">
        <v>4710</v>
      </c>
      <c r="D605" s="117" t="s">
        <v>150</v>
      </c>
      <c r="E605" s="69">
        <v>11077</v>
      </c>
      <c r="F605" s="76"/>
      <c r="G605" s="76">
        <v>11000</v>
      </c>
      <c r="H605" s="76">
        <f t="shared" si="85"/>
        <v>77</v>
      </c>
    </row>
    <row r="606" spans="1:8" s="42" customFormat="1" ht="11.25" customHeight="1" x14ac:dyDescent="0.2">
      <c r="A606" s="58"/>
      <c r="B606" s="58"/>
      <c r="C606" s="53"/>
      <c r="D606" s="283" t="s">
        <v>250</v>
      </c>
      <c r="E606" s="110">
        <v>1482942</v>
      </c>
      <c r="F606" s="126">
        <f>SUM(F607:F619)</f>
        <v>37599</v>
      </c>
      <c r="G606" s="126">
        <f>SUM(G607:G619)</f>
        <v>37599</v>
      </c>
      <c r="H606" s="110">
        <f t="shared" si="85"/>
        <v>1482942</v>
      </c>
    </row>
    <row r="607" spans="1:8" s="42" customFormat="1" ht="11.25" customHeight="1" x14ac:dyDescent="0.2">
      <c r="A607" s="58"/>
      <c r="B607" s="58"/>
      <c r="C607" s="72">
        <v>3020</v>
      </c>
      <c r="D607" s="73" t="s">
        <v>175</v>
      </c>
      <c r="E607" s="69">
        <v>3240</v>
      </c>
      <c r="F607" s="76"/>
      <c r="G607" s="76">
        <v>1800</v>
      </c>
      <c r="H607" s="76">
        <f t="shared" si="85"/>
        <v>1440</v>
      </c>
    </row>
    <row r="608" spans="1:8" s="42" customFormat="1" ht="11.25" customHeight="1" x14ac:dyDescent="0.2">
      <c r="A608" s="58"/>
      <c r="B608" s="58"/>
      <c r="C608" s="72">
        <v>4010</v>
      </c>
      <c r="D608" s="73" t="s">
        <v>127</v>
      </c>
      <c r="E608" s="69">
        <v>922762</v>
      </c>
      <c r="F608" s="76">
        <v>6249</v>
      </c>
      <c r="G608" s="76"/>
      <c r="H608" s="76">
        <f t="shared" si="85"/>
        <v>929011</v>
      </c>
    </row>
    <row r="609" spans="1:8" s="42" customFormat="1" ht="11.25" customHeight="1" x14ac:dyDescent="0.2">
      <c r="A609" s="58"/>
      <c r="B609" s="58"/>
      <c r="C609" s="72">
        <v>4040</v>
      </c>
      <c r="D609" s="73" t="s">
        <v>154</v>
      </c>
      <c r="E609" s="69">
        <v>64266</v>
      </c>
      <c r="F609" s="76"/>
      <c r="G609" s="76">
        <v>6249</v>
      </c>
      <c r="H609" s="76">
        <f t="shared" si="85"/>
        <v>58017</v>
      </c>
    </row>
    <row r="610" spans="1:8" s="42" customFormat="1" ht="11.25" customHeight="1" x14ac:dyDescent="0.2">
      <c r="A610" s="58"/>
      <c r="B610" s="58"/>
      <c r="C610" s="72">
        <v>4110</v>
      </c>
      <c r="D610" s="73" t="s">
        <v>128</v>
      </c>
      <c r="E610" s="69">
        <v>160833</v>
      </c>
      <c r="F610" s="76">
        <v>7080</v>
      </c>
      <c r="G610" s="76"/>
      <c r="H610" s="76">
        <f t="shared" si="85"/>
        <v>167913</v>
      </c>
    </row>
    <row r="611" spans="1:8" s="42" customFormat="1" ht="11.25" customHeight="1" x14ac:dyDescent="0.2">
      <c r="A611" s="58"/>
      <c r="B611" s="58"/>
      <c r="C611" s="72">
        <v>4120</v>
      </c>
      <c r="D611" s="73" t="s">
        <v>129</v>
      </c>
      <c r="E611" s="69">
        <v>26778</v>
      </c>
      <c r="F611" s="76"/>
      <c r="G611" s="76">
        <v>5000</v>
      </c>
      <c r="H611" s="76">
        <f t="shared" si="85"/>
        <v>21778</v>
      </c>
    </row>
    <row r="612" spans="1:8" s="42" customFormat="1" ht="11.25" customHeight="1" x14ac:dyDescent="0.2">
      <c r="A612" s="58"/>
      <c r="B612" s="58"/>
      <c r="C612" s="62" t="s">
        <v>178</v>
      </c>
      <c r="D612" s="117" t="s">
        <v>156</v>
      </c>
      <c r="E612" s="69">
        <v>31800</v>
      </c>
      <c r="F612" s="76">
        <v>10000</v>
      </c>
      <c r="G612" s="76"/>
      <c r="H612" s="76">
        <f t="shared" si="85"/>
        <v>41800</v>
      </c>
    </row>
    <row r="613" spans="1:8" s="42" customFormat="1" ht="11.25" customHeight="1" x14ac:dyDescent="0.2">
      <c r="A613" s="58"/>
      <c r="B613" s="58"/>
      <c r="C613" s="72">
        <v>4220</v>
      </c>
      <c r="D613" s="73" t="s">
        <v>222</v>
      </c>
      <c r="E613" s="69">
        <v>61320</v>
      </c>
      <c r="F613" s="76">
        <v>12000</v>
      </c>
      <c r="G613" s="76"/>
      <c r="H613" s="76">
        <f t="shared" si="85"/>
        <v>73320</v>
      </c>
    </row>
    <row r="614" spans="1:8" s="42" customFormat="1" ht="11.25" customHeight="1" x14ac:dyDescent="0.2">
      <c r="A614" s="58"/>
      <c r="B614" s="58"/>
      <c r="C614" s="53" t="s">
        <v>217</v>
      </c>
      <c r="D614" s="79" t="s">
        <v>218</v>
      </c>
      <c r="E614" s="69"/>
      <c r="F614" s="76"/>
      <c r="G614" s="76"/>
      <c r="H614" s="76"/>
    </row>
    <row r="615" spans="1:8" s="42" customFormat="1" ht="11.25" customHeight="1" x14ac:dyDescent="0.2">
      <c r="A615" s="58"/>
      <c r="B615" s="58"/>
      <c r="C615" s="53"/>
      <c r="D615" s="79" t="s">
        <v>219</v>
      </c>
      <c r="E615" s="69">
        <v>10000</v>
      </c>
      <c r="F615" s="76">
        <v>2270</v>
      </c>
      <c r="G615" s="76"/>
      <c r="H615" s="76">
        <f t="shared" si="85"/>
        <v>12270</v>
      </c>
    </row>
    <row r="616" spans="1:8" s="42" customFormat="1" ht="11.25" customHeight="1" x14ac:dyDescent="0.2">
      <c r="A616" s="58"/>
      <c r="B616" s="58"/>
      <c r="C616" s="72">
        <v>4440</v>
      </c>
      <c r="D616" s="73" t="s">
        <v>179</v>
      </c>
      <c r="E616" s="69">
        <v>17828</v>
      </c>
      <c r="F616" s="76"/>
      <c r="G616" s="76">
        <v>155</v>
      </c>
      <c r="H616" s="76">
        <f t="shared" si="85"/>
        <v>17673</v>
      </c>
    </row>
    <row r="617" spans="1:8" s="42" customFormat="1" ht="11.25" customHeight="1" x14ac:dyDescent="0.2">
      <c r="A617" s="58"/>
      <c r="B617" s="58"/>
      <c r="C617" s="72">
        <v>4520</v>
      </c>
      <c r="D617" s="68" t="s">
        <v>251</v>
      </c>
      <c r="E617" s="69"/>
      <c r="F617" s="76"/>
      <c r="G617" s="76"/>
      <c r="H617" s="76"/>
    </row>
    <row r="618" spans="1:8" s="42" customFormat="1" ht="11.25" customHeight="1" x14ac:dyDescent="0.2">
      <c r="A618" s="58"/>
      <c r="B618" s="58"/>
      <c r="C618" s="72"/>
      <c r="D618" s="73" t="s">
        <v>252</v>
      </c>
      <c r="E618" s="69">
        <v>8000</v>
      </c>
      <c r="F618" s="76"/>
      <c r="G618" s="76">
        <v>8000</v>
      </c>
      <c r="H618" s="76">
        <f t="shared" ref="H618:H678" si="86">SUM(E618+F618-G618)</f>
        <v>0</v>
      </c>
    </row>
    <row r="619" spans="1:8" s="42" customFormat="1" ht="11.25" customHeight="1" x14ac:dyDescent="0.2">
      <c r="A619" s="58"/>
      <c r="B619" s="58"/>
      <c r="C619" s="72">
        <v>4710</v>
      </c>
      <c r="D619" s="117" t="s">
        <v>150</v>
      </c>
      <c r="E619" s="69">
        <v>16395</v>
      </c>
      <c r="F619" s="76"/>
      <c r="G619" s="76">
        <v>16395</v>
      </c>
      <c r="H619" s="76">
        <f t="shared" si="86"/>
        <v>0</v>
      </c>
    </row>
    <row r="620" spans="1:8" s="42" customFormat="1" ht="12" customHeight="1" thickBot="1" x14ac:dyDescent="0.25">
      <c r="A620" s="74">
        <v>900</v>
      </c>
      <c r="B620" s="58"/>
      <c r="C620" s="59"/>
      <c r="D620" s="60" t="s">
        <v>253</v>
      </c>
      <c r="E620" s="57">
        <v>83045698.189999998</v>
      </c>
      <c r="F620" s="75">
        <f>SUM(F621,F625)</f>
        <v>48360</v>
      </c>
      <c r="G620" s="75">
        <f>SUM(G621,G625)</f>
        <v>48360</v>
      </c>
      <c r="H620" s="57">
        <f t="shared" si="86"/>
        <v>83045698.189999998</v>
      </c>
    </row>
    <row r="621" spans="1:8" s="42" customFormat="1" ht="12" customHeight="1" thickTop="1" x14ac:dyDescent="0.2">
      <c r="A621" s="74"/>
      <c r="B621" s="68">
        <v>90004</v>
      </c>
      <c r="C621" s="59"/>
      <c r="D621" s="63" t="s">
        <v>254</v>
      </c>
      <c r="E621" s="64">
        <v>622652</v>
      </c>
      <c r="F621" s="64">
        <f>SUM(F622)</f>
        <v>6000</v>
      </c>
      <c r="G621" s="64">
        <f>SUM(G622)</f>
        <v>6000</v>
      </c>
      <c r="H621" s="64">
        <f t="shared" si="86"/>
        <v>622652</v>
      </c>
    </row>
    <row r="622" spans="1:8" s="42" customFormat="1" ht="12" customHeight="1" x14ac:dyDescent="0.2">
      <c r="A622" s="74"/>
      <c r="B622" s="68"/>
      <c r="C622" s="53"/>
      <c r="D622" s="278" t="s">
        <v>126</v>
      </c>
      <c r="E622" s="110">
        <v>421652</v>
      </c>
      <c r="F622" s="276">
        <f>SUM(F623:F624)</f>
        <v>6000</v>
      </c>
      <c r="G622" s="276">
        <f>SUM(G623:G624)</f>
        <v>6000</v>
      </c>
      <c r="H622" s="110">
        <f>SUM(E622+F622-G622)</f>
        <v>421652</v>
      </c>
    </row>
    <row r="623" spans="1:8" s="42" customFormat="1" ht="12" customHeight="1" x14ac:dyDescent="0.2">
      <c r="A623" s="74"/>
      <c r="B623" s="68"/>
      <c r="C623" s="72">
        <v>4270</v>
      </c>
      <c r="D623" s="73" t="s">
        <v>134</v>
      </c>
      <c r="E623" s="69">
        <v>5091</v>
      </c>
      <c r="F623" s="76">
        <v>6000</v>
      </c>
      <c r="G623" s="76"/>
      <c r="H623" s="69">
        <f t="shared" ref="H623:H624" si="87">SUM(E623+F623-G623)</f>
        <v>11091</v>
      </c>
    </row>
    <row r="624" spans="1:8" s="42" customFormat="1" ht="12" customHeight="1" x14ac:dyDescent="0.2">
      <c r="A624" s="58"/>
      <c r="B624" s="58"/>
      <c r="C624" s="72">
        <v>4300</v>
      </c>
      <c r="D624" s="73" t="s">
        <v>135</v>
      </c>
      <c r="E624" s="69">
        <v>57000</v>
      </c>
      <c r="F624" s="76"/>
      <c r="G624" s="76">
        <v>6000</v>
      </c>
      <c r="H624" s="69">
        <f t="shared" si="87"/>
        <v>51000</v>
      </c>
    </row>
    <row r="625" spans="1:8" s="42" customFormat="1" ht="12" customHeight="1" x14ac:dyDescent="0.2">
      <c r="A625" s="58"/>
      <c r="B625" s="68">
        <v>90095</v>
      </c>
      <c r="C625" s="59"/>
      <c r="D625" s="83" t="s">
        <v>138</v>
      </c>
      <c r="E625" s="64">
        <v>44388785.329999998</v>
      </c>
      <c r="F625" s="64">
        <f>SUM(F626,F637)</f>
        <v>42360</v>
      </c>
      <c r="G625" s="64">
        <f>SUM(G626,G637)</f>
        <v>42360</v>
      </c>
      <c r="H625" s="64">
        <f>SUM(E625+F625-G625)</f>
        <v>44388785.329999998</v>
      </c>
    </row>
    <row r="626" spans="1:8" s="42" customFormat="1" ht="12" customHeight="1" x14ac:dyDescent="0.2">
      <c r="A626" s="58"/>
      <c r="B626" s="68"/>
      <c r="C626" s="53"/>
      <c r="D626" s="278" t="s">
        <v>126</v>
      </c>
      <c r="E626" s="127">
        <v>6494803</v>
      </c>
      <c r="F626" s="127">
        <f>SUM(F627:F636)</f>
        <v>38860</v>
      </c>
      <c r="G626" s="127">
        <f>SUM(G627:G636)</f>
        <v>38860</v>
      </c>
      <c r="H626" s="127">
        <f>SUM(E626+F626-G626)</f>
        <v>6494803</v>
      </c>
    </row>
    <row r="627" spans="1:8" s="42" customFormat="1" ht="12" customHeight="1" x14ac:dyDescent="0.2">
      <c r="A627" s="58"/>
      <c r="B627" s="68"/>
      <c r="C627" s="72">
        <v>4010</v>
      </c>
      <c r="D627" s="73" t="s">
        <v>127</v>
      </c>
      <c r="E627" s="76">
        <v>3892888</v>
      </c>
      <c r="F627" s="69">
        <v>29000</v>
      </c>
      <c r="G627" s="69"/>
      <c r="H627" s="77">
        <f t="shared" ref="H627:H636" si="88">SUM(E627+F627-G627)</f>
        <v>3921888</v>
      </c>
    </row>
    <row r="628" spans="1:8" s="42" customFormat="1" ht="12" customHeight="1" x14ac:dyDescent="0.2">
      <c r="A628" s="58"/>
      <c r="B628" s="68"/>
      <c r="C628" s="72">
        <v>4040</v>
      </c>
      <c r="D628" s="73" t="s">
        <v>154</v>
      </c>
      <c r="E628" s="76">
        <v>274665</v>
      </c>
      <c r="F628" s="69"/>
      <c r="G628" s="69">
        <v>5115</v>
      </c>
      <c r="H628" s="77">
        <f t="shared" si="88"/>
        <v>269550</v>
      </c>
    </row>
    <row r="629" spans="1:8" s="42" customFormat="1" ht="12" customHeight="1" x14ac:dyDescent="0.2">
      <c r="A629" s="58"/>
      <c r="B629" s="68"/>
      <c r="C629" s="72">
        <v>4120</v>
      </c>
      <c r="D629" s="73" t="s">
        <v>129</v>
      </c>
      <c r="E629" s="76">
        <v>119075</v>
      </c>
      <c r="F629" s="69"/>
      <c r="G629" s="69">
        <v>23885</v>
      </c>
      <c r="H629" s="77">
        <f t="shared" si="88"/>
        <v>95190</v>
      </c>
    </row>
    <row r="630" spans="1:8" s="42" customFormat="1" ht="12" customHeight="1" x14ac:dyDescent="0.2">
      <c r="A630" s="58"/>
      <c r="B630" s="68"/>
      <c r="C630" s="62" t="s">
        <v>178</v>
      </c>
      <c r="D630" s="117" t="s">
        <v>156</v>
      </c>
      <c r="E630" s="76">
        <v>340241</v>
      </c>
      <c r="F630" s="69">
        <v>7000</v>
      </c>
      <c r="G630" s="69"/>
      <c r="H630" s="77">
        <f t="shared" si="88"/>
        <v>347241</v>
      </c>
    </row>
    <row r="631" spans="1:8" s="42" customFormat="1" ht="12" customHeight="1" x14ac:dyDescent="0.2">
      <c r="A631" s="58"/>
      <c r="B631" s="68"/>
      <c r="C631" s="72">
        <v>4280</v>
      </c>
      <c r="D631" s="73" t="s">
        <v>139</v>
      </c>
      <c r="E631" s="76">
        <v>16500</v>
      </c>
      <c r="F631" s="69"/>
      <c r="G631" s="69">
        <v>7000</v>
      </c>
      <c r="H631" s="77">
        <f t="shared" si="88"/>
        <v>9500</v>
      </c>
    </row>
    <row r="632" spans="1:8" s="42" customFormat="1" ht="12" customHeight="1" x14ac:dyDescent="0.2">
      <c r="A632" s="58"/>
      <c r="B632" s="68"/>
      <c r="C632" s="72">
        <v>4520</v>
      </c>
      <c r="D632" s="68" t="s">
        <v>251</v>
      </c>
      <c r="E632" s="76"/>
      <c r="F632" s="69"/>
      <c r="G632" s="69"/>
      <c r="H632" s="77"/>
    </row>
    <row r="633" spans="1:8" s="42" customFormat="1" ht="12" customHeight="1" x14ac:dyDescent="0.2">
      <c r="A633" s="58"/>
      <c r="B633" s="68"/>
      <c r="C633" s="72"/>
      <c r="D633" s="73" t="s">
        <v>252</v>
      </c>
      <c r="E633" s="76">
        <v>10450</v>
      </c>
      <c r="F633" s="69"/>
      <c r="G633" s="69">
        <v>2500</v>
      </c>
      <c r="H633" s="77">
        <f t="shared" si="88"/>
        <v>7950</v>
      </c>
    </row>
    <row r="634" spans="1:8" s="42" customFormat="1" ht="12" customHeight="1" x14ac:dyDescent="0.2">
      <c r="A634" s="58"/>
      <c r="B634" s="68"/>
      <c r="C634" s="72">
        <v>4610</v>
      </c>
      <c r="D634" s="125" t="s">
        <v>230</v>
      </c>
      <c r="E634" s="76">
        <v>360</v>
      </c>
      <c r="F634" s="69"/>
      <c r="G634" s="69">
        <v>360</v>
      </c>
      <c r="H634" s="77">
        <f t="shared" si="88"/>
        <v>0</v>
      </c>
    </row>
    <row r="635" spans="1:8" s="42" customFormat="1" ht="12" customHeight="1" x14ac:dyDescent="0.2">
      <c r="A635" s="58"/>
      <c r="B635" s="68"/>
      <c r="C635" s="72">
        <v>4700</v>
      </c>
      <c r="D635" s="117" t="s">
        <v>255</v>
      </c>
      <c r="E635" s="76"/>
      <c r="F635" s="69"/>
      <c r="G635" s="69"/>
      <c r="H635" s="77"/>
    </row>
    <row r="636" spans="1:8" s="42" customFormat="1" ht="12" customHeight="1" x14ac:dyDescent="0.2">
      <c r="A636" s="58"/>
      <c r="B636" s="68"/>
      <c r="C636" s="72"/>
      <c r="D636" s="117" t="s">
        <v>177</v>
      </c>
      <c r="E636" s="76">
        <v>12650</v>
      </c>
      <c r="F636" s="69">
        <v>2860</v>
      </c>
      <c r="G636" s="69"/>
      <c r="H636" s="77">
        <f t="shared" si="88"/>
        <v>15510</v>
      </c>
    </row>
    <row r="637" spans="1:8" s="42" customFormat="1" ht="33" customHeight="1" x14ac:dyDescent="0.2">
      <c r="A637" s="58"/>
      <c r="B637" s="68"/>
      <c r="C637" s="53"/>
      <c r="D637" s="285" t="s">
        <v>256</v>
      </c>
      <c r="E637" s="110">
        <v>268900</v>
      </c>
      <c r="F637" s="276">
        <f>SUM(F638:F639)</f>
        <v>3500</v>
      </c>
      <c r="G637" s="276">
        <f>SUM(G638:G639)</f>
        <v>3500</v>
      </c>
      <c r="H637" s="110">
        <f>SUM(E637+F637-G637)</f>
        <v>268900</v>
      </c>
    </row>
    <row r="638" spans="1:8" s="42" customFormat="1" ht="12" customHeight="1" x14ac:dyDescent="0.2">
      <c r="A638" s="58"/>
      <c r="B638" s="68"/>
      <c r="C638" s="72">
        <v>4260</v>
      </c>
      <c r="D638" s="73" t="s">
        <v>133</v>
      </c>
      <c r="E638" s="69">
        <v>140000</v>
      </c>
      <c r="F638" s="76"/>
      <c r="G638" s="76">
        <v>3500</v>
      </c>
      <c r="H638" s="69">
        <f t="shared" ref="H638:H639" si="89">SUM(E638+F638-G638)</f>
        <v>136500</v>
      </c>
    </row>
    <row r="639" spans="1:8" s="42" customFormat="1" ht="12" customHeight="1" x14ac:dyDescent="0.2">
      <c r="A639" s="58"/>
      <c r="B639" s="68"/>
      <c r="C639" s="72">
        <v>4300</v>
      </c>
      <c r="D639" s="73" t="s">
        <v>135</v>
      </c>
      <c r="E639" s="76">
        <v>22000</v>
      </c>
      <c r="F639" s="69">
        <v>3500</v>
      </c>
      <c r="G639" s="69"/>
      <c r="H639" s="69">
        <f t="shared" si="89"/>
        <v>25500</v>
      </c>
    </row>
    <row r="640" spans="1:8" s="42" customFormat="1" ht="12" customHeight="1" thickBot="1" x14ac:dyDescent="0.25">
      <c r="A640" s="74">
        <v>926</v>
      </c>
      <c r="B640" s="58"/>
      <c r="C640" s="59"/>
      <c r="D640" s="60" t="s">
        <v>257</v>
      </c>
      <c r="E640" s="57">
        <v>24141440.009999998</v>
      </c>
      <c r="F640" s="57">
        <f>SUM(F641)</f>
        <v>75000</v>
      </c>
      <c r="G640" s="57">
        <f>SUM(G641)</f>
        <v>75000</v>
      </c>
      <c r="H640" s="57">
        <f t="shared" si="86"/>
        <v>24141440.009999998</v>
      </c>
    </row>
    <row r="641" spans="1:8" s="42" customFormat="1" ht="12" customHeight="1" thickTop="1" x14ac:dyDescent="0.2">
      <c r="A641" s="74"/>
      <c r="B641" s="72">
        <v>92604</v>
      </c>
      <c r="C641" s="90"/>
      <c r="D641" s="63" t="s">
        <v>258</v>
      </c>
      <c r="E641" s="64">
        <v>15050989</v>
      </c>
      <c r="F641" s="64">
        <f>SUM(F642)</f>
        <v>75000</v>
      </c>
      <c r="G641" s="64">
        <f>SUM(G642)</f>
        <v>75000</v>
      </c>
      <c r="H641" s="64">
        <f t="shared" si="86"/>
        <v>15050989</v>
      </c>
    </row>
    <row r="642" spans="1:8" s="42" customFormat="1" ht="12" customHeight="1" x14ac:dyDescent="0.2">
      <c r="A642" s="74"/>
      <c r="B642" s="58"/>
      <c r="C642" s="59"/>
      <c r="D642" s="278" t="s">
        <v>142</v>
      </c>
      <c r="E642" s="127">
        <v>13825989</v>
      </c>
      <c r="F642" s="127">
        <f>SUM(F643:F644)</f>
        <v>75000</v>
      </c>
      <c r="G642" s="127">
        <f>SUM(G643:G644)</f>
        <v>75000</v>
      </c>
      <c r="H642" s="127">
        <f t="shared" si="86"/>
        <v>13825989</v>
      </c>
    </row>
    <row r="643" spans="1:8" s="42" customFormat="1" ht="12" customHeight="1" x14ac:dyDescent="0.2">
      <c r="A643" s="74"/>
      <c r="B643" s="68"/>
      <c r="C643" s="72">
        <v>4010</v>
      </c>
      <c r="D643" s="73" t="s">
        <v>127</v>
      </c>
      <c r="E643" s="77">
        <v>4002266</v>
      </c>
      <c r="F643" s="77">
        <v>75000</v>
      </c>
      <c r="G643" s="77"/>
      <c r="H643" s="77">
        <f t="shared" si="86"/>
        <v>4077266</v>
      </c>
    </row>
    <row r="644" spans="1:8" s="42" customFormat="1" ht="12" customHeight="1" x14ac:dyDescent="0.2">
      <c r="A644" s="74"/>
      <c r="B644" s="68"/>
      <c r="C644" s="72">
        <v>4170</v>
      </c>
      <c r="D644" s="73" t="s">
        <v>143</v>
      </c>
      <c r="E644" s="77">
        <v>92904</v>
      </c>
      <c r="F644" s="77"/>
      <c r="G644" s="77">
        <v>75000</v>
      </c>
      <c r="H644" s="77">
        <f t="shared" si="86"/>
        <v>17904</v>
      </c>
    </row>
    <row r="645" spans="1:8" s="42" customFormat="1" ht="19.5" customHeight="1" thickBot="1" x14ac:dyDescent="0.25">
      <c r="A645" s="74"/>
      <c r="B645" s="52"/>
      <c r="C645" s="53"/>
      <c r="D645" s="129" t="s">
        <v>259</v>
      </c>
      <c r="E645" s="57">
        <v>126434926.92999999</v>
      </c>
      <c r="F645" s="57">
        <f>SUM(F646,F652,F660,F665,F699)</f>
        <v>10851913.310000001</v>
      </c>
      <c r="G645" s="57">
        <f>SUM(G646,G652,G660,G665,G699)</f>
        <v>41723.31</v>
      </c>
      <c r="H645" s="57">
        <f t="shared" si="86"/>
        <v>137245116.92999998</v>
      </c>
    </row>
    <row r="646" spans="1:8" s="42" customFormat="1" ht="19.5" customHeight="1" thickTop="1" thickBot="1" x14ac:dyDescent="0.25">
      <c r="A646" s="74">
        <v>750</v>
      </c>
      <c r="B646" s="58"/>
      <c r="C646" s="59"/>
      <c r="D646" s="60" t="s">
        <v>66</v>
      </c>
      <c r="E646" s="57">
        <v>1909463</v>
      </c>
      <c r="F646" s="57">
        <f>SUM(F647)</f>
        <v>0</v>
      </c>
      <c r="G646" s="57">
        <f>SUM(G647)</f>
        <v>6411</v>
      </c>
      <c r="H646" s="57">
        <f t="shared" ref="H646:H651" si="90">SUM(E646+F646-G646)</f>
        <v>1903052</v>
      </c>
    </row>
    <row r="647" spans="1:8" s="42" customFormat="1" ht="12" customHeight="1" thickTop="1" x14ac:dyDescent="0.2">
      <c r="A647" s="74"/>
      <c r="B647" s="90">
        <v>75011</v>
      </c>
      <c r="C647" s="90"/>
      <c r="D647" s="130" t="s">
        <v>67</v>
      </c>
      <c r="E647" s="109">
        <v>1769011</v>
      </c>
      <c r="F647" s="65">
        <f t="shared" ref="F647:G647" si="91">SUM(F648)</f>
        <v>0</v>
      </c>
      <c r="G647" s="65">
        <f t="shared" si="91"/>
        <v>6411</v>
      </c>
      <c r="H647" s="64">
        <f t="shared" si="90"/>
        <v>1762600</v>
      </c>
    </row>
    <row r="648" spans="1:8" s="42" customFormat="1" ht="12" customHeight="1" x14ac:dyDescent="0.2">
      <c r="A648" s="74"/>
      <c r="B648" s="52"/>
      <c r="C648" s="53"/>
      <c r="D648" s="280" t="s">
        <v>260</v>
      </c>
      <c r="E648" s="281">
        <v>1769011</v>
      </c>
      <c r="F648" s="126">
        <f>SUM(F649:F651)</f>
        <v>0</v>
      </c>
      <c r="G648" s="126">
        <f>SUM(G649:G651)</f>
        <v>6411</v>
      </c>
      <c r="H648" s="127">
        <f t="shared" si="90"/>
        <v>1762600</v>
      </c>
    </row>
    <row r="649" spans="1:8" s="42" customFormat="1" ht="12" customHeight="1" x14ac:dyDescent="0.2">
      <c r="A649" s="74"/>
      <c r="B649" s="58"/>
      <c r="C649" s="72">
        <v>4010</v>
      </c>
      <c r="D649" s="73" t="s">
        <v>127</v>
      </c>
      <c r="E649" s="76">
        <v>1389231</v>
      </c>
      <c r="F649" s="76"/>
      <c r="G649" s="76">
        <v>5360</v>
      </c>
      <c r="H649" s="77">
        <f t="shared" si="90"/>
        <v>1383871</v>
      </c>
    </row>
    <row r="650" spans="1:8" s="42" customFormat="1" ht="12" customHeight="1" x14ac:dyDescent="0.2">
      <c r="A650" s="74"/>
      <c r="B650" s="58"/>
      <c r="C650" s="72">
        <v>4110</v>
      </c>
      <c r="D650" s="73" t="s">
        <v>128</v>
      </c>
      <c r="E650" s="76">
        <v>244396</v>
      </c>
      <c r="F650" s="76"/>
      <c r="G650" s="76">
        <v>920</v>
      </c>
      <c r="H650" s="77">
        <f t="shared" si="90"/>
        <v>243476</v>
      </c>
    </row>
    <row r="651" spans="1:8" s="42" customFormat="1" ht="12" customHeight="1" x14ac:dyDescent="0.2">
      <c r="A651" s="74"/>
      <c r="B651" s="58"/>
      <c r="C651" s="72">
        <v>4120</v>
      </c>
      <c r="D651" s="73" t="s">
        <v>129</v>
      </c>
      <c r="E651" s="76">
        <v>34887</v>
      </c>
      <c r="F651" s="76"/>
      <c r="G651" s="76">
        <v>131</v>
      </c>
      <c r="H651" s="77">
        <f t="shared" si="90"/>
        <v>34756</v>
      </c>
    </row>
    <row r="652" spans="1:8" s="42" customFormat="1" ht="12" customHeight="1" thickBot="1" x14ac:dyDescent="0.25">
      <c r="A652" s="74">
        <v>801</v>
      </c>
      <c r="B652" s="58"/>
      <c r="C652" s="59"/>
      <c r="D652" s="60" t="s">
        <v>50</v>
      </c>
      <c r="E652" s="57">
        <v>951083.44</v>
      </c>
      <c r="F652" s="57">
        <f>SUM(F655)</f>
        <v>7414.31</v>
      </c>
      <c r="G652" s="57">
        <f>SUM(G655)</f>
        <v>7414.31</v>
      </c>
      <c r="H652" s="57">
        <f>SUM(E652+F652-G652)</f>
        <v>951083.44</v>
      </c>
    </row>
    <row r="653" spans="1:8" s="42" customFormat="1" ht="12" customHeight="1" thickTop="1" x14ac:dyDescent="0.2">
      <c r="A653" s="74"/>
      <c r="B653" s="68">
        <v>80153</v>
      </c>
      <c r="C653" s="59"/>
      <c r="D653" s="117" t="s">
        <v>261</v>
      </c>
      <c r="E653" s="100"/>
      <c r="F653" s="100"/>
      <c r="G653" s="100"/>
      <c r="H653" s="100"/>
    </row>
    <row r="654" spans="1:8" s="42" customFormat="1" ht="12" customHeight="1" x14ac:dyDescent="0.2">
      <c r="A654" s="74"/>
      <c r="B654" s="58"/>
      <c r="C654" s="59"/>
      <c r="D654" s="117" t="s">
        <v>262</v>
      </c>
      <c r="E654" s="100"/>
      <c r="F654" s="100"/>
      <c r="G654" s="100"/>
      <c r="H654" s="100"/>
    </row>
    <row r="655" spans="1:8" s="42" customFormat="1" ht="12" customHeight="1" x14ac:dyDescent="0.2">
      <c r="A655" s="58"/>
      <c r="B655" s="68"/>
      <c r="C655" s="53"/>
      <c r="D655" s="63" t="s">
        <v>263</v>
      </c>
      <c r="E655" s="64">
        <v>951083.44</v>
      </c>
      <c r="F655" s="64">
        <f>SUM(F656,F658)</f>
        <v>7414.31</v>
      </c>
      <c r="G655" s="64">
        <f>SUM(G656,G658)</f>
        <v>7414.31</v>
      </c>
      <c r="H655" s="64">
        <f>SUM(E655+F655-G655)</f>
        <v>951083.44</v>
      </c>
    </row>
    <row r="656" spans="1:8" s="42" customFormat="1" ht="12" customHeight="1" x14ac:dyDescent="0.2">
      <c r="A656" s="51"/>
      <c r="B656" s="68"/>
      <c r="C656" s="53"/>
      <c r="D656" s="280" t="s">
        <v>174</v>
      </c>
      <c r="E656" s="110">
        <v>838573.16</v>
      </c>
      <c r="F656" s="276">
        <f>SUM(F657:F657)</f>
        <v>7414.31</v>
      </c>
      <c r="G656" s="276">
        <f>SUM(G657:G657)</f>
        <v>0</v>
      </c>
      <c r="H656" s="110">
        <f>SUM(E656+F656-G656)</f>
        <v>845987.47000000009</v>
      </c>
    </row>
    <row r="657" spans="1:8" s="42" customFormat="1" ht="12" customHeight="1" x14ac:dyDescent="0.2">
      <c r="A657" s="74"/>
      <c r="B657" s="52"/>
      <c r="C657" s="82">
        <v>4210</v>
      </c>
      <c r="D657" s="117" t="s">
        <v>156</v>
      </c>
      <c r="E657" s="70">
        <v>0</v>
      </c>
      <c r="F657" s="77">
        <v>7414.31</v>
      </c>
      <c r="G657" s="77"/>
      <c r="H657" s="70">
        <f>SUM(E657+F657-G657)</f>
        <v>7414.31</v>
      </c>
    </row>
    <row r="658" spans="1:8" s="42" customFormat="1" ht="12" customHeight="1" x14ac:dyDescent="0.2">
      <c r="A658" s="74"/>
      <c r="B658" s="52"/>
      <c r="C658" s="53"/>
      <c r="D658" s="278" t="s">
        <v>167</v>
      </c>
      <c r="E658" s="110">
        <v>112510.28</v>
      </c>
      <c r="F658" s="276">
        <f>SUM(F659:F659)</f>
        <v>0</v>
      </c>
      <c r="G658" s="276">
        <f>SUM(G659:G659)</f>
        <v>7414.31</v>
      </c>
      <c r="H658" s="110">
        <f>SUM(E658+F658-G658)</f>
        <v>105095.97</v>
      </c>
    </row>
    <row r="659" spans="1:8" s="42" customFormat="1" ht="12" customHeight="1" x14ac:dyDescent="0.2">
      <c r="A659" s="84"/>
      <c r="B659" s="98"/>
      <c r="C659" s="113">
        <v>4210</v>
      </c>
      <c r="D659" s="83" t="s">
        <v>156</v>
      </c>
      <c r="E659" s="64">
        <v>9416.630000000001</v>
      </c>
      <c r="F659" s="65"/>
      <c r="G659" s="65">
        <v>7414.31</v>
      </c>
      <c r="H659" s="64">
        <f>SUM(E659+F659-G659)</f>
        <v>2002.3200000000006</v>
      </c>
    </row>
    <row r="660" spans="1:8" s="42" customFormat="1" ht="12" customHeight="1" thickBot="1" x14ac:dyDescent="0.25">
      <c r="A660" s="74">
        <v>851</v>
      </c>
      <c r="B660" s="58"/>
      <c r="C660" s="59"/>
      <c r="D660" s="60" t="s">
        <v>71</v>
      </c>
      <c r="E660" s="57">
        <v>4000</v>
      </c>
      <c r="F660" s="57">
        <f>SUM(F661)</f>
        <v>0</v>
      </c>
      <c r="G660" s="57">
        <f>SUM(G661)</f>
        <v>800</v>
      </c>
      <c r="H660" s="57">
        <f t="shared" ref="H660:H664" si="92">SUM(E660+F660-G660)</f>
        <v>3200</v>
      </c>
    </row>
    <row r="661" spans="1:8" s="42" customFormat="1" ht="12" customHeight="1" thickTop="1" x14ac:dyDescent="0.2">
      <c r="A661" s="46"/>
      <c r="B661" s="61">
        <v>85195</v>
      </c>
      <c r="C661" s="62"/>
      <c r="D661" s="80" t="s">
        <v>72</v>
      </c>
      <c r="E661" s="109">
        <v>4000</v>
      </c>
      <c r="F661" s="65">
        <f>SUM(F662)</f>
        <v>0</v>
      </c>
      <c r="G661" s="65">
        <f>SUM(G662)</f>
        <v>800</v>
      </c>
      <c r="H661" s="64">
        <f t="shared" si="92"/>
        <v>3200</v>
      </c>
    </row>
    <row r="662" spans="1:8" s="42" customFormat="1" ht="12" customHeight="1" x14ac:dyDescent="0.2">
      <c r="A662" s="68"/>
      <c r="B662" s="68"/>
      <c r="C662" s="53"/>
      <c r="D662" s="280" t="s">
        <v>213</v>
      </c>
      <c r="E662" s="281">
        <v>4000</v>
      </c>
      <c r="F662" s="126">
        <f>SUM(F663:F664)</f>
        <v>0</v>
      </c>
      <c r="G662" s="126">
        <f>SUM(G663:G664)</f>
        <v>800</v>
      </c>
      <c r="H662" s="127">
        <f t="shared" si="92"/>
        <v>3200</v>
      </c>
    </row>
    <row r="663" spans="1:8" s="42" customFormat="1" ht="12" customHeight="1" x14ac:dyDescent="0.2">
      <c r="A663" s="68"/>
      <c r="B663" s="68"/>
      <c r="C663" s="62" t="s">
        <v>178</v>
      </c>
      <c r="D663" s="117" t="s">
        <v>156</v>
      </c>
      <c r="E663" s="69">
        <v>1760</v>
      </c>
      <c r="F663" s="76"/>
      <c r="G663" s="76">
        <v>352</v>
      </c>
      <c r="H663" s="76">
        <f t="shared" si="92"/>
        <v>1408</v>
      </c>
    </row>
    <row r="664" spans="1:8" s="42" customFormat="1" ht="12" customHeight="1" x14ac:dyDescent="0.2">
      <c r="A664" s="58"/>
      <c r="B664" s="72"/>
      <c r="C664" s="72">
        <v>4300</v>
      </c>
      <c r="D664" s="73" t="s">
        <v>264</v>
      </c>
      <c r="E664" s="69">
        <v>2240</v>
      </c>
      <c r="F664" s="76"/>
      <c r="G664" s="76">
        <v>448</v>
      </c>
      <c r="H664" s="76">
        <f t="shared" si="92"/>
        <v>1792</v>
      </c>
    </row>
    <row r="665" spans="1:8" s="42" customFormat="1" ht="12" customHeight="1" thickBot="1" x14ac:dyDescent="0.25">
      <c r="A665" s="59" t="s">
        <v>73</v>
      </c>
      <c r="B665" s="58"/>
      <c r="C665" s="59"/>
      <c r="D665" s="60" t="s">
        <v>60</v>
      </c>
      <c r="E665" s="57">
        <v>3563328.41</v>
      </c>
      <c r="F665" s="57">
        <f>SUM(F666,F690,F694)</f>
        <v>352870</v>
      </c>
      <c r="G665" s="57">
        <f>SUM(G666,G690,G694)</f>
        <v>21216</v>
      </c>
      <c r="H665" s="57">
        <f t="shared" si="86"/>
        <v>3894982.41</v>
      </c>
    </row>
    <row r="666" spans="1:8" s="42" customFormat="1" ht="12" customHeight="1" thickTop="1" x14ac:dyDescent="0.2">
      <c r="A666" s="59"/>
      <c r="B666" s="68">
        <v>85203</v>
      </c>
      <c r="C666" s="53"/>
      <c r="D666" s="81" t="s">
        <v>74</v>
      </c>
      <c r="E666" s="109">
        <v>1001897</v>
      </c>
      <c r="F666" s="65">
        <f>SUM(F667,F680)</f>
        <v>30680</v>
      </c>
      <c r="G666" s="65">
        <f>SUM(G667,G680)</f>
        <v>21216</v>
      </c>
      <c r="H666" s="64">
        <f t="shared" si="86"/>
        <v>1011361</v>
      </c>
    </row>
    <row r="667" spans="1:8" s="42" customFormat="1" ht="12" customHeight="1" x14ac:dyDescent="0.2">
      <c r="A667" s="59"/>
      <c r="B667" s="68"/>
      <c r="C667" s="53"/>
      <c r="D667" s="280" t="s">
        <v>221</v>
      </c>
      <c r="E667" s="281">
        <v>900997</v>
      </c>
      <c r="F667" s="126">
        <f>SUM(F668:F678)</f>
        <v>20962</v>
      </c>
      <c r="G667" s="126">
        <f>SUM(G668:G678)</f>
        <v>11498</v>
      </c>
      <c r="H667" s="127">
        <f t="shared" si="86"/>
        <v>910461</v>
      </c>
    </row>
    <row r="668" spans="1:8" s="42" customFormat="1" ht="12" customHeight="1" x14ac:dyDescent="0.2">
      <c r="A668" s="59"/>
      <c r="B668" s="68"/>
      <c r="C668" s="72">
        <v>4010</v>
      </c>
      <c r="D668" s="73" t="s">
        <v>127</v>
      </c>
      <c r="E668" s="69">
        <v>587492</v>
      </c>
      <c r="F668" s="76">
        <v>1574</v>
      </c>
      <c r="G668" s="76"/>
      <c r="H668" s="76">
        <f t="shared" si="86"/>
        <v>589066</v>
      </c>
    </row>
    <row r="669" spans="1:8" s="42" customFormat="1" ht="12" customHeight="1" x14ac:dyDescent="0.2">
      <c r="A669" s="59"/>
      <c r="B669" s="68"/>
      <c r="C669" s="72">
        <v>4110</v>
      </c>
      <c r="D669" s="73" t="s">
        <v>128</v>
      </c>
      <c r="E669" s="69">
        <v>106946</v>
      </c>
      <c r="F669" s="76">
        <v>265</v>
      </c>
      <c r="G669" s="76">
        <v>4980</v>
      </c>
      <c r="H669" s="76">
        <f t="shared" si="86"/>
        <v>102231</v>
      </c>
    </row>
    <row r="670" spans="1:8" s="42" customFormat="1" ht="12" customHeight="1" x14ac:dyDescent="0.2">
      <c r="A670" s="59"/>
      <c r="B670" s="68"/>
      <c r="C670" s="72">
        <v>4120</v>
      </c>
      <c r="D670" s="73" t="s">
        <v>129</v>
      </c>
      <c r="E670" s="69">
        <v>13772</v>
      </c>
      <c r="F670" s="76">
        <v>25</v>
      </c>
      <c r="G670" s="76">
        <v>1820</v>
      </c>
      <c r="H670" s="76">
        <f t="shared" si="86"/>
        <v>11977</v>
      </c>
    </row>
    <row r="671" spans="1:8" s="42" customFormat="1" ht="12" customHeight="1" x14ac:dyDescent="0.2">
      <c r="A671" s="59"/>
      <c r="B671" s="68"/>
      <c r="C671" s="72">
        <v>4170</v>
      </c>
      <c r="D671" s="73" t="s">
        <v>143</v>
      </c>
      <c r="E671" s="69">
        <v>3150</v>
      </c>
      <c r="F671" s="76"/>
      <c r="G671" s="76">
        <v>700</v>
      </c>
      <c r="H671" s="76">
        <f t="shared" si="86"/>
        <v>2450</v>
      </c>
    </row>
    <row r="672" spans="1:8" s="42" customFormat="1" ht="12" customHeight="1" x14ac:dyDescent="0.2">
      <c r="A672" s="59"/>
      <c r="B672" s="58"/>
      <c r="C672" s="62" t="s">
        <v>178</v>
      </c>
      <c r="D672" s="117" t="s">
        <v>156</v>
      </c>
      <c r="E672" s="76">
        <v>40034</v>
      </c>
      <c r="F672" s="69">
        <f>7600+6648</f>
        <v>14248</v>
      </c>
      <c r="G672" s="69"/>
      <c r="H672" s="76">
        <f t="shared" si="86"/>
        <v>54282</v>
      </c>
    </row>
    <row r="673" spans="1:8" s="42" customFormat="1" ht="12" customHeight="1" x14ac:dyDescent="0.2">
      <c r="A673" s="59"/>
      <c r="B673" s="58"/>
      <c r="C673" s="72">
        <v>4270</v>
      </c>
      <c r="D673" s="73" t="s">
        <v>134</v>
      </c>
      <c r="E673" s="76">
        <v>25929</v>
      </c>
      <c r="F673" s="69">
        <v>2330</v>
      </c>
      <c r="G673" s="69"/>
      <c r="H673" s="76">
        <f t="shared" si="86"/>
        <v>28259</v>
      </c>
    </row>
    <row r="674" spans="1:8" s="42" customFormat="1" ht="12" customHeight="1" x14ac:dyDescent="0.2">
      <c r="A674" s="59"/>
      <c r="B674" s="58"/>
      <c r="C674" s="61">
        <v>4300</v>
      </c>
      <c r="D674" s="117" t="s">
        <v>135</v>
      </c>
      <c r="E674" s="76">
        <v>50720</v>
      </c>
      <c r="F674" s="69">
        <v>1820</v>
      </c>
      <c r="G674" s="69"/>
      <c r="H674" s="76">
        <f t="shared" si="86"/>
        <v>52540</v>
      </c>
    </row>
    <row r="675" spans="1:8" s="42" customFormat="1" ht="12" customHeight="1" x14ac:dyDescent="0.2">
      <c r="A675" s="59"/>
      <c r="B675" s="58"/>
      <c r="C675" s="72">
        <v>4440</v>
      </c>
      <c r="D675" s="73" t="s">
        <v>179</v>
      </c>
      <c r="E675" s="76">
        <v>25889</v>
      </c>
      <c r="F675" s="69"/>
      <c r="G675" s="69">
        <v>2330</v>
      </c>
      <c r="H675" s="76">
        <f t="shared" si="86"/>
        <v>23559</v>
      </c>
    </row>
    <row r="676" spans="1:8" s="42" customFormat="1" ht="12" customHeight="1" x14ac:dyDescent="0.2">
      <c r="A676" s="59"/>
      <c r="B676" s="58"/>
      <c r="C676" s="72">
        <v>4700</v>
      </c>
      <c r="D676" s="117" t="s">
        <v>176</v>
      </c>
      <c r="E676" s="76"/>
      <c r="F676" s="69"/>
      <c r="G676" s="69"/>
      <c r="H676" s="76"/>
    </row>
    <row r="677" spans="1:8" s="42" customFormat="1" ht="12" customHeight="1" x14ac:dyDescent="0.2">
      <c r="A677" s="59"/>
      <c r="B677" s="58"/>
      <c r="C677" s="72"/>
      <c r="D677" s="117" t="s">
        <v>177</v>
      </c>
      <c r="E677" s="76">
        <v>0</v>
      </c>
      <c r="F677" s="69">
        <v>700</v>
      </c>
      <c r="G677" s="69"/>
      <c r="H677" s="76">
        <f t="shared" si="86"/>
        <v>700</v>
      </c>
    </row>
    <row r="678" spans="1:8" s="42" customFormat="1" ht="12" customHeight="1" x14ac:dyDescent="0.2">
      <c r="A678" s="59"/>
      <c r="B678" s="58"/>
      <c r="C678" s="72">
        <v>4710</v>
      </c>
      <c r="D678" s="117" t="s">
        <v>150</v>
      </c>
      <c r="E678" s="76">
        <v>1668</v>
      </c>
      <c r="F678" s="69"/>
      <c r="G678" s="69">
        <v>1668</v>
      </c>
      <c r="H678" s="76">
        <f t="shared" si="86"/>
        <v>0</v>
      </c>
    </row>
    <row r="679" spans="1:8" s="42" customFormat="1" ht="12" customHeight="1" x14ac:dyDescent="0.2">
      <c r="A679" s="59"/>
      <c r="B679" s="58"/>
      <c r="C679" s="61"/>
      <c r="D679" s="117" t="s">
        <v>265</v>
      </c>
      <c r="E679" s="76"/>
      <c r="F679" s="69"/>
      <c r="G679" s="69"/>
      <c r="H679" s="77"/>
    </row>
    <row r="680" spans="1:8" s="42" customFormat="1" ht="12" customHeight="1" x14ac:dyDescent="0.2">
      <c r="A680" s="59"/>
      <c r="B680" s="58"/>
      <c r="C680" s="53"/>
      <c r="D680" s="280" t="s">
        <v>266</v>
      </c>
      <c r="E680" s="110">
        <v>100900</v>
      </c>
      <c r="F680" s="126">
        <f>SUM(F681:F689)</f>
        <v>9718</v>
      </c>
      <c r="G680" s="126">
        <f>SUM(G681:G689)</f>
        <v>9718</v>
      </c>
      <c r="H680" s="127">
        <f t="shared" ref="H680:H699" si="93">SUM(E680+F680-G680)</f>
        <v>100900</v>
      </c>
    </row>
    <row r="681" spans="1:8" s="42" customFormat="1" ht="12" customHeight="1" x14ac:dyDescent="0.2">
      <c r="A681" s="59"/>
      <c r="B681" s="58"/>
      <c r="C681" s="72">
        <v>4010</v>
      </c>
      <c r="D681" s="73" t="s">
        <v>127</v>
      </c>
      <c r="E681" s="69">
        <v>52666</v>
      </c>
      <c r="F681" s="76"/>
      <c r="G681" s="76">
        <v>7000</v>
      </c>
      <c r="H681" s="76">
        <f t="shared" si="93"/>
        <v>45666</v>
      </c>
    </row>
    <row r="682" spans="1:8" s="42" customFormat="1" ht="12" customHeight="1" x14ac:dyDescent="0.2">
      <c r="A682" s="59"/>
      <c r="B682" s="58"/>
      <c r="C682" s="72">
        <v>4110</v>
      </c>
      <c r="D682" s="73" t="s">
        <v>128</v>
      </c>
      <c r="E682" s="69">
        <v>9854</v>
      </c>
      <c r="F682" s="76"/>
      <c r="G682" s="76">
        <v>1300</v>
      </c>
      <c r="H682" s="76">
        <f t="shared" si="93"/>
        <v>8554</v>
      </c>
    </row>
    <row r="683" spans="1:8" s="42" customFormat="1" ht="12" customHeight="1" x14ac:dyDescent="0.2">
      <c r="A683" s="59"/>
      <c r="B683" s="58"/>
      <c r="C683" s="72">
        <v>4120</v>
      </c>
      <c r="D683" s="73" t="s">
        <v>129</v>
      </c>
      <c r="E683" s="69">
        <v>1418</v>
      </c>
      <c r="F683" s="76"/>
      <c r="G683" s="76">
        <v>350</v>
      </c>
      <c r="H683" s="76">
        <f t="shared" si="93"/>
        <v>1068</v>
      </c>
    </row>
    <row r="684" spans="1:8" s="42" customFormat="1" ht="12" customHeight="1" x14ac:dyDescent="0.2">
      <c r="A684" s="59"/>
      <c r="B684" s="58"/>
      <c r="C684" s="72">
        <v>4170</v>
      </c>
      <c r="D684" s="73" t="s">
        <v>143</v>
      </c>
      <c r="E684" s="69">
        <v>1000</v>
      </c>
      <c r="F684" s="76">
        <v>150</v>
      </c>
      <c r="G684" s="76"/>
      <c r="H684" s="76">
        <f t="shared" si="93"/>
        <v>1150</v>
      </c>
    </row>
    <row r="685" spans="1:8" s="42" customFormat="1" ht="12" customHeight="1" x14ac:dyDescent="0.2">
      <c r="A685" s="59"/>
      <c r="B685" s="58"/>
      <c r="C685" s="62" t="s">
        <v>178</v>
      </c>
      <c r="D685" s="117" t="s">
        <v>156</v>
      </c>
      <c r="E685" s="76">
        <v>8039</v>
      </c>
      <c r="F685" s="69">
        <v>8300</v>
      </c>
      <c r="G685" s="69"/>
      <c r="H685" s="76">
        <f t="shared" si="93"/>
        <v>16339</v>
      </c>
    </row>
    <row r="686" spans="1:8" s="42" customFormat="1" ht="12" customHeight="1" x14ac:dyDescent="0.2">
      <c r="A686" s="59"/>
      <c r="B686" s="58"/>
      <c r="C686" s="72">
        <v>4220</v>
      </c>
      <c r="D686" s="73" t="s">
        <v>222</v>
      </c>
      <c r="E686" s="76">
        <v>2140</v>
      </c>
      <c r="F686" s="69">
        <v>350</v>
      </c>
      <c r="G686" s="69"/>
      <c r="H686" s="76">
        <f t="shared" si="93"/>
        <v>2490</v>
      </c>
    </row>
    <row r="687" spans="1:8" s="42" customFormat="1" ht="12" customHeight="1" x14ac:dyDescent="0.2">
      <c r="A687" s="59"/>
      <c r="B687" s="58"/>
      <c r="C687" s="61">
        <v>4300</v>
      </c>
      <c r="D687" s="117" t="s">
        <v>135</v>
      </c>
      <c r="E687" s="76">
        <v>12000</v>
      </c>
      <c r="F687" s="69">
        <v>918</v>
      </c>
      <c r="G687" s="69"/>
      <c r="H687" s="76">
        <f t="shared" si="93"/>
        <v>12918</v>
      </c>
    </row>
    <row r="688" spans="1:8" s="42" customFormat="1" ht="12" customHeight="1" x14ac:dyDescent="0.2">
      <c r="A688" s="59"/>
      <c r="B688" s="58"/>
      <c r="C688" s="72">
        <v>4430</v>
      </c>
      <c r="D688" s="73" t="s">
        <v>188</v>
      </c>
      <c r="E688" s="76">
        <v>150</v>
      </c>
      <c r="F688" s="69"/>
      <c r="G688" s="69">
        <v>150</v>
      </c>
      <c r="H688" s="76">
        <f t="shared" si="93"/>
        <v>0</v>
      </c>
    </row>
    <row r="689" spans="1:8" s="42" customFormat="1" ht="12" customHeight="1" x14ac:dyDescent="0.2">
      <c r="A689" s="59"/>
      <c r="B689" s="58"/>
      <c r="C689" s="72">
        <v>4710</v>
      </c>
      <c r="D689" s="117" t="s">
        <v>150</v>
      </c>
      <c r="E689" s="76">
        <v>918</v>
      </c>
      <c r="F689" s="69"/>
      <c r="G689" s="69">
        <v>918</v>
      </c>
      <c r="H689" s="76">
        <f t="shared" si="93"/>
        <v>0</v>
      </c>
    </row>
    <row r="690" spans="1:8" s="42" customFormat="1" ht="12" customHeight="1" x14ac:dyDescent="0.2">
      <c r="A690" s="59"/>
      <c r="B690" s="68">
        <v>85219</v>
      </c>
      <c r="C690" s="53"/>
      <c r="D690" s="80" t="s">
        <v>75</v>
      </c>
      <c r="E690" s="109">
        <v>27030</v>
      </c>
      <c r="F690" s="65">
        <f t="shared" ref="F690:G690" si="94">SUM(F691)</f>
        <v>6654</v>
      </c>
      <c r="G690" s="65">
        <f t="shared" si="94"/>
        <v>0</v>
      </c>
      <c r="H690" s="64">
        <f t="shared" si="93"/>
        <v>33684</v>
      </c>
    </row>
    <row r="691" spans="1:8" s="42" customFormat="1" ht="12" customHeight="1" x14ac:dyDescent="0.2">
      <c r="A691" s="59"/>
      <c r="B691" s="58"/>
      <c r="C691" s="53"/>
      <c r="D691" s="280" t="s">
        <v>213</v>
      </c>
      <c r="E691" s="281">
        <v>27030</v>
      </c>
      <c r="F691" s="126">
        <f>SUM(F692:F693)</f>
        <v>6654</v>
      </c>
      <c r="G691" s="126">
        <f>SUM(G692:G693)</f>
        <v>0</v>
      </c>
      <c r="H691" s="127">
        <f t="shared" si="93"/>
        <v>33684</v>
      </c>
    </row>
    <row r="692" spans="1:8" s="42" customFormat="1" ht="12" customHeight="1" x14ac:dyDescent="0.2">
      <c r="A692" s="59"/>
      <c r="B692" s="58"/>
      <c r="C692" s="72">
        <v>3110</v>
      </c>
      <c r="D692" s="73" t="s">
        <v>228</v>
      </c>
      <c r="E692" s="76">
        <v>26631</v>
      </c>
      <c r="F692" s="76">
        <v>6555</v>
      </c>
      <c r="G692" s="76"/>
      <c r="H692" s="77">
        <f t="shared" si="93"/>
        <v>33186</v>
      </c>
    </row>
    <row r="693" spans="1:8" s="42" customFormat="1" ht="12" customHeight="1" x14ac:dyDescent="0.2">
      <c r="A693" s="59"/>
      <c r="B693" s="58"/>
      <c r="C693" s="82">
        <v>4210</v>
      </c>
      <c r="D693" s="117" t="s">
        <v>156</v>
      </c>
      <c r="E693" s="76">
        <v>399</v>
      </c>
      <c r="F693" s="76">
        <v>99</v>
      </c>
      <c r="G693" s="76"/>
      <c r="H693" s="77">
        <f t="shared" si="93"/>
        <v>498</v>
      </c>
    </row>
    <row r="694" spans="1:8" s="42" customFormat="1" ht="12" customHeight="1" x14ac:dyDescent="0.2">
      <c r="A694" s="59"/>
      <c r="B694" s="68">
        <v>85228</v>
      </c>
      <c r="C694" s="53"/>
      <c r="D694" s="81" t="s">
        <v>464</v>
      </c>
      <c r="E694" s="109">
        <v>2512065</v>
      </c>
      <c r="F694" s="65">
        <f t="shared" ref="F694:G694" si="95">SUM(F695)</f>
        <v>315536</v>
      </c>
      <c r="G694" s="65">
        <f t="shared" si="95"/>
        <v>0</v>
      </c>
      <c r="H694" s="64">
        <f t="shared" si="93"/>
        <v>2827601</v>
      </c>
    </row>
    <row r="695" spans="1:8" s="42" customFormat="1" ht="12" customHeight="1" x14ac:dyDescent="0.2">
      <c r="A695" s="59"/>
      <c r="B695" s="68"/>
      <c r="C695" s="53"/>
      <c r="D695" s="282" t="s">
        <v>214</v>
      </c>
      <c r="E695" s="281">
        <v>2512065</v>
      </c>
      <c r="F695" s="126">
        <f>SUM(F698)</f>
        <v>315536</v>
      </c>
      <c r="G695" s="126">
        <f>SUM(G696:G697)</f>
        <v>0</v>
      </c>
      <c r="H695" s="127">
        <f>SUM(E695+F695-G695)</f>
        <v>2827601</v>
      </c>
    </row>
    <row r="696" spans="1:8" s="42" customFormat="1" ht="12" customHeight="1" x14ac:dyDescent="0.2">
      <c r="A696" s="59"/>
      <c r="B696" s="68"/>
      <c r="C696" s="62" t="s">
        <v>267</v>
      </c>
      <c r="D696" s="91" t="s">
        <v>268</v>
      </c>
      <c r="E696" s="76"/>
      <c r="F696" s="76"/>
      <c r="G696" s="76"/>
      <c r="H696" s="77"/>
    </row>
    <row r="697" spans="1:8" s="42" customFormat="1" ht="12" customHeight="1" x14ac:dyDescent="0.2">
      <c r="A697" s="59"/>
      <c r="B697" s="68"/>
      <c r="C697" s="62"/>
      <c r="D697" s="91" t="s">
        <v>269</v>
      </c>
      <c r="E697" s="76"/>
      <c r="F697" s="76"/>
      <c r="G697" s="76"/>
      <c r="H697" s="77"/>
    </row>
    <row r="698" spans="1:8" s="42" customFormat="1" ht="12" customHeight="1" x14ac:dyDescent="0.2">
      <c r="A698" s="59"/>
      <c r="B698" s="58"/>
      <c r="C698" s="62"/>
      <c r="D698" s="91" t="s">
        <v>270</v>
      </c>
      <c r="E698" s="76">
        <v>2512065</v>
      </c>
      <c r="F698" s="76">
        <v>315536</v>
      </c>
      <c r="G698" s="76"/>
      <c r="H698" s="77">
        <f t="shared" ref="H698" si="96">SUM(E698+F698-G698)</f>
        <v>2827601</v>
      </c>
    </row>
    <row r="699" spans="1:8" s="42" customFormat="1" ht="12" customHeight="1" thickBot="1" x14ac:dyDescent="0.25">
      <c r="A699" s="58">
        <v>855</v>
      </c>
      <c r="B699" s="58"/>
      <c r="C699" s="59"/>
      <c r="D699" s="60" t="s">
        <v>77</v>
      </c>
      <c r="E699" s="75">
        <v>119983250.81999999</v>
      </c>
      <c r="F699" s="57">
        <f>SUM(F700,F710,F717,F724)</f>
        <v>10491629</v>
      </c>
      <c r="G699" s="57">
        <f>SUM(G700,G710,G717,G724)</f>
        <v>5882</v>
      </c>
      <c r="H699" s="57">
        <f t="shared" si="93"/>
        <v>130468997.81999999</v>
      </c>
    </row>
    <row r="700" spans="1:8" s="42" customFormat="1" ht="12" customHeight="1" thickTop="1" x14ac:dyDescent="0.2">
      <c r="A700" s="58"/>
      <c r="B700" s="72">
        <v>85501</v>
      </c>
      <c r="C700" s="71"/>
      <c r="D700" s="88" t="s">
        <v>78</v>
      </c>
      <c r="E700" s="65">
        <v>82880878</v>
      </c>
      <c r="F700" s="65">
        <f t="shared" ref="F700:G700" si="97">SUM(F701)</f>
        <v>7529998</v>
      </c>
      <c r="G700" s="65">
        <f t="shared" si="97"/>
        <v>654</v>
      </c>
      <c r="H700" s="64">
        <f t="shared" ref="H700:H716" si="98">SUM(E700+F700-G700)</f>
        <v>90410222</v>
      </c>
    </row>
    <row r="701" spans="1:8" s="42" customFormat="1" ht="12" customHeight="1" x14ac:dyDescent="0.2">
      <c r="A701" s="58"/>
      <c r="B701" s="68"/>
      <c r="C701" s="53"/>
      <c r="D701" s="280" t="s">
        <v>213</v>
      </c>
      <c r="E701" s="126">
        <v>82880878</v>
      </c>
      <c r="F701" s="126">
        <f>SUM(F702:F707)</f>
        <v>7529998</v>
      </c>
      <c r="G701" s="126">
        <f>SUM(G702:G707)</f>
        <v>654</v>
      </c>
      <c r="H701" s="127">
        <f t="shared" si="98"/>
        <v>90410222</v>
      </c>
    </row>
    <row r="702" spans="1:8" s="42" customFormat="1" ht="12" customHeight="1" x14ac:dyDescent="0.2">
      <c r="A702" s="58"/>
      <c r="B702" s="58"/>
      <c r="C702" s="72">
        <v>3110</v>
      </c>
      <c r="D702" s="73" t="s">
        <v>228</v>
      </c>
      <c r="E702" s="76">
        <v>82176391</v>
      </c>
      <c r="F702" s="76">
        <v>7471821</v>
      </c>
      <c r="G702" s="124"/>
      <c r="H702" s="77">
        <f t="shared" si="98"/>
        <v>89648212</v>
      </c>
    </row>
    <row r="703" spans="1:8" s="42" customFormat="1" ht="12" customHeight="1" x14ac:dyDescent="0.2">
      <c r="A703" s="58"/>
      <c r="B703" s="58"/>
      <c r="C703" s="72">
        <v>4010</v>
      </c>
      <c r="D703" s="73" t="s">
        <v>127</v>
      </c>
      <c r="E703" s="76">
        <v>517636</v>
      </c>
      <c r="F703" s="76">
        <v>40695</v>
      </c>
      <c r="G703" s="76"/>
      <c r="H703" s="77">
        <f t="shared" si="98"/>
        <v>558331</v>
      </c>
    </row>
    <row r="704" spans="1:8" s="42" customFormat="1" ht="12" customHeight="1" x14ac:dyDescent="0.2">
      <c r="A704" s="58"/>
      <c r="B704" s="58"/>
      <c r="C704" s="72">
        <v>4110</v>
      </c>
      <c r="D704" s="73" t="s">
        <v>128</v>
      </c>
      <c r="E704" s="76">
        <v>99099</v>
      </c>
      <c r="F704" s="76">
        <v>2872</v>
      </c>
      <c r="G704" s="76"/>
      <c r="H704" s="77">
        <f t="shared" si="98"/>
        <v>101971</v>
      </c>
    </row>
    <row r="705" spans="1:8" s="42" customFormat="1" ht="12" customHeight="1" x14ac:dyDescent="0.2">
      <c r="A705" s="58"/>
      <c r="B705" s="58"/>
      <c r="C705" s="72">
        <v>4120</v>
      </c>
      <c r="D705" s="73" t="s">
        <v>129</v>
      </c>
      <c r="E705" s="76">
        <v>13181</v>
      </c>
      <c r="F705" s="76"/>
      <c r="G705" s="76">
        <v>654</v>
      </c>
      <c r="H705" s="77">
        <f t="shared" si="98"/>
        <v>12527</v>
      </c>
    </row>
    <row r="706" spans="1:8" s="42" customFormat="1" ht="12" customHeight="1" x14ac:dyDescent="0.2">
      <c r="A706" s="58"/>
      <c r="B706" s="58"/>
      <c r="C706" s="82">
        <v>4210</v>
      </c>
      <c r="D706" s="117" t="s">
        <v>156</v>
      </c>
      <c r="E706" s="76">
        <v>0</v>
      </c>
      <c r="F706" s="76">
        <v>4625</v>
      </c>
      <c r="G706" s="76"/>
      <c r="H706" s="77">
        <f t="shared" si="98"/>
        <v>4625</v>
      </c>
    </row>
    <row r="707" spans="1:8" s="42" customFormat="1" ht="12" customHeight="1" x14ac:dyDescent="0.2">
      <c r="A707" s="58"/>
      <c r="B707" s="58"/>
      <c r="C707" s="82">
        <v>4300</v>
      </c>
      <c r="D707" s="61" t="s">
        <v>135</v>
      </c>
      <c r="E707" s="76">
        <v>0</v>
      </c>
      <c r="F707" s="76">
        <v>9985</v>
      </c>
      <c r="G707" s="76"/>
      <c r="H707" s="77">
        <f t="shared" si="98"/>
        <v>9985</v>
      </c>
    </row>
    <row r="708" spans="1:8" s="42" customFormat="1" ht="12" customHeight="1" x14ac:dyDescent="0.2">
      <c r="A708" s="58"/>
      <c r="B708" s="61">
        <v>85502</v>
      </c>
      <c r="C708" s="62"/>
      <c r="D708" s="91" t="s">
        <v>84</v>
      </c>
      <c r="E708" s="76"/>
      <c r="F708" s="76"/>
      <c r="G708" s="124"/>
      <c r="H708" s="77"/>
    </row>
    <row r="709" spans="1:8" s="42" customFormat="1" ht="12" customHeight="1" x14ac:dyDescent="0.2">
      <c r="A709" s="58"/>
      <c r="B709" s="61"/>
      <c r="C709" s="62"/>
      <c r="D709" s="91" t="s">
        <v>85</v>
      </c>
      <c r="E709" s="76"/>
      <c r="F709" s="76"/>
      <c r="G709" s="124"/>
      <c r="H709" s="77"/>
    </row>
    <row r="710" spans="1:8" s="42" customFormat="1" ht="12" customHeight="1" x14ac:dyDescent="0.2">
      <c r="A710" s="58"/>
      <c r="B710" s="61"/>
      <c r="C710" s="62"/>
      <c r="D710" s="80" t="s">
        <v>86</v>
      </c>
      <c r="E710" s="65">
        <v>36821352</v>
      </c>
      <c r="F710" s="65">
        <f t="shared" ref="F710:G710" si="99">SUM(F711)</f>
        <v>2933719</v>
      </c>
      <c r="G710" s="65">
        <f t="shared" si="99"/>
        <v>5018</v>
      </c>
      <c r="H710" s="64">
        <f t="shared" si="98"/>
        <v>39750053</v>
      </c>
    </row>
    <row r="711" spans="1:8" s="42" customFormat="1" ht="12" customHeight="1" x14ac:dyDescent="0.2">
      <c r="A711" s="58"/>
      <c r="B711" s="68"/>
      <c r="C711" s="53"/>
      <c r="D711" s="280" t="s">
        <v>213</v>
      </c>
      <c r="E711" s="126">
        <v>36821352</v>
      </c>
      <c r="F711" s="126">
        <f>SUM(F712:F716)</f>
        <v>2933719</v>
      </c>
      <c r="G711" s="126">
        <f>SUM(G712:G716)</f>
        <v>5018</v>
      </c>
      <c r="H711" s="127">
        <f t="shared" si="98"/>
        <v>39750053</v>
      </c>
    </row>
    <row r="712" spans="1:8" s="42" customFormat="1" ht="12" customHeight="1" x14ac:dyDescent="0.2">
      <c r="A712" s="58"/>
      <c r="B712" s="58"/>
      <c r="C712" s="72">
        <v>3110</v>
      </c>
      <c r="D712" s="73" t="s">
        <v>228</v>
      </c>
      <c r="E712" s="76">
        <v>33086425</v>
      </c>
      <c r="F712" s="69">
        <v>2619996</v>
      </c>
      <c r="G712" s="69"/>
      <c r="H712" s="77">
        <f t="shared" si="98"/>
        <v>35706421</v>
      </c>
    </row>
    <row r="713" spans="1:8" s="42" customFormat="1" ht="12" customHeight="1" x14ac:dyDescent="0.2">
      <c r="A713" s="58"/>
      <c r="B713" s="58"/>
      <c r="C713" s="72">
        <v>4010</v>
      </c>
      <c r="D713" s="73" t="s">
        <v>127</v>
      </c>
      <c r="E713" s="76">
        <v>768701</v>
      </c>
      <c r="F713" s="69">
        <v>43248</v>
      </c>
      <c r="G713" s="69"/>
      <c r="H713" s="77">
        <f t="shared" si="98"/>
        <v>811949</v>
      </c>
    </row>
    <row r="714" spans="1:8" s="42" customFormat="1" ht="12" customHeight="1" x14ac:dyDescent="0.2">
      <c r="A714" s="58"/>
      <c r="B714" s="58"/>
      <c r="C714" s="72">
        <v>4110</v>
      </c>
      <c r="D714" s="73" t="s">
        <v>128</v>
      </c>
      <c r="E714" s="76">
        <v>2841657</v>
      </c>
      <c r="F714" s="69">
        <v>255687</v>
      </c>
      <c r="G714" s="69"/>
      <c r="H714" s="77">
        <f t="shared" si="98"/>
        <v>3097344</v>
      </c>
    </row>
    <row r="715" spans="1:8" s="42" customFormat="1" ht="12" customHeight="1" x14ac:dyDescent="0.2">
      <c r="A715" s="58"/>
      <c r="B715" s="58"/>
      <c r="C715" s="72">
        <v>4120</v>
      </c>
      <c r="D715" s="73" t="s">
        <v>129</v>
      </c>
      <c r="E715" s="76">
        <v>20607</v>
      </c>
      <c r="F715" s="69"/>
      <c r="G715" s="69">
        <v>5018</v>
      </c>
      <c r="H715" s="77">
        <f t="shared" si="98"/>
        <v>15589</v>
      </c>
    </row>
    <row r="716" spans="1:8" s="42" customFormat="1" ht="12" customHeight="1" x14ac:dyDescent="0.2">
      <c r="A716" s="58"/>
      <c r="B716" s="58"/>
      <c r="C716" s="82">
        <v>4300</v>
      </c>
      <c r="D716" s="61" t="s">
        <v>135</v>
      </c>
      <c r="E716" s="76">
        <v>7710</v>
      </c>
      <c r="F716" s="69">
        <v>14788</v>
      </c>
      <c r="G716" s="69"/>
      <c r="H716" s="77">
        <f t="shared" si="98"/>
        <v>22498</v>
      </c>
    </row>
    <row r="717" spans="1:8" s="42" customFormat="1" ht="12" customHeight="1" x14ac:dyDescent="0.2">
      <c r="A717" s="59"/>
      <c r="B717" s="72">
        <v>85503</v>
      </c>
      <c r="C717" s="68"/>
      <c r="D717" s="63" t="s">
        <v>87</v>
      </c>
      <c r="E717" s="65">
        <v>2140.8199999999997</v>
      </c>
      <c r="F717" s="65">
        <f t="shared" ref="F717:G717" si="100">SUM(F718)</f>
        <v>1382</v>
      </c>
      <c r="G717" s="65">
        <f t="shared" si="100"/>
        <v>210</v>
      </c>
      <c r="H717" s="64">
        <f t="shared" ref="H717:H721" si="101">SUM(E717+F717-G717)</f>
        <v>3312.8199999999997</v>
      </c>
    </row>
    <row r="718" spans="1:8" s="42" customFormat="1" ht="12" customHeight="1" x14ac:dyDescent="0.2">
      <c r="A718" s="59"/>
      <c r="B718" s="68"/>
      <c r="C718" s="53"/>
      <c r="D718" s="282" t="s">
        <v>214</v>
      </c>
      <c r="E718" s="126">
        <v>2140.8199999999997</v>
      </c>
      <c r="F718" s="126">
        <f>SUM(F719:F721)</f>
        <v>1382</v>
      </c>
      <c r="G718" s="126">
        <f>SUM(G719:G721)</f>
        <v>210</v>
      </c>
      <c r="H718" s="127">
        <f t="shared" si="101"/>
        <v>3312.8199999999997</v>
      </c>
    </row>
    <row r="719" spans="1:8" s="42" customFormat="1" ht="12" customHeight="1" x14ac:dyDescent="0.2">
      <c r="A719" s="123"/>
      <c r="B719" s="85"/>
      <c r="C719" s="113">
        <v>4210</v>
      </c>
      <c r="D719" s="83" t="s">
        <v>156</v>
      </c>
      <c r="E719" s="87">
        <v>1296.23</v>
      </c>
      <c r="F719" s="87">
        <v>1382</v>
      </c>
      <c r="G719" s="131"/>
      <c r="H719" s="65">
        <f t="shared" si="101"/>
        <v>2678.23</v>
      </c>
    </row>
    <row r="720" spans="1:8" s="42" customFormat="1" ht="12" customHeight="1" x14ac:dyDescent="0.2">
      <c r="A720" s="59"/>
      <c r="B720" s="58"/>
      <c r="C720" s="72">
        <v>4700</v>
      </c>
      <c r="D720" s="117" t="s">
        <v>176</v>
      </c>
      <c r="E720" s="76"/>
      <c r="F720" s="76"/>
      <c r="G720" s="124"/>
      <c r="H720" s="77"/>
    </row>
    <row r="721" spans="1:8" s="42" customFormat="1" ht="12" customHeight="1" x14ac:dyDescent="0.2">
      <c r="A721" s="59"/>
      <c r="B721" s="58"/>
      <c r="C721" s="72"/>
      <c r="D721" s="117" t="s">
        <v>177</v>
      </c>
      <c r="E721" s="76">
        <v>400</v>
      </c>
      <c r="F721" s="76"/>
      <c r="G721" s="76">
        <v>210</v>
      </c>
      <c r="H721" s="77">
        <f t="shared" si="101"/>
        <v>190</v>
      </c>
    </row>
    <row r="722" spans="1:8" s="42" customFormat="1" ht="12" customHeight="1" x14ac:dyDescent="0.2">
      <c r="A722" s="59"/>
      <c r="B722" s="68">
        <v>85513</v>
      </c>
      <c r="C722" s="53"/>
      <c r="D722" s="61" t="s">
        <v>88</v>
      </c>
      <c r="E722" s="92"/>
      <c r="F722" s="92"/>
      <c r="G722" s="92"/>
      <c r="H722" s="92"/>
    </row>
    <row r="723" spans="1:8" s="42" customFormat="1" ht="12" customHeight="1" x14ac:dyDescent="0.2">
      <c r="A723" s="59"/>
      <c r="B723" s="52"/>
      <c r="C723" s="53"/>
      <c r="D723" s="79" t="s">
        <v>89</v>
      </c>
      <c r="E723" s="92"/>
      <c r="F723" s="92"/>
      <c r="G723" s="92"/>
      <c r="H723" s="92"/>
    </row>
    <row r="724" spans="1:8" s="42" customFormat="1" ht="12" customHeight="1" x14ac:dyDescent="0.2">
      <c r="A724" s="59"/>
      <c r="B724" s="68"/>
      <c r="C724" s="53"/>
      <c r="D724" s="63" t="s">
        <v>90</v>
      </c>
      <c r="E724" s="64">
        <v>268971</v>
      </c>
      <c r="F724" s="65">
        <f t="shared" ref="F724:G724" si="102">SUM(F725)</f>
        <v>26530</v>
      </c>
      <c r="G724" s="65">
        <f t="shared" si="102"/>
        <v>0</v>
      </c>
      <c r="H724" s="64">
        <f>SUM(E724+F724-G724)</f>
        <v>295501</v>
      </c>
    </row>
    <row r="725" spans="1:8" s="42" customFormat="1" ht="12" customHeight="1" x14ac:dyDescent="0.2">
      <c r="A725" s="59"/>
      <c r="B725" s="68"/>
      <c r="C725" s="53"/>
      <c r="D725" s="280" t="s">
        <v>213</v>
      </c>
      <c r="E725" s="110">
        <v>268971</v>
      </c>
      <c r="F725" s="276">
        <f>SUM(F726:F726)</f>
        <v>26530</v>
      </c>
      <c r="G725" s="276">
        <f>SUM(G726:G726)</f>
        <v>0</v>
      </c>
      <c r="H725" s="110">
        <f>SUM(E725+F725-G725)</f>
        <v>295501</v>
      </c>
    </row>
    <row r="726" spans="1:8" s="42" customFormat="1" ht="12" customHeight="1" x14ac:dyDescent="0.2">
      <c r="A726" s="59"/>
      <c r="B726" s="68"/>
      <c r="C726" s="72">
        <v>4130</v>
      </c>
      <c r="D726" s="68" t="s">
        <v>271</v>
      </c>
      <c r="E726" s="69">
        <v>268971</v>
      </c>
      <c r="F726" s="76">
        <v>26530</v>
      </c>
      <c r="G726" s="76"/>
      <c r="H726" s="76">
        <f t="shared" ref="H726" si="103">SUM(E726+F726-G726)</f>
        <v>295501</v>
      </c>
    </row>
    <row r="727" spans="1:8" s="42" customFormat="1" ht="23.25" customHeight="1" thickBot="1" x14ac:dyDescent="0.25">
      <c r="A727" s="59"/>
      <c r="B727" s="68"/>
      <c r="C727" s="72"/>
      <c r="D727" s="56" t="s">
        <v>272</v>
      </c>
      <c r="E727" s="57">
        <v>19602098.800000001</v>
      </c>
      <c r="F727" s="57">
        <f>SUM(F728,F732,F741,F759,F782,F790,F796,F801)</f>
        <v>1032336.2</v>
      </c>
      <c r="G727" s="57">
        <f>SUM(G728,G732,G741,G759,G782,G790,G796,G801)</f>
        <v>36250.800000000003</v>
      </c>
      <c r="H727" s="57">
        <f>SUM(E727+F727-G727)</f>
        <v>20598184.199999999</v>
      </c>
    </row>
    <row r="728" spans="1:8" s="42" customFormat="1" ht="23.25" customHeight="1" thickTop="1" thickBot="1" x14ac:dyDescent="0.25">
      <c r="A728" s="93" t="s">
        <v>92</v>
      </c>
      <c r="B728" s="90"/>
      <c r="C728" s="90"/>
      <c r="D728" s="94" t="s">
        <v>93</v>
      </c>
      <c r="E728" s="57">
        <v>20000</v>
      </c>
      <c r="F728" s="57">
        <f t="shared" ref="F728:G729" si="104">SUM(F729)</f>
        <v>14800</v>
      </c>
      <c r="G728" s="57">
        <f t="shared" si="104"/>
        <v>0</v>
      </c>
      <c r="H728" s="57">
        <f t="shared" ref="H728:H733" si="105">SUM(E728+F728-G728)</f>
        <v>34800</v>
      </c>
    </row>
    <row r="729" spans="1:8" s="42" customFormat="1" ht="12" customHeight="1" thickTop="1" x14ac:dyDescent="0.2">
      <c r="A729" s="132"/>
      <c r="B729" s="133" t="s">
        <v>94</v>
      </c>
      <c r="C729" s="96"/>
      <c r="D729" s="97" t="s">
        <v>273</v>
      </c>
      <c r="E729" s="109">
        <v>20000</v>
      </c>
      <c r="F729" s="65">
        <f t="shared" si="104"/>
        <v>14800</v>
      </c>
      <c r="G729" s="65">
        <f t="shared" si="104"/>
        <v>0</v>
      </c>
      <c r="H729" s="64">
        <f t="shared" si="105"/>
        <v>34800</v>
      </c>
    </row>
    <row r="730" spans="1:8" s="42" customFormat="1" ht="12" customHeight="1" x14ac:dyDescent="0.2">
      <c r="A730" s="46"/>
      <c r="B730" s="58"/>
      <c r="C730" s="53"/>
      <c r="D730" s="278" t="s">
        <v>274</v>
      </c>
      <c r="E730" s="281">
        <v>20000</v>
      </c>
      <c r="F730" s="126">
        <f>SUM(F731:F731)</f>
        <v>14800</v>
      </c>
      <c r="G730" s="126">
        <f>SUM(G731:G731)</f>
        <v>0</v>
      </c>
      <c r="H730" s="127">
        <f t="shared" si="105"/>
        <v>34800</v>
      </c>
    </row>
    <row r="731" spans="1:8" s="42" customFormat="1" ht="12" customHeight="1" x14ac:dyDescent="0.2">
      <c r="A731" s="74"/>
      <c r="B731" s="68"/>
      <c r="C731" s="72">
        <v>4300</v>
      </c>
      <c r="D731" s="73" t="s">
        <v>135</v>
      </c>
      <c r="E731" s="69">
        <v>20000</v>
      </c>
      <c r="F731" s="69">
        <v>14800</v>
      </c>
      <c r="G731" s="69"/>
      <c r="H731" s="77">
        <f t="shared" si="105"/>
        <v>34800</v>
      </c>
    </row>
    <row r="732" spans="1:8" s="42" customFormat="1" ht="12" customHeight="1" thickBot="1" x14ac:dyDescent="0.25">
      <c r="A732" s="74">
        <v>700</v>
      </c>
      <c r="B732" s="58"/>
      <c r="C732" s="59"/>
      <c r="D732" s="60" t="s">
        <v>99</v>
      </c>
      <c r="E732" s="57">
        <v>415947.4</v>
      </c>
      <c r="F732" s="75">
        <f>SUM(F733)</f>
        <v>3000</v>
      </c>
      <c r="G732" s="75">
        <f>SUM(G733)</f>
        <v>22779.599999999999</v>
      </c>
      <c r="H732" s="57">
        <f t="shared" si="105"/>
        <v>396167.80000000005</v>
      </c>
    </row>
    <row r="733" spans="1:8" s="42" customFormat="1" ht="12" customHeight="1" thickTop="1" x14ac:dyDescent="0.2">
      <c r="A733" s="46"/>
      <c r="B733" s="68">
        <v>70005</v>
      </c>
      <c r="C733" s="53"/>
      <c r="D733" s="63" t="s">
        <v>100</v>
      </c>
      <c r="E733" s="64">
        <v>415947.4</v>
      </c>
      <c r="F733" s="65">
        <f>SUM(F734,F737)</f>
        <v>3000</v>
      </c>
      <c r="G733" s="65">
        <f>SUM(G734,G737)</f>
        <v>22779.599999999999</v>
      </c>
      <c r="H733" s="64">
        <f t="shared" si="105"/>
        <v>396167.80000000005</v>
      </c>
    </row>
    <row r="734" spans="1:8" s="42" customFormat="1" ht="12" customHeight="1" x14ac:dyDescent="0.2">
      <c r="A734" s="46"/>
      <c r="B734" s="68"/>
      <c r="C734" s="53"/>
      <c r="D734" s="280" t="s">
        <v>275</v>
      </c>
      <c r="E734" s="127">
        <v>261947.40000000002</v>
      </c>
      <c r="F734" s="276">
        <f>SUM(F735:F736)</f>
        <v>0</v>
      </c>
      <c r="G734" s="276">
        <f>SUM(G735:G736)</f>
        <v>22779.599999999999</v>
      </c>
      <c r="H734" s="110">
        <f>SUM(E734+F734-G734)</f>
        <v>239167.80000000002</v>
      </c>
    </row>
    <row r="735" spans="1:8" s="42" customFormat="1" ht="12" customHeight="1" x14ac:dyDescent="0.2">
      <c r="A735" s="46"/>
      <c r="B735" s="68"/>
      <c r="C735" s="72">
        <v>4390</v>
      </c>
      <c r="D735" s="73" t="s">
        <v>276</v>
      </c>
      <c r="E735" s="69"/>
      <c r="F735" s="76"/>
      <c r="G735" s="76"/>
      <c r="H735" s="69"/>
    </row>
    <row r="736" spans="1:8" s="42" customFormat="1" ht="12" customHeight="1" x14ac:dyDescent="0.2">
      <c r="A736" s="46"/>
      <c r="B736" s="68"/>
      <c r="C736" s="72"/>
      <c r="D736" s="73" t="s">
        <v>277</v>
      </c>
      <c r="E736" s="69">
        <v>32447.4</v>
      </c>
      <c r="F736" s="69"/>
      <c r="G736" s="69">
        <v>22779.599999999999</v>
      </c>
      <c r="H736" s="69">
        <f t="shared" ref="H736" si="106">SUM(E736+F736-G736)</f>
        <v>9667.8000000000029</v>
      </c>
    </row>
    <row r="737" spans="1:8" s="42" customFormat="1" ht="12" customHeight="1" x14ac:dyDescent="0.2">
      <c r="A737" s="46"/>
      <c r="B737" s="116"/>
      <c r="C737" s="53"/>
      <c r="D737" s="280" t="s">
        <v>260</v>
      </c>
      <c r="E737" s="127">
        <v>154000</v>
      </c>
      <c r="F737" s="276">
        <f>SUM(F738:F740)</f>
        <v>3000</v>
      </c>
      <c r="G737" s="276">
        <f>SUM(G738:G740)</f>
        <v>0</v>
      </c>
      <c r="H737" s="110">
        <f>SUM(E737+F737-G737)</f>
        <v>157000</v>
      </c>
    </row>
    <row r="738" spans="1:8" s="42" customFormat="1" ht="12" customHeight="1" x14ac:dyDescent="0.2">
      <c r="A738" s="46"/>
      <c r="B738" s="116"/>
      <c r="C738" s="72">
        <v>4010</v>
      </c>
      <c r="D738" s="73" t="s">
        <v>127</v>
      </c>
      <c r="E738" s="69">
        <v>118918</v>
      </c>
      <c r="F738" s="76">
        <v>2448</v>
      </c>
      <c r="G738" s="76"/>
      <c r="H738" s="69">
        <f t="shared" ref="H738:H757" si="107">SUM(E738+F738-G738)</f>
        <v>121366</v>
      </c>
    </row>
    <row r="739" spans="1:8" s="42" customFormat="1" ht="12" customHeight="1" x14ac:dyDescent="0.2">
      <c r="A739" s="46"/>
      <c r="B739" s="116"/>
      <c r="C739" s="72">
        <v>4110</v>
      </c>
      <c r="D739" s="73" t="s">
        <v>128</v>
      </c>
      <c r="E739" s="69">
        <v>22040</v>
      </c>
      <c r="F739" s="76">
        <v>492</v>
      </c>
      <c r="G739" s="76"/>
      <c r="H739" s="69">
        <f t="shared" si="107"/>
        <v>22532</v>
      </c>
    </row>
    <row r="740" spans="1:8" s="42" customFormat="1" ht="12" customHeight="1" x14ac:dyDescent="0.2">
      <c r="A740" s="46"/>
      <c r="B740" s="116"/>
      <c r="C740" s="72">
        <v>4120</v>
      </c>
      <c r="D740" s="73" t="s">
        <v>129</v>
      </c>
      <c r="E740" s="69">
        <v>3157</v>
      </c>
      <c r="F740" s="69">
        <v>60</v>
      </c>
      <c r="G740" s="69"/>
      <c r="H740" s="69">
        <f t="shared" si="107"/>
        <v>3217</v>
      </c>
    </row>
    <row r="741" spans="1:8" s="42" customFormat="1" ht="12" customHeight="1" thickBot="1" x14ac:dyDescent="0.25">
      <c r="A741" s="59" t="s">
        <v>101</v>
      </c>
      <c r="B741" s="58"/>
      <c r="C741" s="59"/>
      <c r="D741" s="60" t="s">
        <v>102</v>
      </c>
      <c r="E741" s="57">
        <v>957300</v>
      </c>
      <c r="F741" s="57">
        <f>SUM(F742)</f>
        <v>95170</v>
      </c>
      <c r="G741" s="57">
        <f>SUM(G742)</f>
        <v>9070</v>
      </c>
      <c r="H741" s="57">
        <f t="shared" si="107"/>
        <v>1043400</v>
      </c>
    </row>
    <row r="742" spans="1:8" s="42" customFormat="1" ht="12" customHeight="1" thickTop="1" x14ac:dyDescent="0.2">
      <c r="A742" s="74"/>
      <c r="B742" s="68">
        <v>71015</v>
      </c>
      <c r="C742" s="72"/>
      <c r="D742" s="63" t="s">
        <v>103</v>
      </c>
      <c r="E742" s="109">
        <v>583500</v>
      </c>
      <c r="F742" s="65">
        <f>SUM(F744)</f>
        <v>95170</v>
      </c>
      <c r="G742" s="65">
        <f>SUM(G744)</f>
        <v>9070</v>
      </c>
      <c r="H742" s="64">
        <f t="shared" si="107"/>
        <v>669600</v>
      </c>
    </row>
    <row r="743" spans="1:8" s="42" customFormat="1" ht="12" customHeight="1" x14ac:dyDescent="0.2">
      <c r="A743" s="74"/>
      <c r="B743" s="68"/>
      <c r="C743" s="72"/>
      <c r="D743" s="117" t="s">
        <v>278</v>
      </c>
      <c r="E743" s="69"/>
      <c r="F743" s="77"/>
      <c r="G743" s="77"/>
      <c r="H743" s="70"/>
    </row>
    <row r="744" spans="1:8" s="42" customFormat="1" ht="12" customHeight="1" x14ac:dyDescent="0.2">
      <c r="A744" s="74"/>
      <c r="B744" s="68"/>
      <c r="C744" s="53"/>
      <c r="D744" s="278" t="s">
        <v>279</v>
      </c>
      <c r="E744" s="110">
        <v>583500</v>
      </c>
      <c r="F744" s="126">
        <f>SUM(F745:F757)</f>
        <v>95170</v>
      </c>
      <c r="G744" s="126">
        <f>SUM(G745:G757)</f>
        <v>9070</v>
      </c>
      <c r="H744" s="127">
        <f t="shared" si="107"/>
        <v>669600</v>
      </c>
    </row>
    <row r="745" spans="1:8" s="42" customFormat="1" ht="12" customHeight="1" x14ac:dyDescent="0.2">
      <c r="A745" s="74"/>
      <c r="B745" s="68"/>
      <c r="C745" s="72">
        <v>4010</v>
      </c>
      <c r="D745" s="73" t="s">
        <v>127</v>
      </c>
      <c r="E745" s="69">
        <v>88910</v>
      </c>
      <c r="F745" s="69">
        <f>5000+2000</f>
        <v>7000</v>
      </c>
      <c r="G745" s="69"/>
      <c r="H745" s="77">
        <f t="shared" si="107"/>
        <v>95910</v>
      </c>
    </row>
    <row r="746" spans="1:8" s="42" customFormat="1" ht="12" customHeight="1" x14ac:dyDescent="0.2">
      <c r="A746" s="74"/>
      <c r="B746" s="68"/>
      <c r="C746" s="72">
        <v>4020</v>
      </c>
      <c r="D746" s="73" t="s">
        <v>280</v>
      </c>
      <c r="E746" s="69"/>
      <c r="F746" s="69"/>
      <c r="G746" s="69"/>
      <c r="H746" s="77"/>
    </row>
    <row r="747" spans="1:8" s="42" customFormat="1" ht="12" customHeight="1" x14ac:dyDescent="0.2">
      <c r="A747" s="74"/>
      <c r="B747" s="68"/>
      <c r="C747" s="72"/>
      <c r="D747" s="73" t="s">
        <v>281</v>
      </c>
      <c r="E747" s="69">
        <v>305144</v>
      </c>
      <c r="F747" s="69">
        <f>16838+1570</f>
        <v>18408</v>
      </c>
      <c r="G747" s="69"/>
      <c r="H747" s="77">
        <f t="shared" ref="H747" si="108">SUM(E747+F747-G747)</f>
        <v>323552</v>
      </c>
    </row>
    <row r="748" spans="1:8" s="42" customFormat="1" ht="12" customHeight="1" x14ac:dyDescent="0.2">
      <c r="A748" s="74"/>
      <c r="B748" s="68"/>
      <c r="C748" s="72">
        <v>4110</v>
      </c>
      <c r="D748" s="73" t="s">
        <v>128</v>
      </c>
      <c r="E748" s="69">
        <v>76132</v>
      </c>
      <c r="F748" s="69">
        <v>3915</v>
      </c>
      <c r="G748" s="69">
        <v>1400</v>
      </c>
      <c r="H748" s="77">
        <f t="shared" si="107"/>
        <v>78647</v>
      </c>
    </row>
    <row r="749" spans="1:8" s="42" customFormat="1" ht="12" customHeight="1" x14ac:dyDescent="0.2">
      <c r="A749" s="128"/>
      <c r="B749" s="68"/>
      <c r="C749" s="72">
        <v>4120</v>
      </c>
      <c r="D749" s="73" t="s">
        <v>155</v>
      </c>
      <c r="E749" s="69">
        <v>5623</v>
      </c>
      <c r="F749" s="69">
        <v>347</v>
      </c>
      <c r="G749" s="69">
        <v>170</v>
      </c>
      <c r="H749" s="77">
        <f t="shared" si="107"/>
        <v>5800</v>
      </c>
    </row>
    <row r="750" spans="1:8" s="42" customFormat="1" ht="12" customHeight="1" x14ac:dyDescent="0.2">
      <c r="A750" s="128"/>
      <c r="B750" s="68"/>
      <c r="C750" s="62" t="s">
        <v>178</v>
      </c>
      <c r="D750" s="117" t="s">
        <v>156</v>
      </c>
      <c r="E750" s="69">
        <v>13025</v>
      </c>
      <c r="F750" s="69">
        <v>3500</v>
      </c>
      <c r="G750" s="69"/>
      <c r="H750" s="77">
        <f t="shared" si="107"/>
        <v>16525</v>
      </c>
    </row>
    <row r="751" spans="1:8" s="42" customFormat="1" ht="12" customHeight="1" x14ac:dyDescent="0.2">
      <c r="A751" s="128"/>
      <c r="B751" s="68"/>
      <c r="C751" s="72">
        <v>4270</v>
      </c>
      <c r="D751" s="73" t="s">
        <v>134</v>
      </c>
      <c r="E751" s="69">
        <v>2000</v>
      </c>
      <c r="F751" s="69">
        <v>1000</v>
      </c>
      <c r="G751" s="69"/>
      <c r="H751" s="77">
        <f t="shared" si="107"/>
        <v>3000</v>
      </c>
    </row>
    <row r="752" spans="1:8" s="42" customFormat="1" ht="12" customHeight="1" x14ac:dyDescent="0.2">
      <c r="A752" s="128"/>
      <c r="B752" s="68"/>
      <c r="C752" s="72">
        <v>4300</v>
      </c>
      <c r="D752" s="73" t="s">
        <v>135</v>
      </c>
      <c r="E752" s="69">
        <v>25200</v>
      </c>
      <c r="F752" s="69">
        <v>1000</v>
      </c>
      <c r="G752" s="69"/>
      <c r="H752" s="77">
        <f t="shared" si="107"/>
        <v>26200</v>
      </c>
    </row>
    <row r="753" spans="1:8" s="42" customFormat="1" ht="12" customHeight="1" x14ac:dyDescent="0.2">
      <c r="A753" s="128"/>
      <c r="B753" s="68"/>
      <c r="C753" s="72">
        <v>4390</v>
      </c>
      <c r="D753" s="73" t="s">
        <v>276</v>
      </c>
      <c r="E753" s="69"/>
      <c r="F753" s="69"/>
      <c r="G753" s="69"/>
      <c r="H753" s="77"/>
    </row>
    <row r="754" spans="1:8" s="42" customFormat="1" ht="12" customHeight="1" x14ac:dyDescent="0.2">
      <c r="A754" s="128"/>
      <c r="B754" s="68"/>
      <c r="C754" s="72"/>
      <c r="D754" s="117" t="s">
        <v>277</v>
      </c>
      <c r="E754" s="69">
        <v>1500</v>
      </c>
      <c r="F754" s="69"/>
      <c r="G754" s="69">
        <v>1500</v>
      </c>
      <c r="H754" s="77">
        <f t="shared" si="107"/>
        <v>0</v>
      </c>
    </row>
    <row r="755" spans="1:8" s="42" customFormat="1" ht="12" customHeight="1" x14ac:dyDescent="0.2">
      <c r="A755" s="128"/>
      <c r="B755" s="68"/>
      <c r="C755" s="72">
        <v>4710</v>
      </c>
      <c r="D755" s="117" t="s">
        <v>150</v>
      </c>
      <c r="E755" s="69">
        <v>6000</v>
      </c>
      <c r="F755" s="69"/>
      <c r="G755" s="69">
        <v>6000</v>
      </c>
      <c r="H755" s="77">
        <f t="shared" si="107"/>
        <v>0</v>
      </c>
    </row>
    <row r="756" spans="1:8" s="42" customFormat="1" ht="12" customHeight="1" x14ac:dyDescent="0.2">
      <c r="A756" s="128"/>
      <c r="B756" s="68"/>
      <c r="C756" s="72">
        <v>6060</v>
      </c>
      <c r="D756" s="73" t="s">
        <v>282</v>
      </c>
      <c r="E756" s="69"/>
      <c r="F756" s="69"/>
      <c r="G756" s="69"/>
      <c r="H756" s="77"/>
    </row>
    <row r="757" spans="1:8" s="42" customFormat="1" ht="12" customHeight="1" x14ac:dyDescent="0.2">
      <c r="A757" s="46"/>
      <c r="B757" s="116"/>
      <c r="C757" s="72"/>
      <c r="D757" s="73" t="s">
        <v>283</v>
      </c>
      <c r="E757" s="69">
        <v>0</v>
      </c>
      <c r="F757" s="69">
        <v>60000</v>
      </c>
      <c r="G757" s="69"/>
      <c r="H757" s="77">
        <f t="shared" si="107"/>
        <v>60000</v>
      </c>
    </row>
    <row r="758" spans="1:8" s="42" customFormat="1" ht="12" customHeight="1" x14ac:dyDescent="0.2">
      <c r="A758" s="74">
        <v>754</v>
      </c>
      <c r="B758" s="58"/>
      <c r="C758" s="59"/>
      <c r="D758" s="58" t="s">
        <v>284</v>
      </c>
      <c r="E758" s="76"/>
      <c r="F758" s="69"/>
      <c r="G758" s="69"/>
      <c r="H758" s="69"/>
    </row>
    <row r="759" spans="1:8" s="42" customFormat="1" ht="13.5" customHeight="1" thickBot="1" x14ac:dyDescent="0.25">
      <c r="A759" s="121"/>
      <c r="B759" s="58"/>
      <c r="C759" s="59"/>
      <c r="D759" s="58" t="s">
        <v>109</v>
      </c>
      <c r="E759" s="75">
        <v>15695517</v>
      </c>
      <c r="F759" s="57">
        <f>SUM(F760)</f>
        <v>808573</v>
      </c>
      <c r="G759" s="57">
        <f>SUM(G760)</f>
        <v>310</v>
      </c>
      <c r="H759" s="57">
        <f>SUM(E759+F759-G759)</f>
        <v>16503780</v>
      </c>
    </row>
    <row r="760" spans="1:8" s="42" customFormat="1" ht="12" customHeight="1" thickTop="1" x14ac:dyDescent="0.2">
      <c r="A760" s="121"/>
      <c r="B760" s="68">
        <v>75411</v>
      </c>
      <c r="C760" s="72"/>
      <c r="D760" s="112" t="s">
        <v>285</v>
      </c>
      <c r="E760" s="65">
        <v>15695517</v>
      </c>
      <c r="F760" s="65">
        <f>SUM(F761)</f>
        <v>808573</v>
      </c>
      <c r="G760" s="65">
        <f>SUM(G761)</f>
        <v>310</v>
      </c>
      <c r="H760" s="64">
        <f>SUM(E760+F760-G760)</f>
        <v>16503780</v>
      </c>
    </row>
    <row r="761" spans="1:8" s="42" customFormat="1" ht="12" customHeight="1" x14ac:dyDescent="0.2">
      <c r="A761" s="74"/>
      <c r="B761" s="68"/>
      <c r="C761" s="72"/>
      <c r="D761" s="279" t="s">
        <v>286</v>
      </c>
      <c r="E761" s="126">
        <v>15695517</v>
      </c>
      <c r="F761" s="126">
        <f>SUM(F762:F781)</f>
        <v>808573</v>
      </c>
      <c r="G761" s="126">
        <f>SUM(G762:G781)</f>
        <v>310</v>
      </c>
      <c r="H761" s="127">
        <f>SUM(E761+F761-G761)</f>
        <v>16503780</v>
      </c>
    </row>
    <row r="762" spans="1:8" s="42" customFormat="1" ht="12" customHeight="1" x14ac:dyDescent="0.2">
      <c r="A762" s="128"/>
      <c r="B762" s="61"/>
      <c r="C762" s="72">
        <v>3070</v>
      </c>
      <c r="D762" s="73" t="s">
        <v>287</v>
      </c>
      <c r="E762" s="77"/>
      <c r="F762" s="77"/>
      <c r="G762" s="77"/>
      <c r="H762" s="77"/>
    </row>
    <row r="763" spans="1:8" s="42" customFormat="1" ht="12" customHeight="1" x14ac:dyDescent="0.2">
      <c r="A763" s="128"/>
      <c r="B763" s="61"/>
      <c r="C763" s="72"/>
      <c r="D763" s="73" t="s">
        <v>288</v>
      </c>
      <c r="E763" s="77">
        <v>453579</v>
      </c>
      <c r="F763" s="77">
        <v>97287</v>
      </c>
      <c r="G763" s="77"/>
      <c r="H763" s="77">
        <f t="shared" ref="H763:H811" si="109">SUM(E763+F763-G763)</f>
        <v>550866</v>
      </c>
    </row>
    <row r="764" spans="1:8" s="42" customFormat="1" ht="12" customHeight="1" x14ac:dyDescent="0.2">
      <c r="A764" s="128"/>
      <c r="B764" s="61"/>
      <c r="C764" s="72">
        <v>4010</v>
      </c>
      <c r="D764" s="73" t="s">
        <v>127</v>
      </c>
      <c r="E764" s="77">
        <v>80179</v>
      </c>
      <c r="F764" s="77">
        <v>4768</v>
      </c>
      <c r="G764" s="77"/>
      <c r="H764" s="77">
        <f t="shared" si="109"/>
        <v>84947</v>
      </c>
    </row>
    <row r="765" spans="1:8" s="42" customFormat="1" ht="12" customHeight="1" x14ac:dyDescent="0.2">
      <c r="A765" s="128"/>
      <c r="B765" s="61"/>
      <c r="C765" s="72">
        <v>4020</v>
      </c>
      <c r="D765" s="73" t="s">
        <v>289</v>
      </c>
      <c r="E765" s="77"/>
      <c r="F765" s="77"/>
      <c r="G765" s="77"/>
      <c r="H765" s="77"/>
    </row>
    <row r="766" spans="1:8" s="42" customFormat="1" ht="12" customHeight="1" x14ac:dyDescent="0.2">
      <c r="A766" s="128"/>
      <c r="B766" s="61"/>
      <c r="C766" s="72"/>
      <c r="D766" s="73" t="s">
        <v>290</v>
      </c>
      <c r="E766" s="77">
        <v>90001</v>
      </c>
      <c r="F766" s="77">
        <v>5218</v>
      </c>
      <c r="G766" s="77"/>
      <c r="H766" s="77">
        <f t="shared" si="109"/>
        <v>95219</v>
      </c>
    </row>
    <row r="767" spans="1:8" s="42" customFormat="1" ht="12" customHeight="1" x14ac:dyDescent="0.2">
      <c r="A767" s="128"/>
      <c r="B767" s="61"/>
      <c r="C767" s="72">
        <v>4060</v>
      </c>
      <c r="D767" s="104" t="s">
        <v>291</v>
      </c>
      <c r="E767" s="77"/>
      <c r="F767" s="77"/>
      <c r="G767" s="77"/>
      <c r="H767" s="77"/>
    </row>
    <row r="768" spans="1:8" s="42" customFormat="1" ht="12" customHeight="1" x14ac:dyDescent="0.2">
      <c r="A768" s="128"/>
      <c r="B768" s="61"/>
      <c r="C768" s="72"/>
      <c r="D768" s="104" t="s">
        <v>292</v>
      </c>
      <c r="E768" s="77">
        <v>266005</v>
      </c>
      <c r="F768" s="77">
        <v>594825</v>
      </c>
      <c r="G768" s="77"/>
      <c r="H768" s="77">
        <f t="shared" si="109"/>
        <v>860830</v>
      </c>
    </row>
    <row r="769" spans="1:8" s="42" customFormat="1" ht="12" customHeight="1" x14ac:dyDescent="0.2">
      <c r="A769" s="128"/>
      <c r="B769" s="61"/>
      <c r="C769" s="53" t="s">
        <v>293</v>
      </c>
      <c r="D769" s="79" t="s">
        <v>294</v>
      </c>
      <c r="E769" s="77"/>
      <c r="F769" s="77"/>
      <c r="G769" s="77"/>
      <c r="H769" s="77"/>
    </row>
    <row r="770" spans="1:8" s="42" customFormat="1" ht="12" customHeight="1" x14ac:dyDescent="0.2">
      <c r="A770" s="128"/>
      <c r="B770" s="61"/>
      <c r="C770" s="53"/>
      <c r="D770" s="79" t="s">
        <v>295</v>
      </c>
      <c r="E770" s="77"/>
      <c r="F770" s="77"/>
      <c r="G770" s="77"/>
      <c r="H770" s="77"/>
    </row>
    <row r="771" spans="1:8" s="42" customFormat="1" ht="12" customHeight="1" x14ac:dyDescent="0.2">
      <c r="A771" s="128"/>
      <c r="B771" s="61"/>
      <c r="C771" s="53"/>
      <c r="D771" s="79" t="s">
        <v>296</v>
      </c>
      <c r="E771" s="77">
        <v>380542</v>
      </c>
      <c r="F771" s="77"/>
      <c r="G771" s="77">
        <v>310</v>
      </c>
      <c r="H771" s="77">
        <f t="shared" si="109"/>
        <v>380232</v>
      </c>
    </row>
    <row r="772" spans="1:8" s="42" customFormat="1" ht="12" customHeight="1" x14ac:dyDescent="0.2">
      <c r="A772" s="128"/>
      <c r="B772" s="61"/>
      <c r="C772" s="72">
        <v>4110</v>
      </c>
      <c r="D772" s="73" t="s">
        <v>128</v>
      </c>
      <c r="E772" s="77">
        <v>66854</v>
      </c>
      <c r="F772" s="77">
        <v>1578</v>
      </c>
      <c r="G772" s="77"/>
      <c r="H772" s="77">
        <f t="shared" si="109"/>
        <v>68432</v>
      </c>
    </row>
    <row r="773" spans="1:8" s="42" customFormat="1" ht="12" customHeight="1" x14ac:dyDescent="0.2">
      <c r="A773" s="128"/>
      <c r="B773" s="61"/>
      <c r="C773" s="72">
        <v>4120</v>
      </c>
      <c r="D773" s="73" t="s">
        <v>129</v>
      </c>
      <c r="E773" s="77">
        <v>7312</v>
      </c>
      <c r="F773" s="77">
        <v>244</v>
      </c>
      <c r="G773" s="77"/>
      <c r="H773" s="77">
        <f t="shared" si="109"/>
        <v>7556</v>
      </c>
    </row>
    <row r="774" spans="1:8" s="42" customFormat="1" ht="12" customHeight="1" x14ac:dyDescent="0.2">
      <c r="A774" s="128"/>
      <c r="B774" s="61"/>
      <c r="C774" s="72">
        <v>4170</v>
      </c>
      <c r="D774" s="73" t="s">
        <v>143</v>
      </c>
      <c r="E774" s="77">
        <v>12460</v>
      </c>
      <c r="F774" s="77">
        <v>230</v>
      </c>
      <c r="G774" s="77"/>
      <c r="H774" s="77">
        <f t="shared" si="109"/>
        <v>12690</v>
      </c>
    </row>
    <row r="775" spans="1:8" s="42" customFormat="1" ht="12" customHeight="1" x14ac:dyDescent="0.2">
      <c r="A775" s="128"/>
      <c r="B775" s="61"/>
      <c r="C775" s="82">
        <v>4180</v>
      </c>
      <c r="D775" s="61" t="s">
        <v>297</v>
      </c>
      <c r="E775" s="77"/>
      <c r="F775" s="77"/>
      <c r="G775" s="77"/>
      <c r="H775" s="77"/>
    </row>
    <row r="776" spans="1:8" s="42" customFormat="1" ht="12" customHeight="1" x14ac:dyDescent="0.2">
      <c r="A776" s="128"/>
      <c r="B776" s="61"/>
      <c r="C776" s="82"/>
      <c r="D776" s="134" t="s">
        <v>298</v>
      </c>
      <c r="E776" s="77">
        <v>2769587</v>
      </c>
      <c r="F776" s="77">
        <v>20895</v>
      </c>
      <c r="G776" s="77"/>
      <c r="H776" s="77">
        <f t="shared" si="109"/>
        <v>2790482</v>
      </c>
    </row>
    <row r="777" spans="1:8" s="42" customFormat="1" ht="12" customHeight="1" x14ac:dyDescent="0.2">
      <c r="A777" s="128"/>
      <c r="B777" s="61"/>
      <c r="C777" s="62" t="s">
        <v>178</v>
      </c>
      <c r="D777" s="117" t="s">
        <v>156</v>
      </c>
      <c r="E777" s="77">
        <v>259222</v>
      </c>
      <c r="F777" s="77">
        <v>34000</v>
      </c>
      <c r="G777" s="77"/>
      <c r="H777" s="77">
        <f t="shared" si="109"/>
        <v>293222</v>
      </c>
    </row>
    <row r="778" spans="1:8" s="42" customFormat="1" ht="12" customHeight="1" x14ac:dyDescent="0.2">
      <c r="A778" s="135"/>
      <c r="B778" s="103"/>
      <c r="C778" s="86">
        <v>4260</v>
      </c>
      <c r="D778" s="63" t="s">
        <v>133</v>
      </c>
      <c r="E778" s="65">
        <v>173598</v>
      </c>
      <c r="F778" s="65">
        <v>22000</v>
      </c>
      <c r="G778" s="65"/>
      <c r="H778" s="65">
        <f t="shared" si="109"/>
        <v>195598</v>
      </c>
    </row>
    <row r="779" spans="1:8" s="42" customFormat="1" ht="12" customHeight="1" x14ac:dyDescent="0.2">
      <c r="A779" s="128"/>
      <c r="B779" s="61"/>
      <c r="C779" s="72">
        <v>4270</v>
      </c>
      <c r="D779" s="73" t="s">
        <v>134</v>
      </c>
      <c r="E779" s="77">
        <v>256846</v>
      </c>
      <c r="F779" s="77">
        <v>14000</v>
      </c>
      <c r="G779" s="77"/>
      <c r="H779" s="77">
        <f t="shared" si="109"/>
        <v>270846</v>
      </c>
    </row>
    <row r="780" spans="1:8" s="42" customFormat="1" ht="12" customHeight="1" x14ac:dyDescent="0.2">
      <c r="A780" s="128"/>
      <c r="B780" s="61"/>
      <c r="C780" s="72">
        <v>4300</v>
      </c>
      <c r="D780" s="73" t="s">
        <v>135</v>
      </c>
      <c r="E780" s="77">
        <v>133798</v>
      </c>
      <c r="F780" s="77">
        <v>13428</v>
      </c>
      <c r="G780" s="77"/>
      <c r="H780" s="77">
        <f t="shared" si="109"/>
        <v>147226</v>
      </c>
    </row>
    <row r="781" spans="1:8" s="42" customFormat="1" ht="12" customHeight="1" x14ac:dyDescent="0.2">
      <c r="A781" s="128"/>
      <c r="B781" s="61"/>
      <c r="C781" s="72">
        <v>4710</v>
      </c>
      <c r="D781" s="117" t="s">
        <v>150</v>
      </c>
      <c r="E781" s="77">
        <v>130</v>
      </c>
      <c r="F781" s="77">
        <v>100</v>
      </c>
      <c r="G781" s="77"/>
      <c r="H781" s="77">
        <f t="shared" si="109"/>
        <v>230</v>
      </c>
    </row>
    <row r="782" spans="1:8" s="42" customFormat="1" ht="12" customHeight="1" thickBot="1" x14ac:dyDescent="0.25">
      <c r="A782" s="74">
        <v>801</v>
      </c>
      <c r="B782" s="58"/>
      <c r="C782" s="59"/>
      <c r="D782" s="60" t="s">
        <v>50</v>
      </c>
      <c r="E782" s="57">
        <v>59815.399999999994</v>
      </c>
      <c r="F782" s="57">
        <f>SUM(F785)</f>
        <v>592.20000000000005</v>
      </c>
      <c r="G782" s="57">
        <f>SUM(G785)</f>
        <v>592.20000000000005</v>
      </c>
      <c r="H782" s="57">
        <f>SUM(E782+F782-G782)</f>
        <v>59815.399999999994</v>
      </c>
    </row>
    <row r="783" spans="1:8" s="42" customFormat="1" ht="12" customHeight="1" thickTop="1" x14ac:dyDescent="0.2">
      <c r="A783" s="74"/>
      <c r="B783" s="68">
        <v>80153</v>
      </c>
      <c r="C783" s="59"/>
      <c r="D783" s="117" t="s">
        <v>261</v>
      </c>
      <c r="E783" s="100"/>
      <c r="F783" s="100"/>
      <c r="G783" s="100"/>
      <c r="H783" s="100"/>
    </row>
    <row r="784" spans="1:8" s="42" customFormat="1" ht="12" customHeight="1" x14ac:dyDescent="0.2">
      <c r="A784" s="74"/>
      <c r="B784" s="58"/>
      <c r="C784" s="59"/>
      <c r="D784" s="117" t="s">
        <v>262</v>
      </c>
      <c r="E784" s="100"/>
      <c r="F784" s="100"/>
      <c r="G784" s="100"/>
      <c r="H784" s="100"/>
    </row>
    <row r="785" spans="1:8" s="42" customFormat="1" ht="12" customHeight="1" x14ac:dyDescent="0.2">
      <c r="A785" s="58"/>
      <c r="B785" s="68"/>
      <c r="C785" s="53"/>
      <c r="D785" s="63" t="s">
        <v>263</v>
      </c>
      <c r="E785" s="64">
        <v>59815.4</v>
      </c>
      <c r="F785" s="64">
        <f>SUM(F786,F788)</f>
        <v>592.20000000000005</v>
      </c>
      <c r="G785" s="64">
        <f>SUM(G786,G788)</f>
        <v>592.20000000000005</v>
      </c>
      <c r="H785" s="64">
        <f>SUM(E785+F785-G785)</f>
        <v>59815.4</v>
      </c>
    </row>
    <row r="786" spans="1:8" s="42" customFormat="1" ht="12" customHeight="1" x14ac:dyDescent="0.2">
      <c r="A786" s="51"/>
      <c r="B786" s="68"/>
      <c r="C786" s="53"/>
      <c r="D786" s="280" t="s">
        <v>174</v>
      </c>
      <c r="E786" s="110">
        <v>59223.199999999997</v>
      </c>
      <c r="F786" s="276">
        <f>SUM(F787:F787)</f>
        <v>592.20000000000005</v>
      </c>
      <c r="G786" s="276">
        <f>SUM(G787:G787)</f>
        <v>0</v>
      </c>
      <c r="H786" s="110">
        <f>SUM(E786+F786-G786)</f>
        <v>59815.399999999994</v>
      </c>
    </row>
    <row r="787" spans="1:8" s="42" customFormat="1" ht="12" customHeight="1" x14ac:dyDescent="0.2">
      <c r="A787" s="74"/>
      <c r="B787" s="52"/>
      <c r="C787" s="82">
        <v>4210</v>
      </c>
      <c r="D787" s="117" t="s">
        <v>156</v>
      </c>
      <c r="E787" s="70">
        <v>0</v>
      </c>
      <c r="F787" s="77">
        <v>592.20000000000005</v>
      </c>
      <c r="G787" s="77"/>
      <c r="H787" s="70">
        <f>SUM(E787+F787-G787)</f>
        <v>592.20000000000005</v>
      </c>
    </row>
    <row r="788" spans="1:8" s="42" customFormat="1" ht="12" customHeight="1" x14ac:dyDescent="0.2">
      <c r="A788" s="74"/>
      <c r="B788" s="52"/>
      <c r="C788" s="53"/>
      <c r="D788" s="278" t="s">
        <v>167</v>
      </c>
      <c r="E788" s="110">
        <v>592.20000000000005</v>
      </c>
      <c r="F788" s="276">
        <f>SUM(F789:F789)</f>
        <v>0</v>
      </c>
      <c r="G788" s="276">
        <f>SUM(G789:G789)</f>
        <v>592.20000000000005</v>
      </c>
      <c r="H788" s="110">
        <f>SUM(E788+F788-G788)</f>
        <v>0</v>
      </c>
    </row>
    <row r="789" spans="1:8" s="42" customFormat="1" ht="12" customHeight="1" x14ac:dyDescent="0.2">
      <c r="A789" s="74"/>
      <c r="B789" s="52"/>
      <c r="C789" s="82">
        <v>4210</v>
      </c>
      <c r="D789" s="117" t="s">
        <v>156</v>
      </c>
      <c r="E789" s="70">
        <v>592.20000000000005</v>
      </c>
      <c r="F789" s="77"/>
      <c r="G789" s="77">
        <v>592.20000000000005</v>
      </c>
      <c r="H789" s="70">
        <f>SUM(E789+F789-G789)</f>
        <v>0</v>
      </c>
    </row>
    <row r="790" spans="1:8" s="42" customFormat="1" ht="12" customHeight="1" thickBot="1" x14ac:dyDescent="0.25">
      <c r="A790" s="58">
        <v>851</v>
      </c>
      <c r="B790" s="58"/>
      <c r="C790" s="59"/>
      <c r="D790" s="60" t="s">
        <v>71</v>
      </c>
      <c r="E790" s="57">
        <v>67500</v>
      </c>
      <c r="F790" s="57">
        <f>SUM(F793)</f>
        <v>0</v>
      </c>
      <c r="G790" s="57">
        <f>SUM(G793)</f>
        <v>1599</v>
      </c>
      <c r="H790" s="57">
        <f t="shared" si="109"/>
        <v>65901</v>
      </c>
    </row>
    <row r="791" spans="1:8" s="42" customFormat="1" ht="12" customHeight="1" thickTop="1" x14ac:dyDescent="0.2">
      <c r="A791" s="59"/>
      <c r="B791" s="68">
        <v>85156</v>
      </c>
      <c r="C791" s="72"/>
      <c r="D791" s="73" t="s">
        <v>299</v>
      </c>
      <c r="E791" s="100"/>
      <c r="F791" s="100"/>
      <c r="G791" s="100"/>
      <c r="H791" s="100"/>
    </row>
    <row r="792" spans="1:8" s="42" customFormat="1" ht="12" customHeight="1" x14ac:dyDescent="0.2">
      <c r="A792" s="59"/>
      <c r="B792" s="68"/>
      <c r="C792" s="72"/>
      <c r="D792" s="73" t="s">
        <v>300</v>
      </c>
      <c r="E792" s="100"/>
      <c r="F792" s="100"/>
      <c r="G792" s="100"/>
      <c r="H792" s="100"/>
    </row>
    <row r="793" spans="1:8" s="42" customFormat="1" ht="12" customHeight="1" x14ac:dyDescent="0.2">
      <c r="A793" s="59"/>
      <c r="B793" s="52"/>
      <c r="C793" s="72"/>
      <c r="D793" s="63" t="s">
        <v>301</v>
      </c>
      <c r="E793" s="109">
        <v>67500</v>
      </c>
      <c r="F793" s="65">
        <f>SUM(F794)</f>
        <v>0</v>
      </c>
      <c r="G793" s="65">
        <f>SUM(G794)</f>
        <v>1599</v>
      </c>
      <c r="H793" s="64">
        <f t="shared" si="109"/>
        <v>65901</v>
      </c>
    </row>
    <row r="794" spans="1:8" s="42" customFormat="1" ht="12.6" customHeight="1" x14ac:dyDescent="0.2">
      <c r="A794" s="59"/>
      <c r="B794" s="68"/>
      <c r="C794" s="59"/>
      <c r="D794" s="280" t="s">
        <v>213</v>
      </c>
      <c r="E794" s="281">
        <v>67500</v>
      </c>
      <c r="F794" s="126">
        <f>SUM(F795:F795)</f>
        <v>0</v>
      </c>
      <c r="G794" s="126">
        <f>SUM(G795:G795)</f>
        <v>1599</v>
      </c>
      <c r="H794" s="127">
        <f t="shared" si="109"/>
        <v>65901</v>
      </c>
    </row>
    <row r="795" spans="1:8" s="42" customFormat="1" ht="12" customHeight="1" x14ac:dyDescent="0.2">
      <c r="A795" s="74"/>
      <c r="B795" s="58"/>
      <c r="C795" s="72">
        <v>4130</v>
      </c>
      <c r="D795" s="73" t="s">
        <v>271</v>
      </c>
      <c r="E795" s="76">
        <v>67500</v>
      </c>
      <c r="F795" s="76"/>
      <c r="G795" s="76">
        <v>1599</v>
      </c>
      <c r="H795" s="77">
        <f t="shared" si="109"/>
        <v>65901</v>
      </c>
    </row>
    <row r="796" spans="1:8" s="42" customFormat="1" ht="12" customHeight="1" thickBot="1" x14ac:dyDescent="0.25">
      <c r="A796" s="74">
        <v>853</v>
      </c>
      <c r="B796" s="58"/>
      <c r="C796" s="59"/>
      <c r="D796" s="60" t="s">
        <v>237</v>
      </c>
      <c r="E796" s="57">
        <v>499600</v>
      </c>
      <c r="F796" s="57">
        <f>SUM(F797)</f>
        <v>1900</v>
      </c>
      <c r="G796" s="57">
        <f>SUM(G797)</f>
        <v>1900</v>
      </c>
      <c r="H796" s="57">
        <f t="shared" si="109"/>
        <v>499600</v>
      </c>
    </row>
    <row r="797" spans="1:8" s="42" customFormat="1" ht="12" customHeight="1" thickTop="1" x14ac:dyDescent="0.2">
      <c r="A797" s="74"/>
      <c r="B797" s="68">
        <v>85321</v>
      </c>
      <c r="C797" s="53"/>
      <c r="D797" s="63" t="s">
        <v>302</v>
      </c>
      <c r="E797" s="109">
        <v>499600</v>
      </c>
      <c r="F797" s="65">
        <f>SUM(F798)</f>
        <v>1900</v>
      </c>
      <c r="G797" s="65">
        <f>SUM(G798)</f>
        <v>1900</v>
      </c>
      <c r="H797" s="64">
        <f t="shared" si="109"/>
        <v>499600</v>
      </c>
    </row>
    <row r="798" spans="1:8" s="42" customFormat="1" ht="12" customHeight="1" x14ac:dyDescent="0.2">
      <c r="A798" s="59"/>
      <c r="B798" s="68"/>
      <c r="C798" s="53"/>
      <c r="D798" s="278" t="s">
        <v>260</v>
      </c>
      <c r="E798" s="281">
        <v>267850</v>
      </c>
      <c r="F798" s="126">
        <f>SUM(F799:F800)</f>
        <v>1900</v>
      </c>
      <c r="G798" s="126">
        <f>SUM(G799:G800)</f>
        <v>1900</v>
      </c>
      <c r="H798" s="127">
        <f t="shared" si="109"/>
        <v>267850</v>
      </c>
    </row>
    <row r="799" spans="1:8" s="42" customFormat="1" ht="12" customHeight="1" x14ac:dyDescent="0.2">
      <c r="A799" s="59"/>
      <c r="B799" s="58"/>
      <c r="C799" s="72">
        <v>4010</v>
      </c>
      <c r="D799" s="73" t="s">
        <v>127</v>
      </c>
      <c r="E799" s="76">
        <v>208113</v>
      </c>
      <c r="F799" s="76">
        <v>1900</v>
      </c>
      <c r="G799" s="76"/>
      <c r="H799" s="77">
        <f t="shared" si="109"/>
        <v>210013</v>
      </c>
    </row>
    <row r="800" spans="1:8" s="42" customFormat="1" ht="12" customHeight="1" x14ac:dyDescent="0.2">
      <c r="A800" s="59"/>
      <c r="B800" s="58"/>
      <c r="C800" s="72">
        <v>4120</v>
      </c>
      <c r="D800" s="73" t="s">
        <v>155</v>
      </c>
      <c r="E800" s="76">
        <v>5489</v>
      </c>
      <c r="F800" s="76"/>
      <c r="G800" s="76">
        <v>1900</v>
      </c>
      <c r="H800" s="77">
        <f t="shared" si="109"/>
        <v>3589</v>
      </c>
    </row>
    <row r="801" spans="1:8" s="42" customFormat="1" ht="12" customHeight="1" thickBot="1" x14ac:dyDescent="0.25">
      <c r="A801" s="58">
        <v>855</v>
      </c>
      <c r="B801" s="58"/>
      <c r="C801" s="59"/>
      <c r="D801" s="60" t="s">
        <v>77</v>
      </c>
      <c r="E801" s="75">
        <v>1022030</v>
      </c>
      <c r="F801" s="57">
        <f>SUM(F802,F807)</f>
        <v>108301</v>
      </c>
      <c r="G801" s="57">
        <f>SUM(G802)</f>
        <v>0</v>
      </c>
      <c r="H801" s="57">
        <f t="shared" si="109"/>
        <v>1130331</v>
      </c>
    </row>
    <row r="802" spans="1:8" s="42" customFormat="1" ht="12" customHeight="1" thickTop="1" x14ac:dyDescent="0.2">
      <c r="A802" s="136"/>
      <c r="B802" s="82">
        <v>85508</v>
      </c>
      <c r="C802" s="101"/>
      <c r="D802" s="103" t="s">
        <v>114</v>
      </c>
      <c r="E802" s="65">
        <v>514499</v>
      </c>
      <c r="F802" s="65">
        <f t="shared" ref="F802:G802" si="110">SUM(F803)</f>
        <v>45327</v>
      </c>
      <c r="G802" s="65">
        <f t="shared" si="110"/>
        <v>0</v>
      </c>
      <c r="H802" s="64">
        <f t="shared" si="109"/>
        <v>559826</v>
      </c>
    </row>
    <row r="803" spans="1:8" s="42" customFormat="1" ht="12" customHeight="1" x14ac:dyDescent="0.2">
      <c r="A803" s="136"/>
      <c r="B803" s="72"/>
      <c r="C803" s="53"/>
      <c r="D803" s="280" t="s">
        <v>213</v>
      </c>
      <c r="E803" s="126">
        <v>514499</v>
      </c>
      <c r="F803" s="126">
        <f>SUM(F804:F806)</f>
        <v>45327</v>
      </c>
      <c r="G803" s="126">
        <f>SUM(G804:G806)</f>
        <v>0</v>
      </c>
      <c r="H803" s="127">
        <f t="shared" si="109"/>
        <v>559826</v>
      </c>
    </row>
    <row r="804" spans="1:8" s="42" customFormat="1" ht="12" customHeight="1" x14ac:dyDescent="0.2">
      <c r="A804" s="59"/>
      <c r="B804" s="74"/>
      <c r="C804" s="72">
        <v>3110</v>
      </c>
      <c r="D804" s="73" t="s">
        <v>228</v>
      </c>
      <c r="E804" s="76">
        <v>509649</v>
      </c>
      <c r="F804" s="69">
        <v>44642</v>
      </c>
      <c r="G804" s="69"/>
      <c r="H804" s="77">
        <f t="shared" si="109"/>
        <v>554291</v>
      </c>
    </row>
    <row r="805" spans="1:8" s="42" customFormat="1" ht="12" customHeight="1" x14ac:dyDescent="0.2">
      <c r="A805" s="59"/>
      <c r="B805" s="74"/>
      <c r="C805" s="82">
        <v>4210</v>
      </c>
      <c r="D805" s="117" t="s">
        <v>156</v>
      </c>
      <c r="E805" s="76">
        <v>213</v>
      </c>
      <c r="F805" s="69">
        <v>274</v>
      </c>
      <c r="G805" s="69"/>
      <c r="H805" s="77">
        <f t="shared" si="109"/>
        <v>487</v>
      </c>
    </row>
    <row r="806" spans="1:8" s="42" customFormat="1" ht="12" customHeight="1" x14ac:dyDescent="0.2">
      <c r="A806" s="59"/>
      <c r="B806" s="74"/>
      <c r="C806" s="72">
        <v>4300</v>
      </c>
      <c r="D806" s="73" t="s">
        <v>135</v>
      </c>
      <c r="E806" s="76">
        <v>319</v>
      </c>
      <c r="F806" s="69">
        <v>411</v>
      </c>
      <c r="G806" s="69"/>
      <c r="H806" s="77">
        <f t="shared" si="109"/>
        <v>730</v>
      </c>
    </row>
    <row r="807" spans="1:8" s="42" customFormat="1" ht="12" customHeight="1" x14ac:dyDescent="0.2">
      <c r="A807" s="59"/>
      <c r="B807" s="82">
        <v>85510</v>
      </c>
      <c r="C807" s="101"/>
      <c r="D807" s="137" t="s">
        <v>303</v>
      </c>
      <c r="E807" s="65">
        <v>507531</v>
      </c>
      <c r="F807" s="65">
        <f t="shared" ref="F807:G807" si="111">SUM(F808)</f>
        <v>62974</v>
      </c>
      <c r="G807" s="65">
        <f t="shared" si="111"/>
        <v>0</v>
      </c>
      <c r="H807" s="64">
        <f t="shared" si="109"/>
        <v>570505</v>
      </c>
    </row>
    <row r="808" spans="1:8" s="42" customFormat="1" ht="12" customHeight="1" x14ac:dyDescent="0.2">
      <c r="A808" s="59"/>
      <c r="B808" s="68"/>
      <c r="C808" s="53"/>
      <c r="D808" s="280" t="s">
        <v>213</v>
      </c>
      <c r="E808" s="126">
        <v>507531</v>
      </c>
      <c r="F808" s="126">
        <f>SUM(F809:F811)</f>
        <v>62974</v>
      </c>
      <c r="G808" s="126">
        <f>SUM(G809:G811)</f>
        <v>0</v>
      </c>
      <c r="H808" s="127">
        <f t="shared" si="109"/>
        <v>570505</v>
      </c>
    </row>
    <row r="809" spans="1:8" s="42" customFormat="1" ht="12" customHeight="1" x14ac:dyDescent="0.2">
      <c r="A809" s="59"/>
      <c r="B809" s="58"/>
      <c r="C809" s="72">
        <v>3110</v>
      </c>
      <c r="D809" s="73" t="s">
        <v>228</v>
      </c>
      <c r="E809" s="76">
        <v>502814</v>
      </c>
      <c r="F809" s="69">
        <v>62078</v>
      </c>
      <c r="G809" s="69"/>
      <c r="H809" s="77">
        <f t="shared" si="109"/>
        <v>564892</v>
      </c>
    </row>
    <row r="810" spans="1:8" s="42" customFormat="1" ht="12" customHeight="1" x14ac:dyDescent="0.2">
      <c r="A810" s="59"/>
      <c r="B810" s="58"/>
      <c r="C810" s="82">
        <v>4210</v>
      </c>
      <c r="D810" s="117" t="s">
        <v>156</v>
      </c>
      <c r="E810" s="76">
        <v>160</v>
      </c>
      <c r="F810" s="69">
        <v>358</v>
      </c>
      <c r="G810" s="69"/>
      <c r="H810" s="77">
        <f t="shared" si="109"/>
        <v>518</v>
      </c>
    </row>
    <row r="811" spans="1:8" s="42" customFormat="1" ht="12" customHeight="1" x14ac:dyDescent="0.2">
      <c r="A811" s="59"/>
      <c r="B811" s="58"/>
      <c r="C811" s="72">
        <v>4300</v>
      </c>
      <c r="D811" s="73" t="s">
        <v>135</v>
      </c>
      <c r="E811" s="76">
        <v>239</v>
      </c>
      <c r="F811" s="69">
        <v>538</v>
      </c>
      <c r="G811" s="69"/>
      <c r="H811" s="77">
        <f t="shared" si="109"/>
        <v>777</v>
      </c>
    </row>
    <row r="812" spans="1:8" s="42" customFormat="1" ht="4.5" customHeight="1" x14ac:dyDescent="0.2">
      <c r="A812" s="138"/>
      <c r="B812" s="139"/>
      <c r="C812" s="140"/>
      <c r="D812" s="141"/>
      <c r="E812" s="64"/>
      <c r="F812" s="64"/>
      <c r="G812" s="64"/>
      <c r="H812" s="64"/>
    </row>
    <row r="813" spans="1:8" s="42" customFormat="1" ht="12.6" customHeight="1" x14ac:dyDescent="0.2"/>
    <row r="814" spans="1:8" s="42" customFormat="1" ht="12.6" customHeight="1" x14ac:dyDescent="0.2"/>
    <row r="815" spans="1:8" s="42" customFormat="1" ht="12.6" customHeight="1" x14ac:dyDescent="0.2">
      <c r="A815" s="142"/>
    </row>
    <row r="816" spans="1:8" s="42" customFormat="1" ht="12.6" customHeight="1" x14ac:dyDescent="0.2">
      <c r="A816" s="142"/>
    </row>
    <row r="817" spans="1:1" s="42" customFormat="1" ht="12.6" customHeight="1" x14ac:dyDescent="0.2">
      <c r="A817" s="142"/>
    </row>
    <row r="818" spans="1:1" s="42" customFormat="1" ht="12.6" customHeight="1" x14ac:dyDescent="0.2">
      <c r="A818" s="142"/>
    </row>
    <row r="819" spans="1:1" s="42" customFormat="1" ht="12.6" customHeight="1" x14ac:dyDescent="0.2">
      <c r="A819" s="142"/>
    </row>
    <row r="820" spans="1:1" s="42" customFormat="1" ht="12.6" customHeight="1" x14ac:dyDescent="0.2">
      <c r="A820" s="142"/>
    </row>
    <row r="821" spans="1:1" s="42" customFormat="1" ht="12.6" customHeight="1" x14ac:dyDescent="0.2">
      <c r="A821" s="142"/>
    </row>
    <row r="822" spans="1:1" s="42" customFormat="1" ht="12.6" customHeight="1" x14ac:dyDescent="0.2">
      <c r="A822" s="142"/>
    </row>
    <row r="823" spans="1:1" s="42" customFormat="1" ht="12.6" customHeight="1" x14ac:dyDescent="0.2">
      <c r="A823" s="142"/>
    </row>
    <row r="824" spans="1:1" s="42" customFormat="1" ht="12.6" customHeight="1" x14ac:dyDescent="0.2">
      <c r="A824" s="142"/>
    </row>
    <row r="825" spans="1:1" s="42" customFormat="1" ht="12.6" customHeight="1" x14ac:dyDescent="0.2">
      <c r="A825" s="142"/>
    </row>
    <row r="826" spans="1:1" s="42" customFormat="1" ht="12.6" customHeight="1" x14ac:dyDescent="0.2">
      <c r="A826" s="142"/>
    </row>
    <row r="827" spans="1:1" s="42" customFormat="1" ht="12.6" customHeight="1" x14ac:dyDescent="0.2">
      <c r="A827" s="142"/>
    </row>
    <row r="828" spans="1:1" s="42" customFormat="1" ht="12.6" customHeight="1" x14ac:dyDescent="0.2">
      <c r="A828" s="142"/>
    </row>
    <row r="829" spans="1:1" s="42" customFormat="1" ht="12.6" customHeight="1" x14ac:dyDescent="0.2">
      <c r="A829" s="142"/>
    </row>
    <row r="830" spans="1:1" s="42" customFormat="1" ht="12.6" customHeight="1" x14ac:dyDescent="0.2">
      <c r="A830" s="142"/>
    </row>
    <row r="831" spans="1:1" s="42" customFormat="1" ht="12.6" customHeight="1" x14ac:dyDescent="0.2">
      <c r="A831" s="142"/>
    </row>
    <row r="832" spans="1:1" s="42" customFormat="1" ht="12.6" customHeight="1" x14ac:dyDescent="0.2">
      <c r="A832" s="142"/>
    </row>
    <row r="833" spans="1:1" s="42" customFormat="1" ht="12.6" customHeight="1" x14ac:dyDescent="0.2">
      <c r="A833" s="142"/>
    </row>
    <row r="834" spans="1:1" s="42" customFormat="1" ht="12.6" customHeight="1" x14ac:dyDescent="0.2">
      <c r="A834" s="142"/>
    </row>
    <row r="835" spans="1:1" s="42" customFormat="1" ht="12.6" customHeight="1" x14ac:dyDescent="0.2">
      <c r="A835" s="142"/>
    </row>
    <row r="836" spans="1:1" s="42" customFormat="1" ht="12.6" customHeight="1" x14ac:dyDescent="0.2">
      <c r="A836" s="142"/>
    </row>
    <row r="837" spans="1:1" s="42" customFormat="1" ht="12.6" customHeight="1" x14ac:dyDescent="0.2">
      <c r="A837" s="142"/>
    </row>
    <row r="838" spans="1:1" s="42" customFormat="1" ht="12.6" customHeight="1" x14ac:dyDescent="0.2">
      <c r="A838" s="142"/>
    </row>
    <row r="839" spans="1:1" s="42" customFormat="1" ht="12.6" customHeight="1" x14ac:dyDescent="0.2">
      <c r="A839" s="142"/>
    </row>
    <row r="840" spans="1:1" s="42" customFormat="1" ht="12.6" customHeight="1" x14ac:dyDescent="0.2">
      <c r="A840" s="142"/>
    </row>
    <row r="841" spans="1:1" s="42" customFormat="1" ht="12.6" customHeight="1" x14ac:dyDescent="0.2">
      <c r="A841" s="142"/>
    </row>
    <row r="842" spans="1:1" s="42" customFormat="1" ht="12.6" customHeight="1" x14ac:dyDescent="0.2">
      <c r="A842" s="142"/>
    </row>
    <row r="843" spans="1:1" s="42" customFormat="1" ht="12.6" customHeight="1" x14ac:dyDescent="0.2">
      <c r="A843" s="142"/>
    </row>
    <row r="844" spans="1:1" s="42" customFormat="1" ht="12.6" customHeight="1" x14ac:dyDescent="0.2">
      <c r="A844" s="142"/>
    </row>
    <row r="845" spans="1:1" s="42" customFormat="1" ht="12.6" customHeight="1" x14ac:dyDescent="0.2">
      <c r="A845" s="142"/>
    </row>
    <row r="846" spans="1:1" s="42" customFormat="1" ht="12.6" customHeight="1" x14ac:dyDescent="0.2">
      <c r="A846" s="142"/>
    </row>
    <row r="847" spans="1:1" s="42" customFormat="1" ht="12.6" customHeight="1" x14ac:dyDescent="0.2">
      <c r="A847" s="142"/>
    </row>
    <row r="848" spans="1:1" s="42" customFormat="1" ht="12.6" customHeight="1" x14ac:dyDescent="0.2">
      <c r="A848" s="142"/>
    </row>
    <row r="849" spans="1:1" s="42" customFormat="1" ht="12.6" customHeight="1" x14ac:dyDescent="0.2">
      <c r="A849" s="142"/>
    </row>
    <row r="850" spans="1:1" s="42" customFormat="1" ht="12.6" customHeight="1" x14ac:dyDescent="0.2">
      <c r="A850" s="142"/>
    </row>
    <row r="851" spans="1:1" s="42" customFormat="1" ht="12.2" customHeight="1" x14ac:dyDescent="0.2">
      <c r="A851" s="142"/>
    </row>
    <row r="852" spans="1:1" s="42" customFormat="1" ht="12.2" customHeight="1" x14ac:dyDescent="0.2">
      <c r="A852" s="142"/>
    </row>
    <row r="853" spans="1:1" s="42" customFormat="1" ht="12.2" customHeight="1" x14ac:dyDescent="0.2">
      <c r="A853" s="142"/>
    </row>
    <row r="854" spans="1:1" s="42" customFormat="1" ht="12.95" customHeight="1" x14ac:dyDescent="0.2">
      <c r="A854" s="142"/>
    </row>
    <row r="855" spans="1:1" s="42" customFormat="1" ht="12.95" customHeight="1" x14ac:dyDescent="0.2">
      <c r="A855" s="142"/>
    </row>
    <row r="856" spans="1:1" s="42" customFormat="1" ht="12.95" customHeight="1" x14ac:dyDescent="0.2">
      <c r="A856" s="142"/>
    </row>
    <row r="857" spans="1:1" s="42" customFormat="1" ht="12.95" customHeight="1" x14ac:dyDescent="0.2">
      <c r="A857" s="142"/>
    </row>
    <row r="858" spans="1:1" s="42" customFormat="1" ht="12.95" customHeight="1" x14ac:dyDescent="0.2">
      <c r="A858" s="142"/>
    </row>
    <row r="859" spans="1:1" s="42" customFormat="1" ht="12.95" customHeight="1" x14ac:dyDescent="0.2">
      <c r="A859" s="142"/>
    </row>
    <row r="860" spans="1:1" s="42" customFormat="1" ht="12.95" customHeight="1" x14ac:dyDescent="0.2">
      <c r="A860" s="142"/>
    </row>
    <row r="861" spans="1:1" s="42" customFormat="1" ht="12.95" customHeight="1" x14ac:dyDescent="0.2">
      <c r="A861" s="142"/>
    </row>
    <row r="862" spans="1:1" s="42" customFormat="1" ht="12.95" customHeight="1" x14ac:dyDescent="0.2">
      <c r="A862" s="142"/>
    </row>
    <row r="863" spans="1:1" s="42" customFormat="1" ht="12.95" customHeight="1" x14ac:dyDescent="0.2">
      <c r="A863" s="142"/>
    </row>
    <row r="864" spans="1:1" s="42" customFormat="1" ht="12.95" customHeight="1" x14ac:dyDescent="0.2">
      <c r="A864" s="142"/>
    </row>
    <row r="865" spans="1:1" s="42" customFormat="1" ht="12.95" customHeight="1" x14ac:dyDescent="0.2">
      <c r="A865" s="142"/>
    </row>
    <row r="866" spans="1:1" s="42" customFormat="1" ht="12.95" customHeight="1" x14ac:dyDescent="0.2">
      <c r="A866" s="142"/>
    </row>
    <row r="867" spans="1:1" s="42" customFormat="1" ht="12.95" customHeight="1" x14ac:dyDescent="0.2">
      <c r="A867" s="142"/>
    </row>
    <row r="868" spans="1:1" s="42" customFormat="1" ht="12.95" customHeight="1" x14ac:dyDescent="0.2">
      <c r="A868" s="142"/>
    </row>
    <row r="869" spans="1:1" s="42" customFormat="1" ht="12.95" customHeight="1" x14ac:dyDescent="0.2">
      <c r="A869" s="142"/>
    </row>
    <row r="870" spans="1:1" s="42" customFormat="1" ht="12.95" customHeight="1" x14ac:dyDescent="0.2">
      <c r="A870" s="142"/>
    </row>
    <row r="871" spans="1:1" s="42" customFormat="1" ht="12.95" customHeight="1" x14ac:dyDescent="0.2">
      <c r="A871" s="142"/>
    </row>
    <row r="872" spans="1:1" s="42" customFormat="1" ht="12.95" customHeight="1" x14ac:dyDescent="0.2">
      <c r="A872" s="142"/>
    </row>
    <row r="873" spans="1:1" s="42" customFormat="1" ht="12.95" customHeight="1" x14ac:dyDescent="0.2">
      <c r="A873" s="142"/>
    </row>
    <row r="874" spans="1:1" s="42" customFormat="1" ht="12.95" customHeight="1" x14ac:dyDescent="0.2">
      <c r="A874" s="142"/>
    </row>
    <row r="875" spans="1:1" s="42" customFormat="1" ht="12.95" customHeight="1" x14ac:dyDescent="0.2">
      <c r="A875" s="142"/>
    </row>
    <row r="876" spans="1:1" s="42" customFormat="1" ht="12.95" customHeight="1" x14ac:dyDescent="0.2">
      <c r="A876" s="142"/>
    </row>
    <row r="877" spans="1:1" s="42" customFormat="1" ht="12.95" customHeight="1" x14ac:dyDescent="0.2">
      <c r="A877" s="142"/>
    </row>
    <row r="878" spans="1:1" s="42" customFormat="1" ht="12.95" customHeight="1" x14ac:dyDescent="0.2">
      <c r="A878" s="142"/>
    </row>
    <row r="879" spans="1:1" s="42" customFormat="1" ht="12.95" customHeight="1" x14ac:dyDescent="0.2">
      <c r="A879" s="142"/>
    </row>
    <row r="880" spans="1:1" s="42" customFormat="1" ht="12.95" customHeight="1" x14ac:dyDescent="0.2">
      <c r="A880" s="142"/>
    </row>
    <row r="881" spans="1:1" s="42" customFormat="1" ht="12.95" customHeight="1" x14ac:dyDescent="0.2">
      <c r="A881" s="142"/>
    </row>
    <row r="882" spans="1:1" s="42" customFormat="1" ht="12.95" customHeight="1" x14ac:dyDescent="0.2">
      <c r="A882" s="142"/>
    </row>
    <row r="883" spans="1:1" s="42" customFormat="1" ht="12.95" customHeight="1" x14ac:dyDescent="0.2">
      <c r="A883" s="142"/>
    </row>
    <row r="884" spans="1:1" s="42" customFormat="1" ht="12.95" customHeight="1" x14ac:dyDescent="0.2">
      <c r="A884" s="142"/>
    </row>
    <row r="885" spans="1:1" s="42" customFormat="1" ht="12.95" customHeight="1" x14ac:dyDescent="0.2">
      <c r="A885" s="142"/>
    </row>
    <row r="886" spans="1:1" s="42" customFormat="1" ht="12.95" customHeight="1" x14ac:dyDescent="0.2">
      <c r="A886" s="142"/>
    </row>
    <row r="887" spans="1:1" s="42" customFormat="1" ht="12.95" customHeight="1" x14ac:dyDescent="0.2">
      <c r="A887" s="142"/>
    </row>
    <row r="888" spans="1:1" s="42" customFormat="1" ht="12.95" customHeight="1" x14ac:dyDescent="0.2">
      <c r="A888" s="142"/>
    </row>
    <row r="889" spans="1:1" s="42" customFormat="1" ht="12.95" customHeight="1" x14ac:dyDescent="0.2">
      <c r="A889" s="142"/>
    </row>
    <row r="890" spans="1:1" s="42" customFormat="1" ht="12.95" customHeight="1" x14ac:dyDescent="0.2"/>
    <row r="891" spans="1:1" s="42" customFormat="1" ht="12.95" customHeight="1" x14ac:dyDescent="0.2"/>
    <row r="892" spans="1:1" s="42" customFormat="1" ht="12.95" customHeight="1" x14ac:dyDescent="0.2"/>
    <row r="893" spans="1:1" s="42" customFormat="1" ht="12.95" customHeight="1" x14ac:dyDescent="0.2"/>
    <row r="894" spans="1:1" s="42" customFormat="1" ht="12.95" customHeight="1" x14ac:dyDescent="0.2"/>
    <row r="895" spans="1:1" s="42" customFormat="1" ht="12.95" customHeight="1" x14ac:dyDescent="0.2"/>
    <row r="896" spans="1:1" s="42" customFormat="1" ht="12.95" customHeight="1" x14ac:dyDescent="0.2"/>
    <row r="897" s="42" customFormat="1" ht="12.95" customHeight="1" x14ac:dyDescent="0.2"/>
    <row r="898" s="42" customFormat="1" ht="12.95" customHeight="1" x14ac:dyDescent="0.2"/>
    <row r="899" s="42" customFormat="1" ht="12.95" customHeight="1" x14ac:dyDescent="0.2"/>
    <row r="900" s="42" customFormat="1" ht="12.95" customHeight="1" x14ac:dyDescent="0.2"/>
    <row r="901" s="42" customFormat="1" ht="12.95" customHeight="1" x14ac:dyDescent="0.2"/>
    <row r="902" s="42" customFormat="1" ht="12.95" customHeight="1" x14ac:dyDescent="0.2"/>
    <row r="903" s="42" customFormat="1" ht="12.95" customHeight="1" x14ac:dyDescent="0.2"/>
    <row r="904" s="42" customFormat="1" ht="12.95" customHeight="1" x14ac:dyDescent="0.2"/>
    <row r="905" s="42" customFormat="1" ht="12.95" customHeight="1" x14ac:dyDescent="0.2"/>
    <row r="906" s="42" customFormat="1" ht="12.95" customHeight="1" x14ac:dyDescent="0.2"/>
    <row r="907" s="42" customFormat="1" ht="12.95" customHeight="1" x14ac:dyDescent="0.2"/>
    <row r="908" s="42" customFormat="1" ht="12.95" customHeight="1" x14ac:dyDescent="0.2"/>
    <row r="909" s="42" customFormat="1" ht="12.95" customHeight="1" x14ac:dyDescent="0.2"/>
    <row r="910" s="42" customFormat="1" ht="12.95" customHeight="1" x14ac:dyDescent="0.2"/>
    <row r="911" s="42" customFormat="1" ht="12.95" customHeight="1" x14ac:dyDescent="0.2"/>
    <row r="912" s="42" customFormat="1" ht="12.95" customHeight="1" x14ac:dyDescent="0.2"/>
    <row r="913" spans="1:1" s="42" customFormat="1" ht="12.95" customHeight="1" x14ac:dyDescent="0.2"/>
    <row r="914" spans="1:1" s="42" customFormat="1" ht="12.95" customHeight="1" x14ac:dyDescent="0.2"/>
    <row r="915" spans="1:1" s="42" customFormat="1" ht="12.95" customHeight="1" x14ac:dyDescent="0.2"/>
    <row r="916" spans="1:1" s="42" customFormat="1" ht="12.95" customHeight="1" x14ac:dyDescent="0.2"/>
    <row r="917" spans="1:1" s="42" customFormat="1" ht="12.95" customHeight="1" x14ac:dyDescent="0.2"/>
    <row r="918" spans="1:1" s="42" customFormat="1" ht="12.95" customHeight="1" x14ac:dyDescent="0.2"/>
    <row r="919" spans="1:1" s="42" customFormat="1" ht="12.95" customHeight="1" x14ac:dyDescent="0.2"/>
    <row r="920" spans="1:1" s="42" customFormat="1" ht="12.95" customHeight="1" x14ac:dyDescent="0.2"/>
    <row r="921" spans="1:1" ht="12.95" customHeight="1" x14ac:dyDescent="0.25">
      <c r="A921" s="42"/>
    </row>
    <row r="922" spans="1:1" ht="12.95" customHeight="1" x14ac:dyDescent="0.25">
      <c r="A922" s="42"/>
    </row>
    <row r="923" spans="1:1" ht="12.95" customHeight="1" x14ac:dyDescent="0.25"/>
    <row r="924" spans="1:1" ht="12.95" customHeight="1" x14ac:dyDescent="0.25"/>
    <row r="925" spans="1:1" ht="12.95" customHeight="1" x14ac:dyDescent="0.25"/>
    <row r="926" spans="1:1" ht="12.95" customHeight="1" x14ac:dyDescent="0.25"/>
    <row r="927" spans="1:1" ht="12.95" customHeight="1" x14ac:dyDescent="0.25"/>
    <row r="928" spans="1:1" ht="12.95" customHeight="1" x14ac:dyDescent="0.25"/>
    <row r="929" ht="12.95" customHeight="1" x14ac:dyDescent="0.25"/>
    <row r="930" ht="12.95" customHeight="1" x14ac:dyDescent="0.25"/>
    <row r="931" ht="12.95" customHeight="1" x14ac:dyDescent="0.25"/>
    <row r="932" ht="12.9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  <row r="1034" ht="12.75" customHeight="1" x14ac:dyDescent="0.25"/>
    <row r="1035" ht="12.75" customHeight="1" x14ac:dyDescent="0.25"/>
    <row r="1036" ht="12.75" customHeight="1" x14ac:dyDescent="0.25"/>
    <row r="1037" ht="12.75" customHeight="1" x14ac:dyDescent="0.25"/>
    <row r="1038" ht="12.75" customHeight="1" x14ac:dyDescent="0.25"/>
    <row r="1039" ht="12.75" customHeight="1" x14ac:dyDescent="0.25"/>
    <row r="1040" ht="12.75" customHeight="1" x14ac:dyDescent="0.25"/>
    <row r="1041" ht="12.75" customHeight="1" x14ac:dyDescent="0.25"/>
    <row r="1042" ht="12.75" customHeight="1" x14ac:dyDescent="0.25"/>
    <row r="1043" ht="12.75" customHeight="1" x14ac:dyDescent="0.25"/>
    <row r="1044" ht="12.75" customHeight="1" x14ac:dyDescent="0.25"/>
    <row r="1045" ht="12.75" customHeight="1" x14ac:dyDescent="0.25"/>
    <row r="1046" ht="12.75" customHeight="1" x14ac:dyDescent="0.25"/>
    <row r="1047" ht="12.75" customHeight="1" x14ac:dyDescent="0.25"/>
    <row r="1048" ht="12.75" customHeight="1" x14ac:dyDescent="0.25"/>
    <row r="1049" ht="12.75" customHeight="1" x14ac:dyDescent="0.25"/>
    <row r="1050" ht="12.75" customHeight="1" x14ac:dyDescent="0.25"/>
    <row r="1051" ht="12.75" customHeight="1" x14ac:dyDescent="0.25"/>
    <row r="1052" ht="12.75" customHeight="1" x14ac:dyDescent="0.25"/>
    <row r="1053" ht="12.75" customHeight="1" x14ac:dyDescent="0.25"/>
    <row r="1054" ht="12.75" customHeight="1" x14ac:dyDescent="0.25"/>
    <row r="1055" ht="12.75" customHeight="1" x14ac:dyDescent="0.25"/>
    <row r="1056" ht="12.75" customHeight="1" x14ac:dyDescent="0.25"/>
    <row r="1057" ht="12.75" customHeight="1" x14ac:dyDescent="0.25"/>
    <row r="1058" ht="12.75" customHeight="1" x14ac:dyDescent="0.25"/>
    <row r="1059" ht="12.75" customHeight="1" x14ac:dyDescent="0.25"/>
    <row r="1060" ht="12.75" customHeight="1" x14ac:dyDescent="0.25"/>
    <row r="1061" ht="12.75" customHeight="1" x14ac:dyDescent="0.25"/>
    <row r="1062" ht="12.75" customHeight="1" x14ac:dyDescent="0.25"/>
    <row r="1063" ht="12.75" customHeight="1" x14ac:dyDescent="0.25"/>
    <row r="1064" ht="12.75" customHeight="1" x14ac:dyDescent="0.25"/>
    <row r="1065" ht="12.75" customHeight="1" x14ac:dyDescent="0.25"/>
    <row r="1066" ht="12.75" customHeight="1" x14ac:dyDescent="0.25"/>
    <row r="1067" ht="12.75" customHeight="1" x14ac:dyDescent="0.25"/>
    <row r="1068" ht="12.75" customHeight="1" x14ac:dyDescent="0.25"/>
  </sheetData>
  <pageMargins left="0.11811023622047245" right="0.11811023622047245" top="0.74803149606299213" bottom="0.70866141732283472" header="0.31496062992125984" footer="0.31496062992125984"/>
  <pageSetup paperSize="9" orientation="portrait" r:id="rId1"/>
  <headerFooter>
    <oddFooter>&amp;C&amp;"Arial,Pogrubiony"&amp;8&amp;P</oddFooter>
  </headerFooter>
  <rowBreaks count="5" manualBreakCount="5">
    <brk id="116" max="16383" man="1"/>
    <brk id="174" max="16383" man="1"/>
    <brk id="231" max="16383" man="1"/>
    <brk id="659" max="16383" man="1"/>
    <brk id="7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VW23"/>
  <sheetViews>
    <sheetView zoomScale="110" zoomScaleNormal="110" workbookViewId="0">
      <selection activeCell="B3" sqref="B3"/>
    </sheetView>
  </sheetViews>
  <sheetFormatPr defaultRowHeight="14.25" x14ac:dyDescent="0.2"/>
  <cols>
    <col min="1" max="1" width="4.140625" style="151" customWidth="1"/>
    <col min="2" max="2" width="5.5703125" style="151" customWidth="1"/>
    <col min="3" max="3" width="5.5703125" style="151" hidden="1" customWidth="1"/>
    <col min="4" max="4" width="63.28515625" style="286" customWidth="1"/>
    <col min="5" max="6" width="13" style="286" customWidth="1"/>
    <col min="7" max="7" width="13.5703125" style="286" customWidth="1"/>
    <col min="8" max="8" width="13.28515625" style="286" customWidth="1"/>
    <col min="9" max="9" width="13.42578125" style="286" customWidth="1"/>
    <col min="10" max="10" width="12.42578125" style="286" customWidth="1"/>
    <col min="11" max="11" width="12.28515625" style="286" customWidth="1"/>
    <col min="12" max="12" width="9" style="286" customWidth="1"/>
    <col min="13" max="13" width="11.5703125" style="287" customWidth="1"/>
    <col min="14" max="14" width="9.140625" style="286"/>
    <col min="15" max="15" width="13" style="286" customWidth="1"/>
    <col min="16" max="16" width="9.140625" style="286"/>
    <col min="17" max="17" width="9.7109375" style="286" bestFit="1" customWidth="1"/>
    <col min="18" max="259" width="9.140625" style="286"/>
    <col min="260" max="260" width="4.140625" style="286" customWidth="1"/>
    <col min="261" max="261" width="5.5703125" style="286" customWidth="1"/>
    <col min="262" max="262" width="59.5703125" style="286" customWidth="1"/>
    <col min="263" max="264" width="11.28515625" style="286" customWidth="1"/>
    <col min="265" max="265" width="10.5703125" style="286" customWidth="1"/>
    <col min="266" max="266" width="10.42578125" style="286" customWidth="1"/>
    <col min="267" max="267" width="10.7109375" style="286" customWidth="1"/>
    <col min="268" max="268" width="9" style="286" customWidth="1"/>
    <col min="269" max="269" width="11.5703125" style="286" customWidth="1"/>
    <col min="270" max="270" width="9.140625" style="286"/>
    <col min="271" max="271" width="13" style="286" customWidth="1"/>
    <col min="272" max="515" width="9.140625" style="286"/>
    <col min="516" max="516" width="4.140625" style="286" customWidth="1"/>
    <col min="517" max="517" width="5.5703125" style="286" customWidth="1"/>
    <col min="518" max="518" width="59.5703125" style="286" customWidth="1"/>
    <col min="519" max="520" width="11.28515625" style="286" customWidth="1"/>
    <col min="521" max="521" width="10.5703125" style="286" customWidth="1"/>
    <col min="522" max="522" width="10.42578125" style="286" customWidth="1"/>
    <col min="523" max="523" width="10.7109375" style="286" customWidth="1"/>
    <col min="524" max="524" width="9" style="286" customWidth="1"/>
    <col min="525" max="525" width="11.5703125" style="286" customWidth="1"/>
    <col min="526" max="526" width="9.140625" style="286"/>
    <col min="527" max="527" width="13" style="286" customWidth="1"/>
    <col min="528" max="771" width="9.140625" style="286"/>
    <col min="772" max="772" width="4.140625" style="286" customWidth="1"/>
    <col min="773" max="773" width="5.5703125" style="286" customWidth="1"/>
    <col min="774" max="774" width="59.5703125" style="286" customWidth="1"/>
    <col min="775" max="776" width="11.28515625" style="286" customWidth="1"/>
    <col min="777" max="777" width="10.5703125" style="286" customWidth="1"/>
    <col min="778" max="778" width="10.42578125" style="286" customWidth="1"/>
    <col min="779" max="779" width="10.7109375" style="286" customWidth="1"/>
    <col min="780" max="780" width="9" style="286" customWidth="1"/>
    <col min="781" max="781" width="11.5703125" style="286" customWidth="1"/>
    <col min="782" max="782" width="9.140625" style="286"/>
    <col min="783" max="783" width="13" style="286" customWidth="1"/>
    <col min="784" max="1027" width="9.140625" style="286"/>
    <col min="1028" max="1028" width="4.140625" style="286" customWidth="1"/>
    <col min="1029" max="1029" width="5.5703125" style="286" customWidth="1"/>
    <col min="1030" max="1030" width="59.5703125" style="286" customWidth="1"/>
    <col min="1031" max="1032" width="11.28515625" style="286" customWidth="1"/>
    <col min="1033" max="1033" width="10.5703125" style="286" customWidth="1"/>
    <col min="1034" max="1034" width="10.42578125" style="286" customWidth="1"/>
    <col min="1035" max="1035" width="10.7109375" style="286" customWidth="1"/>
    <col min="1036" max="1036" width="9" style="286" customWidth="1"/>
    <col min="1037" max="1037" width="11.5703125" style="286" customWidth="1"/>
    <col min="1038" max="1038" width="9.140625" style="286"/>
    <col min="1039" max="1039" width="13" style="286" customWidth="1"/>
    <col min="1040" max="1283" width="9.140625" style="286"/>
    <col min="1284" max="1284" width="4.140625" style="286" customWidth="1"/>
    <col min="1285" max="1285" width="5.5703125" style="286" customWidth="1"/>
    <col min="1286" max="1286" width="59.5703125" style="286" customWidth="1"/>
    <col min="1287" max="1288" width="11.28515625" style="286" customWidth="1"/>
    <col min="1289" max="1289" width="10.5703125" style="286" customWidth="1"/>
    <col min="1290" max="1290" width="10.42578125" style="286" customWidth="1"/>
    <col min="1291" max="1291" width="10.7109375" style="286" customWidth="1"/>
    <col min="1292" max="1292" width="9" style="286" customWidth="1"/>
    <col min="1293" max="1293" width="11.5703125" style="286" customWidth="1"/>
    <col min="1294" max="1294" width="9.140625" style="286"/>
    <col min="1295" max="1295" width="13" style="286" customWidth="1"/>
    <col min="1296" max="1539" width="9.140625" style="286"/>
    <col min="1540" max="1540" width="4.140625" style="286" customWidth="1"/>
    <col min="1541" max="1541" width="5.5703125" style="286" customWidth="1"/>
    <col min="1542" max="1542" width="59.5703125" style="286" customWidth="1"/>
    <col min="1543" max="1544" width="11.28515625" style="286" customWidth="1"/>
    <col min="1545" max="1545" width="10.5703125" style="286" customWidth="1"/>
    <col min="1546" max="1546" width="10.42578125" style="286" customWidth="1"/>
    <col min="1547" max="1547" width="10.7109375" style="286" customWidth="1"/>
    <col min="1548" max="1548" width="9" style="286" customWidth="1"/>
    <col min="1549" max="1549" width="11.5703125" style="286" customWidth="1"/>
    <col min="1550" max="1550" width="9.140625" style="286"/>
    <col min="1551" max="1551" width="13" style="286" customWidth="1"/>
    <col min="1552" max="1795" width="9.140625" style="286"/>
    <col min="1796" max="1796" width="4.140625" style="286" customWidth="1"/>
    <col min="1797" max="1797" width="5.5703125" style="286" customWidth="1"/>
    <col min="1798" max="1798" width="59.5703125" style="286" customWidth="1"/>
    <col min="1799" max="1800" width="11.28515625" style="286" customWidth="1"/>
    <col min="1801" max="1801" width="10.5703125" style="286" customWidth="1"/>
    <col min="1802" max="1802" width="10.42578125" style="286" customWidth="1"/>
    <col min="1803" max="1803" width="10.7109375" style="286" customWidth="1"/>
    <col min="1804" max="1804" width="9" style="286" customWidth="1"/>
    <col min="1805" max="1805" width="11.5703125" style="286" customWidth="1"/>
    <col min="1806" max="1806" width="9.140625" style="286"/>
    <col min="1807" max="1807" width="13" style="286" customWidth="1"/>
    <col min="1808" max="2051" width="9.140625" style="286"/>
    <col min="2052" max="2052" width="4.140625" style="286" customWidth="1"/>
    <col min="2053" max="2053" width="5.5703125" style="286" customWidth="1"/>
    <col min="2054" max="2054" width="59.5703125" style="286" customWidth="1"/>
    <col min="2055" max="2056" width="11.28515625" style="286" customWidth="1"/>
    <col min="2057" max="2057" width="10.5703125" style="286" customWidth="1"/>
    <col min="2058" max="2058" width="10.42578125" style="286" customWidth="1"/>
    <col min="2059" max="2059" width="10.7109375" style="286" customWidth="1"/>
    <col min="2060" max="2060" width="9" style="286" customWidth="1"/>
    <col min="2061" max="2061" width="11.5703125" style="286" customWidth="1"/>
    <col min="2062" max="2062" width="9.140625" style="286"/>
    <col min="2063" max="2063" width="13" style="286" customWidth="1"/>
    <col min="2064" max="2307" width="9.140625" style="286"/>
    <col min="2308" max="2308" width="4.140625" style="286" customWidth="1"/>
    <col min="2309" max="2309" width="5.5703125" style="286" customWidth="1"/>
    <col min="2310" max="2310" width="59.5703125" style="286" customWidth="1"/>
    <col min="2311" max="2312" width="11.28515625" style="286" customWidth="1"/>
    <col min="2313" max="2313" width="10.5703125" style="286" customWidth="1"/>
    <col min="2314" max="2314" width="10.42578125" style="286" customWidth="1"/>
    <col min="2315" max="2315" width="10.7109375" style="286" customWidth="1"/>
    <col min="2316" max="2316" width="9" style="286" customWidth="1"/>
    <col min="2317" max="2317" width="11.5703125" style="286" customWidth="1"/>
    <col min="2318" max="2318" width="9.140625" style="286"/>
    <col min="2319" max="2319" width="13" style="286" customWidth="1"/>
    <col min="2320" max="2563" width="9.140625" style="286"/>
    <col min="2564" max="2564" width="4.140625" style="286" customWidth="1"/>
    <col min="2565" max="2565" width="5.5703125" style="286" customWidth="1"/>
    <col min="2566" max="2566" width="59.5703125" style="286" customWidth="1"/>
    <col min="2567" max="2568" width="11.28515625" style="286" customWidth="1"/>
    <col min="2569" max="2569" width="10.5703125" style="286" customWidth="1"/>
    <col min="2570" max="2570" width="10.42578125" style="286" customWidth="1"/>
    <col min="2571" max="2571" width="10.7109375" style="286" customWidth="1"/>
    <col min="2572" max="2572" width="9" style="286" customWidth="1"/>
    <col min="2573" max="2573" width="11.5703125" style="286" customWidth="1"/>
    <col min="2574" max="2574" width="9.140625" style="286"/>
    <col min="2575" max="2575" width="13" style="286" customWidth="1"/>
    <col min="2576" max="2819" width="9.140625" style="286"/>
    <col min="2820" max="2820" width="4.140625" style="286" customWidth="1"/>
    <col min="2821" max="2821" width="5.5703125" style="286" customWidth="1"/>
    <col min="2822" max="2822" width="59.5703125" style="286" customWidth="1"/>
    <col min="2823" max="2824" width="11.28515625" style="286" customWidth="1"/>
    <col min="2825" max="2825" width="10.5703125" style="286" customWidth="1"/>
    <col min="2826" max="2826" width="10.42578125" style="286" customWidth="1"/>
    <col min="2827" max="2827" width="10.7109375" style="286" customWidth="1"/>
    <col min="2828" max="2828" width="9" style="286" customWidth="1"/>
    <col min="2829" max="2829" width="11.5703125" style="286" customWidth="1"/>
    <col min="2830" max="2830" width="9.140625" style="286"/>
    <col min="2831" max="2831" width="13" style="286" customWidth="1"/>
    <col min="2832" max="3075" width="9.140625" style="286"/>
    <col min="3076" max="3076" width="4.140625" style="286" customWidth="1"/>
    <col min="3077" max="3077" width="5.5703125" style="286" customWidth="1"/>
    <col min="3078" max="3078" width="59.5703125" style="286" customWidth="1"/>
    <col min="3079" max="3080" width="11.28515625" style="286" customWidth="1"/>
    <col min="3081" max="3081" width="10.5703125" style="286" customWidth="1"/>
    <col min="3082" max="3082" width="10.42578125" style="286" customWidth="1"/>
    <col min="3083" max="3083" width="10.7109375" style="286" customWidth="1"/>
    <col min="3084" max="3084" width="9" style="286" customWidth="1"/>
    <col min="3085" max="3085" width="11.5703125" style="286" customWidth="1"/>
    <col min="3086" max="3086" width="9.140625" style="286"/>
    <col min="3087" max="3087" width="13" style="286" customWidth="1"/>
    <col min="3088" max="3331" width="9.140625" style="286"/>
    <col min="3332" max="3332" width="4.140625" style="286" customWidth="1"/>
    <col min="3333" max="3333" width="5.5703125" style="286" customWidth="1"/>
    <col min="3334" max="3334" width="59.5703125" style="286" customWidth="1"/>
    <col min="3335" max="3336" width="11.28515625" style="286" customWidth="1"/>
    <col min="3337" max="3337" width="10.5703125" style="286" customWidth="1"/>
    <col min="3338" max="3338" width="10.42578125" style="286" customWidth="1"/>
    <col min="3339" max="3339" width="10.7109375" style="286" customWidth="1"/>
    <col min="3340" max="3340" width="9" style="286" customWidth="1"/>
    <col min="3341" max="3341" width="11.5703125" style="286" customWidth="1"/>
    <col min="3342" max="3342" width="9.140625" style="286"/>
    <col min="3343" max="3343" width="13" style="286" customWidth="1"/>
    <col min="3344" max="3587" width="9.140625" style="286"/>
    <col min="3588" max="3588" width="4.140625" style="286" customWidth="1"/>
    <col min="3589" max="3589" width="5.5703125" style="286" customWidth="1"/>
    <col min="3590" max="3590" width="59.5703125" style="286" customWidth="1"/>
    <col min="3591" max="3592" width="11.28515625" style="286" customWidth="1"/>
    <col min="3593" max="3593" width="10.5703125" style="286" customWidth="1"/>
    <col min="3594" max="3594" width="10.42578125" style="286" customWidth="1"/>
    <col min="3595" max="3595" width="10.7109375" style="286" customWidth="1"/>
    <col min="3596" max="3596" width="9" style="286" customWidth="1"/>
    <col min="3597" max="3597" width="11.5703125" style="286" customWidth="1"/>
    <col min="3598" max="3598" width="9.140625" style="286"/>
    <col min="3599" max="3599" width="13" style="286" customWidth="1"/>
    <col min="3600" max="3843" width="9.140625" style="286"/>
    <col min="3844" max="3844" width="4.140625" style="286" customWidth="1"/>
    <col min="3845" max="3845" width="5.5703125" style="286" customWidth="1"/>
    <col min="3846" max="3846" width="59.5703125" style="286" customWidth="1"/>
    <col min="3847" max="3848" width="11.28515625" style="286" customWidth="1"/>
    <col min="3849" max="3849" width="10.5703125" style="286" customWidth="1"/>
    <col min="3850" max="3850" width="10.42578125" style="286" customWidth="1"/>
    <col min="3851" max="3851" width="10.7109375" style="286" customWidth="1"/>
    <col min="3852" max="3852" width="9" style="286" customWidth="1"/>
    <col min="3853" max="3853" width="11.5703125" style="286" customWidth="1"/>
    <col min="3854" max="3854" width="9.140625" style="286"/>
    <col min="3855" max="3855" width="13" style="286" customWidth="1"/>
    <col min="3856" max="4099" width="9.140625" style="286"/>
    <col min="4100" max="4100" width="4.140625" style="286" customWidth="1"/>
    <col min="4101" max="4101" width="5.5703125" style="286" customWidth="1"/>
    <col min="4102" max="4102" width="59.5703125" style="286" customWidth="1"/>
    <col min="4103" max="4104" width="11.28515625" style="286" customWidth="1"/>
    <col min="4105" max="4105" width="10.5703125" style="286" customWidth="1"/>
    <col min="4106" max="4106" width="10.42578125" style="286" customWidth="1"/>
    <col min="4107" max="4107" width="10.7109375" style="286" customWidth="1"/>
    <col min="4108" max="4108" width="9" style="286" customWidth="1"/>
    <col min="4109" max="4109" width="11.5703125" style="286" customWidth="1"/>
    <col min="4110" max="4110" width="9.140625" style="286"/>
    <col min="4111" max="4111" width="13" style="286" customWidth="1"/>
    <col min="4112" max="4355" width="9.140625" style="286"/>
    <col min="4356" max="4356" width="4.140625" style="286" customWidth="1"/>
    <col min="4357" max="4357" width="5.5703125" style="286" customWidth="1"/>
    <col min="4358" max="4358" width="59.5703125" style="286" customWidth="1"/>
    <col min="4359" max="4360" width="11.28515625" style="286" customWidth="1"/>
    <col min="4361" max="4361" width="10.5703125" style="286" customWidth="1"/>
    <col min="4362" max="4362" width="10.42578125" style="286" customWidth="1"/>
    <col min="4363" max="4363" width="10.7109375" style="286" customWidth="1"/>
    <col min="4364" max="4364" width="9" style="286" customWidth="1"/>
    <col min="4365" max="4365" width="11.5703125" style="286" customWidth="1"/>
    <col min="4366" max="4366" width="9.140625" style="286"/>
    <col min="4367" max="4367" width="13" style="286" customWidth="1"/>
    <col min="4368" max="4611" width="9.140625" style="286"/>
    <col min="4612" max="4612" width="4.140625" style="286" customWidth="1"/>
    <col min="4613" max="4613" width="5.5703125" style="286" customWidth="1"/>
    <col min="4614" max="4614" width="59.5703125" style="286" customWidth="1"/>
    <col min="4615" max="4616" width="11.28515625" style="286" customWidth="1"/>
    <col min="4617" max="4617" width="10.5703125" style="286" customWidth="1"/>
    <col min="4618" max="4618" width="10.42578125" style="286" customWidth="1"/>
    <col min="4619" max="4619" width="10.7109375" style="286" customWidth="1"/>
    <col min="4620" max="4620" width="9" style="286" customWidth="1"/>
    <col min="4621" max="4621" width="11.5703125" style="286" customWidth="1"/>
    <col min="4622" max="4622" width="9.140625" style="286"/>
    <col min="4623" max="4623" width="13" style="286" customWidth="1"/>
    <col min="4624" max="4867" width="9.140625" style="286"/>
    <col min="4868" max="4868" width="4.140625" style="286" customWidth="1"/>
    <col min="4869" max="4869" width="5.5703125" style="286" customWidth="1"/>
    <col min="4870" max="4870" width="59.5703125" style="286" customWidth="1"/>
    <col min="4871" max="4872" width="11.28515625" style="286" customWidth="1"/>
    <col min="4873" max="4873" width="10.5703125" style="286" customWidth="1"/>
    <col min="4874" max="4874" width="10.42578125" style="286" customWidth="1"/>
    <col min="4875" max="4875" width="10.7109375" style="286" customWidth="1"/>
    <col min="4876" max="4876" width="9" style="286" customWidth="1"/>
    <col min="4877" max="4877" width="11.5703125" style="286" customWidth="1"/>
    <col min="4878" max="4878" width="9.140625" style="286"/>
    <col min="4879" max="4879" width="13" style="286" customWidth="1"/>
    <col min="4880" max="5123" width="9.140625" style="286"/>
    <col min="5124" max="5124" width="4.140625" style="286" customWidth="1"/>
    <col min="5125" max="5125" width="5.5703125" style="286" customWidth="1"/>
    <col min="5126" max="5126" width="59.5703125" style="286" customWidth="1"/>
    <col min="5127" max="5128" width="11.28515625" style="286" customWidth="1"/>
    <col min="5129" max="5129" width="10.5703125" style="286" customWidth="1"/>
    <col min="5130" max="5130" width="10.42578125" style="286" customWidth="1"/>
    <col min="5131" max="5131" width="10.7109375" style="286" customWidth="1"/>
    <col min="5132" max="5132" width="9" style="286" customWidth="1"/>
    <col min="5133" max="5133" width="11.5703125" style="286" customWidth="1"/>
    <col min="5134" max="5134" width="9.140625" style="286"/>
    <col min="5135" max="5135" width="13" style="286" customWidth="1"/>
    <col min="5136" max="5379" width="9.140625" style="286"/>
    <col min="5380" max="5380" width="4.140625" style="286" customWidth="1"/>
    <col min="5381" max="5381" width="5.5703125" style="286" customWidth="1"/>
    <col min="5382" max="5382" width="59.5703125" style="286" customWidth="1"/>
    <col min="5383" max="5384" width="11.28515625" style="286" customWidth="1"/>
    <col min="5385" max="5385" width="10.5703125" style="286" customWidth="1"/>
    <col min="5386" max="5386" width="10.42578125" style="286" customWidth="1"/>
    <col min="5387" max="5387" width="10.7109375" style="286" customWidth="1"/>
    <col min="5388" max="5388" width="9" style="286" customWidth="1"/>
    <col min="5389" max="5389" width="11.5703125" style="286" customWidth="1"/>
    <col min="5390" max="5390" width="9.140625" style="286"/>
    <col min="5391" max="5391" width="13" style="286" customWidth="1"/>
    <col min="5392" max="5635" width="9.140625" style="286"/>
    <col min="5636" max="5636" width="4.140625" style="286" customWidth="1"/>
    <col min="5637" max="5637" width="5.5703125" style="286" customWidth="1"/>
    <col min="5638" max="5638" width="59.5703125" style="286" customWidth="1"/>
    <col min="5639" max="5640" width="11.28515625" style="286" customWidth="1"/>
    <col min="5641" max="5641" width="10.5703125" style="286" customWidth="1"/>
    <col min="5642" max="5642" width="10.42578125" style="286" customWidth="1"/>
    <col min="5643" max="5643" width="10.7109375" style="286" customWidth="1"/>
    <col min="5644" max="5644" width="9" style="286" customWidth="1"/>
    <col min="5645" max="5645" width="11.5703125" style="286" customWidth="1"/>
    <col min="5646" max="5646" width="9.140625" style="286"/>
    <col min="5647" max="5647" width="13" style="286" customWidth="1"/>
    <col min="5648" max="5891" width="9.140625" style="286"/>
    <col min="5892" max="5892" width="4.140625" style="286" customWidth="1"/>
    <col min="5893" max="5893" width="5.5703125" style="286" customWidth="1"/>
    <col min="5894" max="5894" width="59.5703125" style="286" customWidth="1"/>
    <col min="5895" max="5896" width="11.28515625" style="286" customWidth="1"/>
    <col min="5897" max="5897" width="10.5703125" style="286" customWidth="1"/>
    <col min="5898" max="5898" width="10.42578125" style="286" customWidth="1"/>
    <col min="5899" max="5899" width="10.7109375" style="286" customWidth="1"/>
    <col min="5900" max="5900" width="9" style="286" customWidth="1"/>
    <col min="5901" max="5901" width="11.5703125" style="286" customWidth="1"/>
    <col min="5902" max="5902" width="9.140625" style="286"/>
    <col min="5903" max="5903" width="13" style="286" customWidth="1"/>
    <col min="5904" max="6147" width="9.140625" style="286"/>
    <col min="6148" max="6148" width="4.140625" style="286" customWidth="1"/>
    <col min="6149" max="6149" width="5.5703125" style="286" customWidth="1"/>
    <col min="6150" max="6150" width="59.5703125" style="286" customWidth="1"/>
    <col min="6151" max="6152" width="11.28515625" style="286" customWidth="1"/>
    <col min="6153" max="6153" width="10.5703125" style="286" customWidth="1"/>
    <col min="6154" max="6154" width="10.42578125" style="286" customWidth="1"/>
    <col min="6155" max="6155" width="10.7109375" style="286" customWidth="1"/>
    <col min="6156" max="6156" width="9" style="286" customWidth="1"/>
    <col min="6157" max="6157" width="11.5703125" style="286" customWidth="1"/>
    <col min="6158" max="6158" width="9.140625" style="286"/>
    <col min="6159" max="6159" width="13" style="286" customWidth="1"/>
    <col min="6160" max="6403" width="9.140625" style="286"/>
    <col min="6404" max="6404" width="4.140625" style="286" customWidth="1"/>
    <col min="6405" max="6405" width="5.5703125" style="286" customWidth="1"/>
    <col min="6406" max="6406" width="59.5703125" style="286" customWidth="1"/>
    <col min="6407" max="6408" width="11.28515625" style="286" customWidth="1"/>
    <col min="6409" max="6409" width="10.5703125" style="286" customWidth="1"/>
    <col min="6410" max="6410" width="10.42578125" style="286" customWidth="1"/>
    <col min="6411" max="6411" width="10.7109375" style="286" customWidth="1"/>
    <col min="6412" max="6412" width="9" style="286" customWidth="1"/>
    <col min="6413" max="6413" width="11.5703125" style="286" customWidth="1"/>
    <col min="6414" max="6414" width="9.140625" style="286"/>
    <col min="6415" max="6415" width="13" style="286" customWidth="1"/>
    <col min="6416" max="6659" width="9.140625" style="286"/>
    <col min="6660" max="6660" width="4.140625" style="286" customWidth="1"/>
    <col min="6661" max="6661" width="5.5703125" style="286" customWidth="1"/>
    <col min="6662" max="6662" width="59.5703125" style="286" customWidth="1"/>
    <col min="6663" max="6664" width="11.28515625" style="286" customWidth="1"/>
    <col min="6665" max="6665" width="10.5703125" style="286" customWidth="1"/>
    <col min="6666" max="6666" width="10.42578125" style="286" customWidth="1"/>
    <col min="6667" max="6667" width="10.7109375" style="286" customWidth="1"/>
    <col min="6668" max="6668" width="9" style="286" customWidth="1"/>
    <col min="6669" max="6669" width="11.5703125" style="286" customWidth="1"/>
    <col min="6670" max="6670" width="9.140625" style="286"/>
    <col min="6671" max="6671" width="13" style="286" customWidth="1"/>
    <col min="6672" max="6915" width="9.140625" style="286"/>
    <col min="6916" max="6916" width="4.140625" style="286" customWidth="1"/>
    <col min="6917" max="6917" width="5.5703125" style="286" customWidth="1"/>
    <col min="6918" max="6918" width="59.5703125" style="286" customWidth="1"/>
    <col min="6919" max="6920" width="11.28515625" style="286" customWidth="1"/>
    <col min="6921" max="6921" width="10.5703125" style="286" customWidth="1"/>
    <col min="6922" max="6922" width="10.42578125" style="286" customWidth="1"/>
    <col min="6923" max="6923" width="10.7109375" style="286" customWidth="1"/>
    <col min="6924" max="6924" width="9" style="286" customWidth="1"/>
    <col min="6925" max="6925" width="11.5703125" style="286" customWidth="1"/>
    <col min="6926" max="6926" width="9.140625" style="286"/>
    <col min="6927" max="6927" width="13" style="286" customWidth="1"/>
    <col min="6928" max="7171" width="9.140625" style="286"/>
    <col min="7172" max="7172" width="4.140625" style="286" customWidth="1"/>
    <col min="7173" max="7173" width="5.5703125" style="286" customWidth="1"/>
    <col min="7174" max="7174" width="59.5703125" style="286" customWidth="1"/>
    <col min="7175" max="7176" width="11.28515625" style="286" customWidth="1"/>
    <col min="7177" max="7177" width="10.5703125" style="286" customWidth="1"/>
    <col min="7178" max="7178" width="10.42578125" style="286" customWidth="1"/>
    <col min="7179" max="7179" width="10.7109375" style="286" customWidth="1"/>
    <col min="7180" max="7180" width="9" style="286" customWidth="1"/>
    <col min="7181" max="7181" width="11.5703125" style="286" customWidth="1"/>
    <col min="7182" max="7182" width="9.140625" style="286"/>
    <col min="7183" max="7183" width="13" style="286" customWidth="1"/>
    <col min="7184" max="7427" width="9.140625" style="286"/>
    <col min="7428" max="7428" width="4.140625" style="286" customWidth="1"/>
    <col min="7429" max="7429" width="5.5703125" style="286" customWidth="1"/>
    <col min="7430" max="7430" width="59.5703125" style="286" customWidth="1"/>
    <col min="7431" max="7432" width="11.28515625" style="286" customWidth="1"/>
    <col min="7433" max="7433" width="10.5703125" style="286" customWidth="1"/>
    <col min="7434" max="7434" width="10.42578125" style="286" customWidth="1"/>
    <col min="7435" max="7435" width="10.7109375" style="286" customWidth="1"/>
    <col min="7436" max="7436" width="9" style="286" customWidth="1"/>
    <col min="7437" max="7437" width="11.5703125" style="286" customWidth="1"/>
    <col min="7438" max="7438" width="9.140625" style="286"/>
    <col min="7439" max="7439" width="13" style="286" customWidth="1"/>
    <col min="7440" max="7683" width="9.140625" style="286"/>
    <col min="7684" max="7684" width="4.140625" style="286" customWidth="1"/>
    <col min="7685" max="7685" width="5.5703125" style="286" customWidth="1"/>
    <col min="7686" max="7686" width="59.5703125" style="286" customWidth="1"/>
    <col min="7687" max="7688" width="11.28515625" style="286" customWidth="1"/>
    <col min="7689" max="7689" width="10.5703125" style="286" customWidth="1"/>
    <col min="7690" max="7690" width="10.42578125" style="286" customWidth="1"/>
    <col min="7691" max="7691" width="10.7109375" style="286" customWidth="1"/>
    <col min="7692" max="7692" width="9" style="286" customWidth="1"/>
    <col min="7693" max="7693" width="11.5703125" style="286" customWidth="1"/>
    <col min="7694" max="7694" width="9.140625" style="286"/>
    <col min="7695" max="7695" width="13" style="286" customWidth="1"/>
    <col min="7696" max="7939" width="9.140625" style="286"/>
    <col min="7940" max="7940" width="4.140625" style="286" customWidth="1"/>
    <col min="7941" max="7941" width="5.5703125" style="286" customWidth="1"/>
    <col min="7942" max="7942" width="59.5703125" style="286" customWidth="1"/>
    <col min="7943" max="7944" width="11.28515625" style="286" customWidth="1"/>
    <col min="7945" max="7945" width="10.5703125" style="286" customWidth="1"/>
    <col min="7946" max="7946" width="10.42578125" style="286" customWidth="1"/>
    <col min="7947" max="7947" width="10.7109375" style="286" customWidth="1"/>
    <col min="7948" max="7948" width="9" style="286" customWidth="1"/>
    <col min="7949" max="7949" width="11.5703125" style="286" customWidth="1"/>
    <col min="7950" max="7950" width="9.140625" style="286"/>
    <col min="7951" max="7951" width="13" style="286" customWidth="1"/>
    <col min="7952" max="8195" width="9.140625" style="286"/>
    <col min="8196" max="8196" width="4.140625" style="286" customWidth="1"/>
    <col min="8197" max="8197" width="5.5703125" style="286" customWidth="1"/>
    <col min="8198" max="8198" width="59.5703125" style="286" customWidth="1"/>
    <col min="8199" max="8200" width="11.28515625" style="286" customWidth="1"/>
    <col min="8201" max="8201" width="10.5703125" style="286" customWidth="1"/>
    <col min="8202" max="8202" width="10.42578125" style="286" customWidth="1"/>
    <col min="8203" max="8203" width="10.7109375" style="286" customWidth="1"/>
    <col min="8204" max="8204" width="9" style="286" customWidth="1"/>
    <col min="8205" max="8205" width="11.5703125" style="286" customWidth="1"/>
    <col min="8206" max="8206" width="9.140625" style="286"/>
    <col min="8207" max="8207" width="13" style="286" customWidth="1"/>
    <col min="8208" max="8451" width="9.140625" style="286"/>
    <col min="8452" max="8452" width="4.140625" style="286" customWidth="1"/>
    <col min="8453" max="8453" width="5.5703125" style="286" customWidth="1"/>
    <col min="8454" max="8454" width="59.5703125" style="286" customWidth="1"/>
    <col min="8455" max="8456" width="11.28515625" style="286" customWidth="1"/>
    <col min="8457" max="8457" width="10.5703125" style="286" customWidth="1"/>
    <col min="8458" max="8458" width="10.42578125" style="286" customWidth="1"/>
    <col min="8459" max="8459" width="10.7109375" style="286" customWidth="1"/>
    <col min="8460" max="8460" width="9" style="286" customWidth="1"/>
    <col min="8461" max="8461" width="11.5703125" style="286" customWidth="1"/>
    <col min="8462" max="8462" width="9.140625" style="286"/>
    <col min="8463" max="8463" width="13" style="286" customWidth="1"/>
    <col min="8464" max="8707" width="9.140625" style="286"/>
    <col min="8708" max="8708" width="4.140625" style="286" customWidth="1"/>
    <col min="8709" max="8709" width="5.5703125" style="286" customWidth="1"/>
    <col min="8710" max="8710" width="59.5703125" style="286" customWidth="1"/>
    <col min="8711" max="8712" width="11.28515625" style="286" customWidth="1"/>
    <col min="8713" max="8713" width="10.5703125" style="286" customWidth="1"/>
    <col min="8714" max="8714" width="10.42578125" style="286" customWidth="1"/>
    <col min="8715" max="8715" width="10.7109375" style="286" customWidth="1"/>
    <col min="8716" max="8716" width="9" style="286" customWidth="1"/>
    <col min="8717" max="8717" width="11.5703125" style="286" customWidth="1"/>
    <col min="8718" max="8718" width="9.140625" style="286"/>
    <col min="8719" max="8719" width="13" style="286" customWidth="1"/>
    <col min="8720" max="8963" width="9.140625" style="286"/>
    <col min="8964" max="8964" width="4.140625" style="286" customWidth="1"/>
    <col min="8965" max="8965" width="5.5703125" style="286" customWidth="1"/>
    <col min="8966" max="8966" width="59.5703125" style="286" customWidth="1"/>
    <col min="8967" max="8968" width="11.28515625" style="286" customWidth="1"/>
    <col min="8969" max="8969" width="10.5703125" style="286" customWidth="1"/>
    <col min="8970" max="8970" width="10.42578125" style="286" customWidth="1"/>
    <col min="8971" max="8971" width="10.7109375" style="286" customWidth="1"/>
    <col min="8972" max="8972" width="9" style="286" customWidth="1"/>
    <col min="8973" max="8973" width="11.5703125" style="286" customWidth="1"/>
    <col min="8974" max="8974" width="9.140625" style="286"/>
    <col min="8975" max="8975" width="13" style="286" customWidth="1"/>
    <col min="8976" max="9219" width="9.140625" style="286"/>
    <col min="9220" max="9220" width="4.140625" style="286" customWidth="1"/>
    <col min="9221" max="9221" width="5.5703125" style="286" customWidth="1"/>
    <col min="9222" max="9222" width="59.5703125" style="286" customWidth="1"/>
    <col min="9223" max="9224" width="11.28515625" style="286" customWidth="1"/>
    <col min="9225" max="9225" width="10.5703125" style="286" customWidth="1"/>
    <col min="9226" max="9226" width="10.42578125" style="286" customWidth="1"/>
    <col min="9227" max="9227" width="10.7109375" style="286" customWidth="1"/>
    <col min="9228" max="9228" width="9" style="286" customWidth="1"/>
    <col min="9229" max="9229" width="11.5703125" style="286" customWidth="1"/>
    <col min="9230" max="9230" width="9.140625" style="286"/>
    <col min="9231" max="9231" width="13" style="286" customWidth="1"/>
    <col min="9232" max="9475" width="9.140625" style="286"/>
    <col min="9476" max="9476" width="4.140625" style="286" customWidth="1"/>
    <col min="9477" max="9477" width="5.5703125" style="286" customWidth="1"/>
    <col min="9478" max="9478" width="59.5703125" style="286" customWidth="1"/>
    <col min="9479" max="9480" width="11.28515625" style="286" customWidth="1"/>
    <col min="9481" max="9481" width="10.5703125" style="286" customWidth="1"/>
    <col min="9482" max="9482" width="10.42578125" style="286" customWidth="1"/>
    <col min="9483" max="9483" width="10.7109375" style="286" customWidth="1"/>
    <col min="9484" max="9484" width="9" style="286" customWidth="1"/>
    <col min="9485" max="9485" width="11.5703125" style="286" customWidth="1"/>
    <col min="9486" max="9486" width="9.140625" style="286"/>
    <col min="9487" max="9487" width="13" style="286" customWidth="1"/>
    <col min="9488" max="9731" width="9.140625" style="286"/>
    <col min="9732" max="9732" width="4.140625" style="286" customWidth="1"/>
    <col min="9733" max="9733" width="5.5703125" style="286" customWidth="1"/>
    <col min="9734" max="9734" width="59.5703125" style="286" customWidth="1"/>
    <col min="9735" max="9736" width="11.28515625" style="286" customWidth="1"/>
    <col min="9737" max="9737" width="10.5703125" style="286" customWidth="1"/>
    <col min="9738" max="9738" width="10.42578125" style="286" customWidth="1"/>
    <col min="9739" max="9739" width="10.7109375" style="286" customWidth="1"/>
    <col min="9740" max="9740" width="9" style="286" customWidth="1"/>
    <col min="9741" max="9741" width="11.5703125" style="286" customWidth="1"/>
    <col min="9742" max="9742" width="9.140625" style="286"/>
    <col min="9743" max="9743" width="13" style="286" customWidth="1"/>
    <col min="9744" max="9987" width="9.140625" style="286"/>
    <col min="9988" max="9988" width="4.140625" style="286" customWidth="1"/>
    <col min="9989" max="9989" width="5.5703125" style="286" customWidth="1"/>
    <col min="9990" max="9990" width="59.5703125" style="286" customWidth="1"/>
    <col min="9991" max="9992" width="11.28515625" style="286" customWidth="1"/>
    <col min="9993" max="9993" width="10.5703125" style="286" customWidth="1"/>
    <col min="9994" max="9994" width="10.42578125" style="286" customWidth="1"/>
    <col min="9995" max="9995" width="10.7109375" style="286" customWidth="1"/>
    <col min="9996" max="9996" width="9" style="286" customWidth="1"/>
    <col min="9997" max="9997" width="11.5703125" style="286" customWidth="1"/>
    <col min="9998" max="9998" width="9.140625" style="286"/>
    <col min="9999" max="9999" width="13" style="286" customWidth="1"/>
    <col min="10000" max="10243" width="9.140625" style="286"/>
    <col min="10244" max="10244" width="4.140625" style="286" customWidth="1"/>
    <col min="10245" max="10245" width="5.5703125" style="286" customWidth="1"/>
    <col min="10246" max="10246" width="59.5703125" style="286" customWidth="1"/>
    <col min="10247" max="10248" width="11.28515625" style="286" customWidth="1"/>
    <col min="10249" max="10249" width="10.5703125" style="286" customWidth="1"/>
    <col min="10250" max="10250" width="10.42578125" style="286" customWidth="1"/>
    <col min="10251" max="10251" width="10.7109375" style="286" customWidth="1"/>
    <col min="10252" max="10252" width="9" style="286" customWidth="1"/>
    <col min="10253" max="10253" width="11.5703125" style="286" customWidth="1"/>
    <col min="10254" max="10254" width="9.140625" style="286"/>
    <col min="10255" max="10255" width="13" style="286" customWidth="1"/>
    <col min="10256" max="10499" width="9.140625" style="286"/>
    <col min="10500" max="10500" width="4.140625" style="286" customWidth="1"/>
    <col min="10501" max="10501" width="5.5703125" style="286" customWidth="1"/>
    <col min="10502" max="10502" width="59.5703125" style="286" customWidth="1"/>
    <col min="10503" max="10504" width="11.28515625" style="286" customWidth="1"/>
    <col min="10505" max="10505" width="10.5703125" style="286" customWidth="1"/>
    <col min="10506" max="10506" width="10.42578125" style="286" customWidth="1"/>
    <col min="10507" max="10507" width="10.7109375" style="286" customWidth="1"/>
    <col min="10508" max="10508" width="9" style="286" customWidth="1"/>
    <col min="10509" max="10509" width="11.5703125" style="286" customWidth="1"/>
    <col min="10510" max="10510" width="9.140625" style="286"/>
    <col min="10511" max="10511" width="13" style="286" customWidth="1"/>
    <col min="10512" max="10755" width="9.140625" style="286"/>
    <col min="10756" max="10756" width="4.140625" style="286" customWidth="1"/>
    <col min="10757" max="10757" width="5.5703125" style="286" customWidth="1"/>
    <col min="10758" max="10758" width="59.5703125" style="286" customWidth="1"/>
    <col min="10759" max="10760" width="11.28515625" style="286" customWidth="1"/>
    <col min="10761" max="10761" width="10.5703125" style="286" customWidth="1"/>
    <col min="10762" max="10762" width="10.42578125" style="286" customWidth="1"/>
    <col min="10763" max="10763" width="10.7109375" style="286" customWidth="1"/>
    <col min="10764" max="10764" width="9" style="286" customWidth="1"/>
    <col min="10765" max="10765" width="11.5703125" style="286" customWidth="1"/>
    <col min="10766" max="10766" width="9.140625" style="286"/>
    <col min="10767" max="10767" width="13" style="286" customWidth="1"/>
    <col min="10768" max="11011" width="9.140625" style="286"/>
    <col min="11012" max="11012" width="4.140625" style="286" customWidth="1"/>
    <col min="11013" max="11013" width="5.5703125" style="286" customWidth="1"/>
    <col min="11014" max="11014" width="59.5703125" style="286" customWidth="1"/>
    <col min="11015" max="11016" width="11.28515625" style="286" customWidth="1"/>
    <col min="11017" max="11017" width="10.5703125" style="286" customWidth="1"/>
    <col min="11018" max="11018" width="10.42578125" style="286" customWidth="1"/>
    <col min="11019" max="11019" width="10.7109375" style="286" customWidth="1"/>
    <col min="11020" max="11020" width="9" style="286" customWidth="1"/>
    <col min="11021" max="11021" width="11.5703125" style="286" customWidth="1"/>
    <col min="11022" max="11022" width="9.140625" style="286"/>
    <col min="11023" max="11023" width="13" style="286" customWidth="1"/>
    <col min="11024" max="11267" width="9.140625" style="286"/>
    <col min="11268" max="11268" width="4.140625" style="286" customWidth="1"/>
    <col min="11269" max="11269" width="5.5703125" style="286" customWidth="1"/>
    <col min="11270" max="11270" width="59.5703125" style="286" customWidth="1"/>
    <col min="11271" max="11272" width="11.28515625" style="286" customWidth="1"/>
    <col min="11273" max="11273" width="10.5703125" style="286" customWidth="1"/>
    <col min="11274" max="11274" width="10.42578125" style="286" customWidth="1"/>
    <col min="11275" max="11275" width="10.7109375" style="286" customWidth="1"/>
    <col min="11276" max="11276" width="9" style="286" customWidth="1"/>
    <col min="11277" max="11277" width="11.5703125" style="286" customWidth="1"/>
    <col min="11278" max="11278" width="9.140625" style="286"/>
    <col min="11279" max="11279" width="13" style="286" customWidth="1"/>
    <col min="11280" max="11523" width="9.140625" style="286"/>
    <col min="11524" max="11524" width="4.140625" style="286" customWidth="1"/>
    <col min="11525" max="11525" width="5.5703125" style="286" customWidth="1"/>
    <col min="11526" max="11526" width="59.5703125" style="286" customWidth="1"/>
    <col min="11527" max="11528" width="11.28515625" style="286" customWidth="1"/>
    <col min="11529" max="11529" width="10.5703125" style="286" customWidth="1"/>
    <col min="11530" max="11530" width="10.42578125" style="286" customWidth="1"/>
    <col min="11531" max="11531" width="10.7109375" style="286" customWidth="1"/>
    <col min="11532" max="11532" width="9" style="286" customWidth="1"/>
    <col min="11533" max="11533" width="11.5703125" style="286" customWidth="1"/>
    <col min="11534" max="11534" width="9.140625" style="286"/>
    <col min="11535" max="11535" width="13" style="286" customWidth="1"/>
    <col min="11536" max="11779" width="9.140625" style="286"/>
    <col min="11780" max="11780" width="4.140625" style="286" customWidth="1"/>
    <col min="11781" max="11781" width="5.5703125" style="286" customWidth="1"/>
    <col min="11782" max="11782" width="59.5703125" style="286" customWidth="1"/>
    <col min="11783" max="11784" width="11.28515625" style="286" customWidth="1"/>
    <col min="11785" max="11785" width="10.5703125" style="286" customWidth="1"/>
    <col min="11786" max="11786" width="10.42578125" style="286" customWidth="1"/>
    <col min="11787" max="11787" width="10.7109375" style="286" customWidth="1"/>
    <col min="11788" max="11788" width="9" style="286" customWidth="1"/>
    <col min="11789" max="11789" width="11.5703125" style="286" customWidth="1"/>
    <col min="11790" max="11790" width="9.140625" style="286"/>
    <col min="11791" max="11791" width="13" style="286" customWidth="1"/>
    <col min="11792" max="12035" width="9.140625" style="286"/>
    <col min="12036" max="12036" width="4.140625" style="286" customWidth="1"/>
    <col min="12037" max="12037" width="5.5703125" style="286" customWidth="1"/>
    <col min="12038" max="12038" width="59.5703125" style="286" customWidth="1"/>
    <col min="12039" max="12040" width="11.28515625" style="286" customWidth="1"/>
    <col min="12041" max="12041" width="10.5703125" style="286" customWidth="1"/>
    <col min="12042" max="12042" width="10.42578125" style="286" customWidth="1"/>
    <col min="12043" max="12043" width="10.7109375" style="286" customWidth="1"/>
    <col min="12044" max="12044" width="9" style="286" customWidth="1"/>
    <col min="12045" max="12045" width="11.5703125" style="286" customWidth="1"/>
    <col min="12046" max="12046" width="9.140625" style="286"/>
    <col min="12047" max="12047" width="13" style="286" customWidth="1"/>
    <col min="12048" max="12291" width="9.140625" style="286"/>
    <col min="12292" max="12292" width="4.140625" style="286" customWidth="1"/>
    <col min="12293" max="12293" width="5.5703125" style="286" customWidth="1"/>
    <col min="12294" max="12294" width="59.5703125" style="286" customWidth="1"/>
    <col min="12295" max="12296" width="11.28515625" style="286" customWidth="1"/>
    <col min="12297" max="12297" width="10.5703125" style="286" customWidth="1"/>
    <col min="12298" max="12298" width="10.42578125" style="286" customWidth="1"/>
    <col min="12299" max="12299" width="10.7109375" style="286" customWidth="1"/>
    <col min="12300" max="12300" width="9" style="286" customWidth="1"/>
    <col min="12301" max="12301" width="11.5703125" style="286" customWidth="1"/>
    <col min="12302" max="12302" width="9.140625" style="286"/>
    <col min="12303" max="12303" width="13" style="286" customWidth="1"/>
    <col min="12304" max="12547" width="9.140625" style="286"/>
    <col min="12548" max="12548" width="4.140625" style="286" customWidth="1"/>
    <col min="12549" max="12549" width="5.5703125" style="286" customWidth="1"/>
    <col min="12550" max="12550" width="59.5703125" style="286" customWidth="1"/>
    <col min="12551" max="12552" width="11.28515625" style="286" customWidth="1"/>
    <col min="12553" max="12553" width="10.5703125" style="286" customWidth="1"/>
    <col min="12554" max="12554" width="10.42578125" style="286" customWidth="1"/>
    <col min="12555" max="12555" width="10.7109375" style="286" customWidth="1"/>
    <col min="12556" max="12556" width="9" style="286" customWidth="1"/>
    <col min="12557" max="12557" width="11.5703125" style="286" customWidth="1"/>
    <col min="12558" max="12558" width="9.140625" style="286"/>
    <col min="12559" max="12559" width="13" style="286" customWidth="1"/>
    <col min="12560" max="12803" width="9.140625" style="286"/>
    <col min="12804" max="12804" width="4.140625" style="286" customWidth="1"/>
    <col min="12805" max="12805" width="5.5703125" style="286" customWidth="1"/>
    <col min="12806" max="12806" width="59.5703125" style="286" customWidth="1"/>
    <col min="12807" max="12808" width="11.28515625" style="286" customWidth="1"/>
    <col min="12809" max="12809" width="10.5703125" style="286" customWidth="1"/>
    <col min="12810" max="12810" width="10.42578125" style="286" customWidth="1"/>
    <col min="12811" max="12811" width="10.7109375" style="286" customWidth="1"/>
    <col min="12812" max="12812" width="9" style="286" customWidth="1"/>
    <col min="12813" max="12813" width="11.5703125" style="286" customWidth="1"/>
    <col min="12814" max="12814" width="9.140625" style="286"/>
    <col min="12815" max="12815" width="13" style="286" customWidth="1"/>
    <col min="12816" max="13059" width="9.140625" style="286"/>
    <col min="13060" max="13060" width="4.140625" style="286" customWidth="1"/>
    <col min="13061" max="13061" width="5.5703125" style="286" customWidth="1"/>
    <col min="13062" max="13062" width="59.5703125" style="286" customWidth="1"/>
    <col min="13063" max="13064" width="11.28515625" style="286" customWidth="1"/>
    <col min="13065" max="13065" width="10.5703125" style="286" customWidth="1"/>
    <col min="13066" max="13066" width="10.42578125" style="286" customWidth="1"/>
    <col min="13067" max="13067" width="10.7109375" style="286" customWidth="1"/>
    <col min="13068" max="13068" width="9" style="286" customWidth="1"/>
    <col min="13069" max="13069" width="11.5703125" style="286" customWidth="1"/>
    <col min="13070" max="13070" width="9.140625" style="286"/>
    <col min="13071" max="13071" width="13" style="286" customWidth="1"/>
    <col min="13072" max="13315" width="9.140625" style="286"/>
    <col min="13316" max="13316" width="4.140625" style="286" customWidth="1"/>
    <col min="13317" max="13317" width="5.5703125" style="286" customWidth="1"/>
    <col min="13318" max="13318" width="59.5703125" style="286" customWidth="1"/>
    <col min="13319" max="13320" width="11.28515625" style="286" customWidth="1"/>
    <col min="13321" max="13321" width="10.5703125" style="286" customWidth="1"/>
    <col min="13322" max="13322" width="10.42578125" style="286" customWidth="1"/>
    <col min="13323" max="13323" width="10.7109375" style="286" customWidth="1"/>
    <col min="13324" max="13324" width="9" style="286" customWidth="1"/>
    <col min="13325" max="13325" width="11.5703125" style="286" customWidth="1"/>
    <col min="13326" max="13326" width="9.140625" style="286"/>
    <col min="13327" max="13327" width="13" style="286" customWidth="1"/>
    <col min="13328" max="13571" width="9.140625" style="286"/>
    <col min="13572" max="13572" width="4.140625" style="286" customWidth="1"/>
    <col min="13573" max="13573" width="5.5703125" style="286" customWidth="1"/>
    <col min="13574" max="13574" width="59.5703125" style="286" customWidth="1"/>
    <col min="13575" max="13576" width="11.28515625" style="286" customWidth="1"/>
    <col min="13577" max="13577" width="10.5703125" style="286" customWidth="1"/>
    <col min="13578" max="13578" width="10.42578125" style="286" customWidth="1"/>
    <col min="13579" max="13579" width="10.7109375" style="286" customWidth="1"/>
    <col min="13580" max="13580" width="9" style="286" customWidth="1"/>
    <col min="13581" max="13581" width="11.5703125" style="286" customWidth="1"/>
    <col min="13582" max="13582" width="9.140625" style="286"/>
    <col min="13583" max="13583" width="13" style="286" customWidth="1"/>
    <col min="13584" max="13827" width="9.140625" style="286"/>
    <col min="13828" max="13828" width="4.140625" style="286" customWidth="1"/>
    <col min="13829" max="13829" width="5.5703125" style="286" customWidth="1"/>
    <col min="13830" max="13830" width="59.5703125" style="286" customWidth="1"/>
    <col min="13831" max="13832" width="11.28515625" style="286" customWidth="1"/>
    <col min="13833" max="13833" width="10.5703125" style="286" customWidth="1"/>
    <col min="13834" max="13834" width="10.42578125" style="286" customWidth="1"/>
    <col min="13835" max="13835" width="10.7109375" style="286" customWidth="1"/>
    <col min="13836" max="13836" width="9" style="286" customWidth="1"/>
    <col min="13837" max="13837" width="11.5703125" style="286" customWidth="1"/>
    <col min="13838" max="13838" width="9.140625" style="286"/>
    <col min="13839" max="13839" width="13" style="286" customWidth="1"/>
    <col min="13840" max="14083" width="9.140625" style="286"/>
    <col min="14084" max="14084" width="4.140625" style="286" customWidth="1"/>
    <col min="14085" max="14085" width="5.5703125" style="286" customWidth="1"/>
    <col min="14086" max="14086" width="59.5703125" style="286" customWidth="1"/>
    <col min="14087" max="14088" width="11.28515625" style="286" customWidth="1"/>
    <col min="14089" max="14089" width="10.5703125" style="286" customWidth="1"/>
    <col min="14090" max="14090" width="10.42578125" style="286" customWidth="1"/>
    <col min="14091" max="14091" width="10.7109375" style="286" customWidth="1"/>
    <col min="14092" max="14092" width="9" style="286" customWidth="1"/>
    <col min="14093" max="14093" width="11.5703125" style="286" customWidth="1"/>
    <col min="14094" max="14094" width="9.140625" style="286"/>
    <col min="14095" max="14095" width="13" style="286" customWidth="1"/>
    <col min="14096" max="14339" width="9.140625" style="286"/>
    <col min="14340" max="14340" width="4.140625" style="286" customWidth="1"/>
    <col min="14341" max="14341" width="5.5703125" style="286" customWidth="1"/>
    <col min="14342" max="14342" width="59.5703125" style="286" customWidth="1"/>
    <col min="14343" max="14344" width="11.28515625" style="286" customWidth="1"/>
    <col min="14345" max="14345" width="10.5703125" style="286" customWidth="1"/>
    <col min="14346" max="14346" width="10.42578125" style="286" customWidth="1"/>
    <col min="14347" max="14347" width="10.7109375" style="286" customWidth="1"/>
    <col min="14348" max="14348" width="9" style="286" customWidth="1"/>
    <col min="14349" max="14349" width="11.5703125" style="286" customWidth="1"/>
    <col min="14350" max="14350" width="9.140625" style="286"/>
    <col min="14351" max="14351" width="13" style="286" customWidth="1"/>
    <col min="14352" max="14595" width="9.140625" style="286"/>
    <col min="14596" max="14596" width="4.140625" style="286" customWidth="1"/>
    <col min="14597" max="14597" width="5.5703125" style="286" customWidth="1"/>
    <col min="14598" max="14598" width="59.5703125" style="286" customWidth="1"/>
    <col min="14599" max="14600" width="11.28515625" style="286" customWidth="1"/>
    <col min="14601" max="14601" width="10.5703125" style="286" customWidth="1"/>
    <col min="14602" max="14602" width="10.42578125" style="286" customWidth="1"/>
    <col min="14603" max="14603" width="10.7109375" style="286" customWidth="1"/>
    <col min="14604" max="14604" width="9" style="286" customWidth="1"/>
    <col min="14605" max="14605" width="11.5703125" style="286" customWidth="1"/>
    <col min="14606" max="14606" width="9.140625" style="286"/>
    <col min="14607" max="14607" width="13" style="286" customWidth="1"/>
    <col min="14608" max="14851" width="9.140625" style="286"/>
    <col min="14852" max="14852" width="4.140625" style="286" customWidth="1"/>
    <col min="14853" max="14853" width="5.5703125" style="286" customWidth="1"/>
    <col min="14854" max="14854" width="59.5703125" style="286" customWidth="1"/>
    <col min="14855" max="14856" width="11.28515625" style="286" customWidth="1"/>
    <col min="14857" max="14857" width="10.5703125" style="286" customWidth="1"/>
    <col min="14858" max="14858" width="10.42578125" style="286" customWidth="1"/>
    <col min="14859" max="14859" width="10.7109375" style="286" customWidth="1"/>
    <col min="14860" max="14860" width="9" style="286" customWidth="1"/>
    <col min="14861" max="14861" width="11.5703125" style="286" customWidth="1"/>
    <col min="14862" max="14862" width="9.140625" style="286"/>
    <col min="14863" max="14863" width="13" style="286" customWidth="1"/>
    <col min="14864" max="15107" width="9.140625" style="286"/>
    <col min="15108" max="15108" width="4.140625" style="286" customWidth="1"/>
    <col min="15109" max="15109" width="5.5703125" style="286" customWidth="1"/>
    <col min="15110" max="15110" width="59.5703125" style="286" customWidth="1"/>
    <col min="15111" max="15112" width="11.28515625" style="286" customWidth="1"/>
    <col min="15113" max="15113" width="10.5703125" style="286" customWidth="1"/>
    <col min="15114" max="15114" width="10.42578125" style="286" customWidth="1"/>
    <col min="15115" max="15115" width="10.7109375" style="286" customWidth="1"/>
    <col min="15116" max="15116" width="9" style="286" customWidth="1"/>
    <col min="15117" max="15117" width="11.5703125" style="286" customWidth="1"/>
    <col min="15118" max="15118" width="9.140625" style="286"/>
    <col min="15119" max="15119" width="13" style="286" customWidth="1"/>
    <col min="15120" max="15363" width="9.140625" style="286"/>
    <col min="15364" max="15364" width="4.140625" style="286" customWidth="1"/>
    <col min="15365" max="15365" width="5.5703125" style="286" customWidth="1"/>
    <col min="15366" max="15366" width="59.5703125" style="286" customWidth="1"/>
    <col min="15367" max="15368" width="11.28515625" style="286" customWidth="1"/>
    <col min="15369" max="15369" width="10.5703125" style="286" customWidth="1"/>
    <col min="15370" max="15370" width="10.42578125" style="286" customWidth="1"/>
    <col min="15371" max="15371" width="10.7109375" style="286" customWidth="1"/>
    <col min="15372" max="15372" width="9" style="286" customWidth="1"/>
    <col min="15373" max="15373" width="11.5703125" style="286" customWidth="1"/>
    <col min="15374" max="15374" width="9.140625" style="286"/>
    <col min="15375" max="15375" width="13" style="286" customWidth="1"/>
    <col min="15376" max="15619" width="9.140625" style="286"/>
    <col min="15620" max="15620" width="4.140625" style="286" customWidth="1"/>
    <col min="15621" max="15621" width="5.5703125" style="286" customWidth="1"/>
    <col min="15622" max="15622" width="59.5703125" style="286" customWidth="1"/>
    <col min="15623" max="15624" width="11.28515625" style="286" customWidth="1"/>
    <col min="15625" max="15625" width="10.5703125" style="286" customWidth="1"/>
    <col min="15626" max="15626" width="10.42578125" style="286" customWidth="1"/>
    <col min="15627" max="15627" width="10.7109375" style="286" customWidth="1"/>
    <col min="15628" max="15628" width="9" style="286" customWidth="1"/>
    <col min="15629" max="15629" width="11.5703125" style="286" customWidth="1"/>
    <col min="15630" max="15630" width="9.140625" style="286"/>
    <col min="15631" max="15631" width="13" style="286" customWidth="1"/>
    <col min="15632" max="15875" width="9.140625" style="286"/>
    <col min="15876" max="15876" width="4.140625" style="286" customWidth="1"/>
    <col min="15877" max="15877" width="5.5703125" style="286" customWidth="1"/>
    <col min="15878" max="15878" width="59.5703125" style="286" customWidth="1"/>
    <col min="15879" max="15880" width="11.28515625" style="286" customWidth="1"/>
    <col min="15881" max="15881" width="10.5703125" style="286" customWidth="1"/>
    <col min="15882" max="15882" width="10.42578125" style="286" customWidth="1"/>
    <col min="15883" max="15883" width="10.7109375" style="286" customWidth="1"/>
    <col min="15884" max="15884" width="9" style="286" customWidth="1"/>
    <col min="15885" max="15885" width="11.5703125" style="286" customWidth="1"/>
    <col min="15886" max="15886" width="9.140625" style="286"/>
    <col min="15887" max="15887" width="13" style="286" customWidth="1"/>
    <col min="15888" max="16131" width="9.140625" style="286"/>
    <col min="16132" max="16132" width="4.140625" style="286" customWidth="1"/>
    <col min="16133" max="16133" width="5.5703125" style="286" customWidth="1"/>
    <col min="16134" max="16134" width="59.5703125" style="286" customWidth="1"/>
    <col min="16135" max="16136" width="11.28515625" style="286" customWidth="1"/>
    <col min="16137" max="16137" width="10.5703125" style="286" customWidth="1"/>
    <col min="16138" max="16138" width="10.42578125" style="286" customWidth="1"/>
    <col min="16139" max="16139" width="10.7109375" style="286" customWidth="1"/>
    <col min="16140" max="16140" width="9" style="286" customWidth="1"/>
    <col min="16141" max="16141" width="11.5703125" style="286" customWidth="1"/>
    <col min="16142" max="16142" width="9.140625" style="286"/>
    <col min="16143" max="16143" width="13" style="286" customWidth="1"/>
    <col min="16144" max="16384" width="9.140625" style="286"/>
  </cols>
  <sheetData>
    <row r="1" spans="1:17" x14ac:dyDescent="0.2">
      <c r="G1" s="151"/>
      <c r="H1" s="151"/>
      <c r="I1" s="151"/>
      <c r="J1" s="151"/>
      <c r="K1" s="151" t="s">
        <v>306</v>
      </c>
    </row>
    <row r="2" spans="1:17" x14ac:dyDescent="0.2">
      <c r="G2" s="151"/>
      <c r="H2" s="151"/>
      <c r="I2" s="151"/>
      <c r="J2" s="151"/>
      <c r="K2" s="288" t="s">
        <v>304</v>
      </c>
    </row>
    <row r="3" spans="1:17" x14ac:dyDescent="0.2">
      <c r="G3" s="151"/>
      <c r="H3" s="151"/>
      <c r="I3" s="151"/>
      <c r="J3" s="151"/>
      <c r="K3" s="288" t="s">
        <v>6</v>
      </c>
    </row>
    <row r="4" spans="1:17" x14ac:dyDescent="0.2">
      <c r="G4" s="151"/>
      <c r="H4" s="151"/>
      <c r="I4" s="151"/>
      <c r="J4" s="151"/>
      <c r="K4" s="288" t="s">
        <v>305</v>
      </c>
      <c r="Q4" s="289"/>
    </row>
    <row r="5" spans="1:17" x14ac:dyDescent="0.2">
      <c r="G5" s="151"/>
      <c r="H5" s="151"/>
      <c r="I5" s="151"/>
      <c r="J5" s="151"/>
      <c r="K5" s="151"/>
      <c r="Q5" s="289"/>
    </row>
    <row r="6" spans="1:17" x14ac:dyDescent="0.2">
      <c r="A6" s="31" t="s">
        <v>307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290"/>
      <c r="O6" s="291"/>
      <c r="P6" s="290"/>
      <c r="Q6" s="289"/>
    </row>
    <row r="7" spans="1:17" s="151" customFormat="1" ht="11.25" x14ac:dyDescent="0.2">
      <c r="A7" s="292"/>
      <c r="B7" s="292"/>
      <c r="C7" s="292"/>
      <c r="D7" s="292"/>
      <c r="E7" s="292"/>
      <c r="F7" s="292"/>
      <c r="G7" s="292"/>
      <c r="H7" s="292"/>
      <c r="I7" s="292"/>
      <c r="J7" s="292"/>
      <c r="K7" s="288"/>
      <c r="L7" s="288" t="s">
        <v>0</v>
      </c>
      <c r="M7" s="293"/>
    </row>
    <row r="8" spans="1:17" s="300" customFormat="1" ht="11.25" x14ac:dyDescent="0.2">
      <c r="A8" s="294"/>
      <c r="B8" s="294"/>
      <c r="C8" s="294"/>
      <c r="D8" s="294"/>
      <c r="E8" s="294"/>
      <c r="F8" s="294"/>
      <c r="G8" s="294"/>
      <c r="H8" s="295" t="s">
        <v>308</v>
      </c>
      <c r="I8" s="296"/>
      <c r="J8" s="297"/>
      <c r="K8" s="298"/>
      <c r="L8" s="299" t="s">
        <v>309</v>
      </c>
      <c r="M8" s="299" t="s">
        <v>310</v>
      </c>
    </row>
    <row r="9" spans="1:17" s="300" customFormat="1" ht="12.75" x14ac:dyDescent="0.2">
      <c r="A9" s="301"/>
      <c r="B9" s="302"/>
      <c r="C9" s="302"/>
      <c r="D9" s="302"/>
      <c r="E9" s="302"/>
      <c r="F9" s="302"/>
      <c r="G9" s="303" t="s">
        <v>311</v>
      </c>
      <c r="H9" s="304" t="s">
        <v>312</v>
      </c>
      <c r="I9" s="305" t="s">
        <v>313</v>
      </c>
      <c r="J9" s="306"/>
      <c r="K9" s="307"/>
      <c r="L9" s="304" t="s">
        <v>314</v>
      </c>
      <c r="M9" s="106" t="s">
        <v>315</v>
      </c>
    </row>
    <row r="10" spans="1:17" s="300" customFormat="1" ht="11.25" x14ac:dyDescent="0.2">
      <c r="A10" s="106" t="s">
        <v>316</v>
      </c>
      <c r="B10" s="303" t="s">
        <v>2</v>
      </c>
      <c r="C10" s="303"/>
      <c r="D10" s="303" t="s">
        <v>317</v>
      </c>
      <c r="E10" s="303" t="s">
        <v>45</v>
      </c>
      <c r="F10" s="303" t="s">
        <v>46</v>
      </c>
      <c r="G10" s="303" t="s">
        <v>318</v>
      </c>
      <c r="H10" s="304" t="s">
        <v>319</v>
      </c>
      <c r="I10" s="106"/>
      <c r="J10" s="308" t="s">
        <v>320</v>
      </c>
      <c r="K10" s="303" t="s">
        <v>320</v>
      </c>
      <c r="L10" s="309" t="s">
        <v>321</v>
      </c>
      <c r="M10" s="106" t="s">
        <v>322</v>
      </c>
    </row>
    <row r="11" spans="1:17" s="300" customFormat="1" ht="11.25" x14ac:dyDescent="0.2">
      <c r="A11" s="106"/>
      <c r="B11" s="303"/>
      <c r="C11" s="303" t="s">
        <v>42</v>
      </c>
      <c r="D11" s="303"/>
      <c r="E11" s="303"/>
      <c r="F11" s="303"/>
      <c r="G11" s="303" t="s">
        <v>323</v>
      </c>
      <c r="H11" s="304">
        <v>2021</v>
      </c>
      <c r="I11" s="106" t="s">
        <v>324</v>
      </c>
      <c r="J11" s="303" t="s">
        <v>325</v>
      </c>
      <c r="K11" s="303" t="s">
        <v>326</v>
      </c>
      <c r="L11" s="310" t="s">
        <v>327</v>
      </c>
      <c r="M11" s="106" t="s">
        <v>328</v>
      </c>
    </row>
    <row r="12" spans="1:17" s="300" customFormat="1" ht="11.25" x14ac:dyDescent="0.2">
      <c r="A12" s="106"/>
      <c r="B12" s="303"/>
      <c r="C12" s="303"/>
      <c r="D12" s="303"/>
      <c r="E12" s="303"/>
      <c r="F12" s="303"/>
      <c r="G12" s="303"/>
      <c r="H12" s="304" t="s">
        <v>329</v>
      </c>
      <c r="I12" s="106" t="s">
        <v>330</v>
      </c>
      <c r="J12" s="303" t="s">
        <v>331</v>
      </c>
      <c r="K12" s="303" t="s">
        <v>332</v>
      </c>
      <c r="L12" s="310" t="s">
        <v>333</v>
      </c>
      <c r="M12" s="106" t="s">
        <v>334</v>
      </c>
    </row>
    <row r="13" spans="1:17" s="300" customFormat="1" ht="11.25" x14ac:dyDescent="0.2">
      <c r="A13" s="106"/>
      <c r="B13" s="303"/>
      <c r="C13" s="303"/>
      <c r="D13" s="303"/>
      <c r="E13" s="303"/>
      <c r="F13" s="303"/>
      <c r="G13" s="303"/>
      <c r="H13" s="304"/>
      <c r="I13" s="106"/>
      <c r="J13" s="303" t="s">
        <v>335</v>
      </c>
      <c r="K13" s="106" t="s">
        <v>336</v>
      </c>
      <c r="L13" s="310" t="s">
        <v>337</v>
      </c>
      <c r="M13" s="106" t="s">
        <v>338</v>
      </c>
    </row>
    <row r="14" spans="1:17" s="300" customFormat="1" ht="11.25" x14ac:dyDescent="0.2">
      <c r="A14" s="311"/>
      <c r="B14" s="312"/>
      <c r="C14" s="312"/>
      <c r="D14" s="313"/>
      <c r="E14" s="313"/>
      <c r="F14" s="313"/>
      <c r="G14" s="313"/>
      <c r="H14" s="304"/>
      <c r="I14" s="314"/>
      <c r="J14" s="313"/>
      <c r="K14" s="313"/>
      <c r="L14" s="310"/>
      <c r="M14" s="106" t="s">
        <v>339</v>
      </c>
    </row>
    <row r="15" spans="1:17" s="151" customFormat="1" ht="11.25" x14ac:dyDescent="0.2">
      <c r="A15" s="315">
        <v>1</v>
      </c>
      <c r="B15" s="315">
        <v>2</v>
      </c>
      <c r="C15" s="315"/>
      <c r="D15" s="315">
        <v>3</v>
      </c>
      <c r="E15" s="315">
        <v>4</v>
      </c>
      <c r="F15" s="315">
        <v>5</v>
      </c>
      <c r="G15" s="315">
        <v>6</v>
      </c>
      <c r="H15" s="316">
        <v>7</v>
      </c>
      <c r="I15" s="315">
        <v>8</v>
      </c>
      <c r="J15" s="317">
        <v>9</v>
      </c>
      <c r="K15" s="318">
        <v>10</v>
      </c>
      <c r="L15" s="319">
        <v>11</v>
      </c>
      <c r="M15" s="315">
        <v>12</v>
      </c>
    </row>
    <row r="16" spans="1:17" s="322" customFormat="1" ht="18" customHeight="1" x14ac:dyDescent="0.2">
      <c r="A16" s="152"/>
      <c r="B16" s="152"/>
      <c r="C16" s="144"/>
      <c r="D16" s="152" t="s">
        <v>340</v>
      </c>
      <c r="E16" s="320">
        <f>SUM(E17)</f>
        <v>60000</v>
      </c>
      <c r="F16" s="320">
        <f>SUM(F17)</f>
        <v>0</v>
      </c>
      <c r="G16" s="320">
        <v>433288693.93000001</v>
      </c>
      <c r="H16" s="320">
        <v>182479298.69000003</v>
      </c>
      <c r="I16" s="320">
        <v>123434890.2</v>
      </c>
      <c r="J16" s="320">
        <v>8468955.1999999993</v>
      </c>
      <c r="K16" s="320">
        <v>50575453.289999999</v>
      </c>
      <c r="L16" s="320">
        <v>0</v>
      </c>
      <c r="M16" s="321" t="s">
        <v>341</v>
      </c>
      <c r="O16" s="323"/>
    </row>
    <row r="17" spans="1:16143" s="151" customFormat="1" ht="15.75" customHeight="1" x14ac:dyDescent="0.2">
      <c r="A17" s="145">
        <v>710</v>
      </c>
      <c r="B17" s="146"/>
      <c r="C17" s="147"/>
      <c r="D17" s="148" t="s">
        <v>342</v>
      </c>
      <c r="E17" s="149">
        <f>SUM(E18)</f>
        <v>60000</v>
      </c>
      <c r="F17" s="149">
        <f>SUM(F18)</f>
        <v>0</v>
      </c>
      <c r="G17" s="149">
        <v>160000</v>
      </c>
      <c r="H17" s="149">
        <v>160000</v>
      </c>
      <c r="I17" s="149">
        <v>100000</v>
      </c>
      <c r="J17" s="149">
        <v>60000</v>
      </c>
      <c r="K17" s="149">
        <v>0</v>
      </c>
      <c r="L17" s="149">
        <v>0</v>
      </c>
      <c r="M17" s="150"/>
    </row>
    <row r="18" spans="1:16143" s="151" customFormat="1" ht="17.25" customHeight="1" x14ac:dyDescent="0.2">
      <c r="A18" s="145"/>
      <c r="B18" s="152">
        <v>71015</v>
      </c>
      <c r="C18" s="153"/>
      <c r="D18" s="154" t="s">
        <v>103</v>
      </c>
      <c r="E18" s="155">
        <f t="shared" ref="E18:L18" si="0">SUM(E20:E20)</f>
        <v>60000</v>
      </c>
      <c r="F18" s="155">
        <f t="shared" si="0"/>
        <v>0</v>
      </c>
      <c r="G18" s="155">
        <f t="shared" si="0"/>
        <v>60000</v>
      </c>
      <c r="H18" s="155">
        <f t="shared" si="0"/>
        <v>60000</v>
      </c>
      <c r="I18" s="155">
        <f t="shared" si="0"/>
        <v>0</v>
      </c>
      <c r="J18" s="155">
        <f t="shared" si="0"/>
        <v>60000</v>
      </c>
      <c r="K18" s="155">
        <f t="shared" si="0"/>
        <v>0</v>
      </c>
      <c r="L18" s="155">
        <f t="shared" si="0"/>
        <v>0</v>
      </c>
      <c r="M18" s="324"/>
    </row>
    <row r="19" spans="1:16143" s="151" customFormat="1" ht="13.5" customHeight="1" x14ac:dyDescent="0.2">
      <c r="A19" s="325"/>
      <c r="B19" s="156"/>
      <c r="C19" s="157"/>
      <c r="D19" s="326" t="s">
        <v>343</v>
      </c>
      <c r="E19" s="158"/>
      <c r="F19" s="158"/>
      <c r="G19" s="158"/>
      <c r="H19" s="158"/>
      <c r="I19" s="158"/>
      <c r="J19" s="158"/>
      <c r="K19" s="158"/>
      <c r="L19" s="158"/>
      <c r="M19" s="327"/>
    </row>
    <row r="20" spans="1:16143" s="151" customFormat="1" ht="48" customHeight="1" x14ac:dyDescent="0.2">
      <c r="A20" s="159"/>
      <c r="B20" s="160" t="s">
        <v>344</v>
      </c>
      <c r="C20" s="161"/>
      <c r="D20" s="162" t="s">
        <v>345</v>
      </c>
      <c r="E20" s="163">
        <v>60000</v>
      </c>
      <c r="F20" s="163"/>
      <c r="G20" s="163">
        <v>60000</v>
      </c>
      <c r="H20" s="163">
        <f t="shared" ref="H20" si="1">SUM(I20,J20,K20)</f>
        <v>60000</v>
      </c>
      <c r="I20" s="163"/>
      <c r="J20" s="163">
        <v>60000</v>
      </c>
      <c r="K20" s="163"/>
      <c r="L20" s="163"/>
      <c r="M20" s="328" t="s">
        <v>346</v>
      </c>
    </row>
    <row r="23" spans="1:16143" s="151" customFormat="1" x14ac:dyDescent="0.2">
      <c r="B23" s="151" t="s">
        <v>347</v>
      </c>
      <c r="D23" s="286"/>
      <c r="E23" s="286"/>
      <c r="F23" s="286"/>
      <c r="G23" s="286"/>
      <c r="H23" s="286"/>
      <c r="I23" s="286"/>
      <c r="J23" s="286"/>
      <c r="K23" s="286"/>
      <c r="L23" s="286"/>
      <c r="M23" s="287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6"/>
      <c r="AF23" s="286"/>
      <c r="AG23" s="286"/>
      <c r="AH23" s="286"/>
      <c r="AI23" s="286"/>
      <c r="AJ23" s="286"/>
      <c r="AK23" s="286"/>
      <c r="AL23" s="286"/>
      <c r="AM23" s="286"/>
      <c r="AN23" s="286"/>
      <c r="AO23" s="286"/>
      <c r="AP23" s="286"/>
      <c r="AQ23" s="286"/>
      <c r="AR23" s="286"/>
      <c r="AS23" s="286"/>
      <c r="AT23" s="286"/>
      <c r="AU23" s="286"/>
      <c r="AV23" s="286"/>
      <c r="AW23" s="286"/>
      <c r="AX23" s="286"/>
      <c r="AY23" s="286"/>
      <c r="AZ23" s="286"/>
      <c r="BA23" s="286"/>
      <c r="BB23" s="286"/>
      <c r="BC23" s="286"/>
      <c r="BD23" s="286"/>
      <c r="BE23" s="286"/>
      <c r="BF23" s="286"/>
      <c r="BG23" s="286"/>
      <c r="BH23" s="286"/>
      <c r="BI23" s="286"/>
      <c r="BJ23" s="286"/>
      <c r="BK23" s="286"/>
      <c r="BL23" s="286"/>
      <c r="BM23" s="286"/>
      <c r="BN23" s="286"/>
      <c r="BO23" s="286"/>
      <c r="BP23" s="286"/>
      <c r="BQ23" s="286"/>
      <c r="BR23" s="286"/>
      <c r="BS23" s="286"/>
      <c r="BT23" s="286"/>
      <c r="BU23" s="286"/>
      <c r="BV23" s="286"/>
      <c r="BW23" s="286"/>
      <c r="BX23" s="286"/>
      <c r="BY23" s="286"/>
      <c r="BZ23" s="286"/>
      <c r="CA23" s="286"/>
      <c r="CB23" s="286"/>
      <c r="CC23" s="286"/>
      <c r="CD23" s="286"/>
      <c r="CE23" s="286"/>
      <c r="CF23" s="286"/>
      <c r="CG23" s="286"/>
      <c r="CH23" s="286"/>
      <c r="CI23" s="286"/>
      <c r="CJ23" s="286"/>
      <c r="CK23" s="286"/>
      <c r="CL23" s="286"/>
      <c r="CM23" s="286"/>
      <c r="CN23" s="286"/>
      <c r="CO23" s="286"/>
      <c r="CP23" s="286"/>
      <c r="CQ23" s="286"/>
      <c r="CR23" s="286"/>
      <c r="CS23" s="286"/>
      <c r="CT23" s="286"/>
      <c r="CU23" s="286"/>
      <c r="CV23" s="286"/>
      <c r="CW23" s="286"/>
      <c r="CX23" s="286"/>
      <c r="CY23" s="286"/>
      <c r="CZ23" s="286"/>
      <c r="DA23" s="286"/>
      <c r="DB23" s="286"/>
      <c r="DC23" s="286"/>
      <c r="DD23" s="286"/>
      <c r="DE23" s="286"/>
      <c r="DF23" s="286"/>
      <c r="DG23" s="286"/>
      <c r="DH23" s="286"/>
      <c r="DI23" s="286"/>
      <c r="DJ23" s="286"/>
      <c r="DK23" s="286"/>
      <c r="DL23" s="286"/>
      <c r="DM23" s="286"/>
      <c r="DN23" s="286"/>
      <c r="DO23" s="286"/>
      <c r="DP23" s="286"/>
      <c r="DQ23" s="286"/>
      <c r="DR23" s="286"/>
      <c r="DS23" s="286"/>
      <c r="DT23" s="286"/>
      <c r="DU23" s="286"/>
      <c r="DV23" s="286"/>
      <c r="DW23" s="286"/>
      <c r="DX23" s="286"/>
      <c r="DY23" s="286"/>
      <c r="DZ23" s="286"/>
      <c r="EA23" s="286"/>
      <c r="EB23" s="286"/>
      <c r="EC23" s="286"/>
      <c r="ED23" s="286"/>
      <c r="EE23" s="286"/>
      <c r="EF23" s="286"/>
      <c r="EG23" s="286"/>
      <c r="EH23" s="286"/>
      <c r="EI23" s="286"/>
      <c r="EJ23" s="286"/>
      <c r="EK23" s="286"/>
      <c r="EL23" s="286"/>
      <c r="EM23" s="286"/>
      <c r="EN23" s="286"/>
      <c r="EO23" s="286"/>
      <c r="EP23" s="286"/>
      <c r="EQ23" s="286"/>
      <c r="ER23" s="286"/>
      <c r="ES23" s="286"/>
      <c r="ET23" s="286"/>
      <c r="EU23" s="286"/>
      <c r="EV23" s="286"/>
      <c r="EW23" s="286"/>
      <c r="EX23" s="286"/>
      <c r="EY23" s="286"/>
      <c r="EZ23" s="286"/>
      <c r="FA23" s="286"/>
      <c r="FB23" s="286"/>
      <c r="FC23" s="286"/>
      <c r="FD23" s="286"/>
      <c r="FE23" s="286"/>
      <c r="FF23" s="286"/>
      <c r="FG23" s="286"/>
      <c r="FH23" s="286"/>
      <c r="FI23" s="286"/>
      <c r="FJ23" s="286"/>
      <c r="FK23" s="286"/>
      <c r="FL23" s="286"/>
      <c r="FM23" s="286"/>
      <c r="FN23" s="286"/>
      <c r="FO23" s="286"/>
      <c r="FP23" s="286"/>
      <c r="FQ23" s="286"/>
      <c r="FR23" s="286"/>
      <c r="FS23" s="286"/>
      <c r="FT23" s="286"/>
      <c r="FU23" s="286"/>
      <c r="FV23" s="286"/>
      <c r="FW23" s="286"/>
      <c r="FX23" s="286"/>
      <c r="FY23" s="286"/>
      <c r="FZ23" s="286"/>
      <c r="GA23" s="286"/>
      <c r="GB23" s="286"/>
      <c r="GC23" s="286"/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  <c r="LJ23" s="286"/>
      <c r="LK23" s="286"/>
      <c r="LL23" s="286"/>
      <c r="LM23" s="286"/>
      <c r="LN23" s="286"/>
      <c r="LO23" s="286"/>
      <c r="LP23" s="286"/>
      <c r="LQ23" s="286"/>
      <c r="LR23" s="286"/>
      <c r="LS23" s="286"/>
      <c r="LT23" s="286"/>
      <c r="LU23" s="286"/>
      <c r="LV23" s="286"/>
      <c r="LW23" s="286"/>
      <c r="LX23" s="286"/>
      <c r="LY23" s="286"/>
      <c r="LZ23" s="286"/>
      <c r="MA23" s="286"/>
      <c r="MB23" s="286"/>
      <c r="MC23" s="286"/>
      <c r="MD23" s="286"/>
      <c r="ME23" s="286"/>
      <c r="MF23" s="286"/>
      <c r="MG23" s="286"/>
      <c r="MH23" s="286"/>
      <c r="MI23" s="286"/>
      <c r="MJ23" s="286"/>
      <c r="MK23" s="286"/>
      <c r="ML23" s="286"/>
      <c r="MM23" s="286"/>
      <c r="MN23" s="286"/>
      <c r="MO23" s="286"/>
      <c r="MP23" s="286"/>
      <c r="MQ23" s="286"/>
      <c r="MR23" s="286"/>
      <c r="MS23" s="286"/>
      <c r="MT23" s="286"/>
      <c r="MU23" s="286"/>
      <c r="MV23" s="286"/>
      <c r="MW23" s="286"/>
      <c r="MX23" s="286"/>
      <c r="MY23" s="286"/>
      <c r="MZ23" s="286"/>
      <c r="NA23" s="286"/>
      <c r="NB23" s="286"/>
      <c r="NC23" s="286"/>
      <c r="ND23" s="286"/>
      <c r="NE23" s="286"/>
      <c r="NF23" s="286"/>
      <c r="NG23" s="286"/>
      <c r="NH23" s="286"/>
      <c r="NI23" s="286"/>
      <c r="NJ23" s="286"/>
      <c r="NK23" s="286"/>
      <c r="NL23" s="286"/>
      <c r="NM23" s="286"/>
      <c r="NN23" s="286"/>
      <c r="NO23" s="286"/>
      <c r="NP23" s="286"/>
      <c r="NQ23" s="286"/>
      <c r="NR23" s="286"/>
      <c r="NS23" s="286"/>
      <c r="NT23" s="286"/>
      <c r="NU23" s="286"/>
      <c r="NV23" s="286"/>
      <c r="NW23" s="286"/>
      <c r="NX23" s="286"/>
      <c r="NY23" s="286"/>
      <c r="NZ23" s="286"/>
      <c r="OA23" s="286"/>
      <c r="OB23" s="286"/>
      <c r="OC23" s="286"/>
      <c r="OD23" s="286"/>
      <c r="OE23" s="286"/>
      <c r="OF23" s="286"/>
      <c r="OG23" s="286"/>
      <c r="OH23" s="286"/>
      <c r="OI23" s="286"/>
      <c r="OJ23" s="286"/>
      <c r="OK23" s="286"/>
      <c r="OL23" s="286"/>
      <c r="OM23" s="286"/>
      <c r="ON23" s="286"/>
      <c r="OO23" s="286"/>
      <c r="OP23" s="286"/>
      <c r="OQ23" s="286"/>
      <c r="OR23" s="286"/>
      <c r="OS23" s="286"/>
      <c r="OT23" s="286"/>
      <c r="OU23" s="286"/>
      <c r="OV23" s="286"/>
      <c r="OW23" s="286"/>
      <c r="OX23" s="286"/>
      <c r="OY23" s="286"/>
      <c r="OZ23" s="286"/>
      <c r="PA23" s="286"/>
      <c r="PB23" s="286"/>
      <c r="PC23" s="286"/>
      <c r="PD23" s="286"/>
      <c r="PE23" s="286"/>
      <c r="PF23" s="286"/>
      <c r="PG23" s="286"/>
      <c r="PH23" s="286"/>
      <c r="PI23" s="286"/>
      <c r="PJ23" s="286"/>
      <c r="PK23" s="286"/>
      <c r="PL23" s="286"/>
      <c r="PM23" s="286"/>
      <c r="PN23" s="286"/>
      <c r="PO23" s="286"/>
      <c r="PP23" s="286"/>
      <c r="PQ23" s="286"/>
      <c r="PR23" s="286"/>
      <c r="PS23" s="286"/>
      <c r="PT23" s="286"/>
      <c r="PU23" s="286"/>
      <c r="PV23" s="286"/>
      <c r="PW23" s="286"/>
      <c r="PX23" s="286"/>
      <c r="PY23" s="286"/>
      <c r="PZ23" s="286"/>
      <c r="QA23" s="286"/>
      <c r="QB23" s="286"/>
      <c r="QC23" s="286"/>
      <c r="QD23" s="286"/>
      <c r="QE23" s="286"/>
      <c r="QF23" s="286"/>
      <c r="QG23" s="286"/>
      <c r="QH23" s="286"/>
      <c r="QI23" s="286"/>
      <c r="QJ23" s="286"/>
      <c r="QK23" s="286"/>
      <c r="QL23" s="286"/>
      <c r="QM23" s="286"/>
      <c r="QN23" s="286"/>
      <c r="QO23" s="286"/>
      <c r="QP23" s="286"/>
      <c r="QQ23" s="286"/>
      <c r="QR23" s="286"/>
      <c r="QS23" s="286"/>
      <c r="QT23" s="286"/>
      <c r="QU23" s="286"/>
      <c r="QV23" s="286"/>
      <c r="QW23" s="286"/>
      <c r="QX23" s="286"/>
      <c r="QY23" s="286"/>
      <c r="QZ23" s="286"/>
      <c r="RA23" s="286"/>
      <c r="RB23" s="286"/>
      <c r="RC23" s="286"/>
      <c r="RD23" s="286"/>
      <c r="RE23" s="286"/>
      <c r="RF23" s="286"/>
      <c r="RG23" s="286"/>
      <c r="RH23" s="286"/>
      <c r="RI23" s="286"/>
      <c r="RJ23" s="286"/>
      <c r="RK23" s="286"/>
      <c r="RL23" s="286"/>
      <c r="RM23" s="286"/>
      <c r="RN23" s="286"/>
      <c r="RO23" s="286"/>
      <c r="RP23" s="286"/>
      <c r="RQ23" s="286"/>
      <c r="RR23" s="286"/>
      <c r="RS23" s="286"/>
      <c r="RT23" s="286"/>
      <c r="RU23" s="286"/>
      <c r="RV23" s="286"/>
      <c r="RW23" s="286"/>
      <c r="RX23" s="286"/>
      <c r="RY23" s="286"/>
      <c r="RZ23" s="286"/>
      <c r="SA23" s="286"/>
      <c r="SB23" s="286"/>
      <c r="SC23" s="286"/>
      <c r="SD23" s="286"/>
      <c r="SE23" s="286"/>
      <c r="SF23" s="286"/>
      <c r="SG23" s="286"/>
      <c r="SH23" s="286"/>
      <c r="SI23" s="286"/>
      <c r="SJ23" s="286"/>
      <c r="SK23" s="286"/>
      <c r="SL23" s="286"/>
      <c r="SM23" s="286"/>
      <c r="SN23" s="286"/>
      <c r="SO23" s="286"/>
      <c r="SP23" s="286"/>
      <c r="SQ23" s="286"/>
      <c r="SR23" s="286"/>
      <c r="SS23" s="286"/>
      <c r="ST23" s="286"/>
      <c r="SU23" s="286"/>
      <c r="SV23" s="286"/>
      <c r="SW23" s="286"/>
      <c r="SX23" s="286"/>
      <c r="SY23" s="286"/>
      <c r="SZ23" s="286"/>
      <c r="TA23" s="286"/>
      <c r="TB23" s="286"/>
      <c r="TC23" s="286"/>
      <c r="TD23" s="286"/>
      <c r="TE23" s="286"/>
      <c r="TF23" s="286"/>
      <c r="TG23" s="286"/>
      <c r="TH23" s="286"/>
      <c r="TI23" s="286"/>
      <c r="TJ23" s="286"/>
      <c r="TK23" s="286"/>
      <c r="TL23" s="286"/>
      <c r="TM23" s="286"/>
      <c r="TN23" s="286"/>
      <c r="TO23" s="286"/>
      <c r="TP23" s="286"/>
      <c r="TQ23" s="286"/>
      <c r="TR23" s="286"/>
      <c r="TS23" s="286"/>
      <c r="TT23" s="286"/>
      <c r="TU23" s="286"/>
      <c r="TV23" s="286"/>
      <c r="TW23" s="286"/>
      <c r="TX23" s="286"/>
      <c r="TY23" s="286"/>
      <c r="TZ23" s="286"/>
      <c r="UA23" s="286"/>
      <c r="UB23" s="286"/>
      <c r="UC23" s="286"/>
      <c r="UD23" s="286"/>
      <c r="UE23" s="286"/>
      <c r="UF23" s="286"/>
      <c r="UG23" s="286"/>
      <c r="UH23" s="286"/>
      <c r="UI23" s="286"/>
      <c r="UJ23" s="286"/>
      <c r="UK23" s="286"/>
      <c r="UL23" s="286"/>
      <c r="UM23" s="286"/>
      <c r="UN23" s="286"/>
      <c r="UO23" s="286"/>
      <c r="UP23" s="286"/>
      <c r="UQ23" s="286"/>
      <c r="UR23" s="286"/>
      <c r="US23" s="286"/>
      <c r="UT23" s="286"/>
      <c r="UU23" s="286"/>
      <c r="UV23" s="286"/>
      <c r="UW23" s="286"/>
      <c r="UX23" s="286"/>
      <c r="UY23" s="286"/>
      <c r="UZ23" s="286"/>
      <c r="VA23" s="286"/>
      <c r="VB23" s="286"/>
      <c r="VC23" s="286"/>
      <c r="VD23" s="286"/>
      <c r="VE23" s="286"/>
      <c r="VF23" s="286"/>
      <c r="VG23" s="286"/>
      <c r="VH23" s="286"/>
      <c r="VI23" s="286"/>
      <c r="VJ23" s="286"/>
      <c r="VK23" s="286"/>
      <c r="VL23" s="286"/>
      <c r="VM23" s="286"/>
      <c r="VN23" s="286"/>
      <c r="VO23" s="286"/>
      <c r="VP23" s="286"/>
      <c r="VQ23" s="286"/>
      <c r="VR23" s="286"/>
      <c r="VS23" s="286"/>
      <c r="VT23" s="286"/>
      <c r="VU23" s="286"/>
      <c r="VV23" s="286"/>
      <c r="VW23" s="286"/>
      <c r="VX23" s="286"/>
      <c r="VY23" s="286"/>
      <c r="VZ23" s="286"/>
      <c r="WA23" s="286"/>
      <c r="WB23" s="286"/>
      <c r="WC23" s="286"/>
      <c r="WD23" s="286"/>
      <c r="WE23" s="286"/>
      <c r="WF23" s="286"/>
      <c r="WG23" s="286"/>
      <c r="WH23" s="286"/>
      <c r="WI23" s="286"/>
      <c r="WJ23" s="286"/>
      <c r="WK23" s="286"/>
      <c r="WL23" s="286"/>
      <c r="WM23" s="286"/>
      <c r="WN23" s="286"/>
      <c r="WO23" s="286"/>
      <c r="WP23" s="286"/>
      <c r="WQ23" s="286"/>
      <c r="WR23" s="286"/>
      <c r="WS23" s="286"/>
      <c r="WT23" s="286"/>
      <c r="WU23" s="286"/>
      <c r="WV23" s="286"/>
      <c r="WW23" s="286"/>
      <c r="WX23" s="286"/>
      <c r="WY23" s="286"/>
      <c r="WZ23" s="286"/>
      <c r="XA23" s="286"/>
      <c r="XB23" s="286"/>
      <c r="XC23" s="286"/>
      <c r="XD23" s="286"/>
      <c r="XE23" s="286"/>
      <c r="XF23" s="286"/>
      <c r="XG23" s="286"/>
      <c r="XH23" s="286"/>
      <c r="XI23" s="286"/>
      <c r="XJ23" s="286"/>
      <c r="XK23" s="286"/>
      <c r="XL23" s="286"/>
      <c r="XM23" s="286"/>
      <c r="XN23" s="286"/>
      <c r="XO23" s="286"/>
      <c r="XP23" s="286"/>
      <c r="XQ23" s="286"/>
      <c r="XR23" s="286"/>
      <c r="XS23" s="286"/>
      <c r="XT23" s="286"/>
      <c r="XU23" s="286"/>
      <c r="XV23" s="286"/>
      <c r="XW23" s="286"/>
      <c r="XX23" s="286"/>
      <c r="XY23" s="286"/>
      <c r="XZ23" s="286"/>
      <c r="YA23" s="286"/>
      <c r="YB23" s="286"/>
      <c r="YC23" s="286"/>
      <c r="YD23" s="286"/>
      <c r="YE23" s="286"/>
      <c r="YF23" s="286"/>
      <c r="YG23" s="286"/>
      <c r="YH23" s="286"/>
      <c r="YI23" s="286"/>
      <c r="YJ23" s="286"/>
      <c r="YK23" s="286"/>
      <c r="YL23" s="286"/>
      <c r="YM23" s="286"/>
      <c r="YN23" s="286"/>
      <c r="YO23" s="286"/>
      <c r="YP23" s="286"/>
      <c r="YQ23" s="286"/>
      <c r="YR23" s="286"/>
      <c r="YS23" s="286"/>
      <c r="YT23" s="286"/>
      <c r="YU23" s="286"/>
      <c r="YV23" s="286"/>
      <c r="YW23" s="286"/>
      <c r="YX23" s="286"/>
      <c r="YY23" s="286"/>
      <c r="YZ23" s="286"/>
      <c r="ZA23" s="286"/>
      <c r="ZB23" s="286"/>
      <c r="ZC23" s="286"/>
      <c r="ZD23" s="286"/>
      <c r="ZE23" s="286"/>
      <c r="ZF23" s="286"/>
      <c r="ZG23" s="286"/>
      <c r="ZH23" s="286"/>
      <c r="ZI23" s="286"/>
      <c r="ZJ23" s="286"/>
      <c r="ZK23" s="286"/>
      <c r="ZL23" s="286"/>
      <c r="ZM23" s="286"/>
      <c r="ZN23" s="286"/>
      <c r="ZO23" s="286"/>
      <c r="ZP23" s="286"/>
      <c r="ZQ23" s="286"/>
      <c r="ZR23" s="286"/>
      <c r="ZS23" s="286"/>
      <c r="ZT23" s="286"/>
      <c r="ZU23" s="286"/>
      <c r="ZV23" s="286"/>
      <c r="ZW23" s="286"/>
      <c r="ZX23" s="286"/>
      <c r="ZY23" s="286"/>
      <c r="ZZ23" s="286"/>
      <c r="AAA23" s="286"/>
      <c r="AAB23" s="286"/>
      <c r="AAC23" s="286"/>
      <c r="AAD23" s="286"/>
      <c r="AAE23" s="286"/>
      <c r="AAF23" s="286"/>
      <c r="AAG23" s="286"/>
      <c r="AAH23" s="286"/>
      <c r="AAI23" s="286"/>
      <c r="AAJ23" s="286"/>
      <c r="AAK23" s="286"/>
      <c r="AAL23" s="286"/>
      <c r="AAM23" s="286"/>
      <c r="AAN23" s="286"/>
      <c r="AAO23" s="286"/>
      <c r="AAP23" s="286"/>
      <c r="AAQ23" s="286"/>
      <c r="AAR23" s="286"/>
      <c r="AAS23" s="286"/>
      <c r="AAT23" s="286"/>
      <c r="AAU23" s="286"/>
      <c r="AAV23" s="286"/>
      <c r="AAW23" s="286"/>
      <c r="AAX23" s="286"/>
      <c r="AAY23" s="286"/>
      <c r="AAZ23" s="286"/>
      <c r="ABA23" s="286"/>
      <c r="ABB23" s="286"/>
      <c r="ABC23" s="286"/>
      <c r="ABD23" s="286"/>
      <c r="ABE23" s="286"/>
      <c r="ABF23" s="286"/>
      <c r="ABG23" s="286"/>
      <c r="ABH23" s="286"/>
      <c r="ABI23" s="286"/>
      <c r="ABJ23" s="286"/>
      <c r="ABK23" s="286"/>
      <c r="ABL23" s="286"/>
      <c r="ABM23" s="286"/>
      <c r="ABN23" s="286"/>
      <c r="ABO23" s="286"/>
      <c r="ABP23" s="286"/>
      <c r="ABQ23" s="286"/>
      <c r="ABR23" s="286"/>
      <c r="ABS23" s="286"/>
      <c r="ABT23" s="286"/>
      <c r="ABU23" s="286"/>
      <c r="ABV23" s="286"/>
      <c r="ABW23" s="286"/>
      <c r="ABX23" s="286"/>
      <c r="ABY23" s="286"/>
      <c r="ABZ23" s="286"/>
      <c r="ACA23" s="286"/>
      <c r="ACB23" s="286"/>
      <c r="ACC23" s="286"/>
      <c r="ACD23" s="286"/>
      <c r="ACE23" s="286"/>
      <c r="ACF23" s="286"/>
      <c r="ACG23" s="286"/>
      <c r="ACH23" s="286"/>
      <c r="ACI23" s="286"/>
      <c r="ACJ23" s="286"/>
      <c r="ACK23" s="286"/>
      <c r="ACL23" s="286"/>
      <c r="ACM23" s="286"/>
      <c r="ACN23" s="286"/>
      <c r="ACO23" s="286"/>
      <c r="ACP23" s="286"/>
      <c r="ACQ23" s="286"/>
      <c r="ACR23" s="286"/>
      <c r="ACS23" s="286"/>
      <c r="ACT23" s="286"/>
      <c r="ACU23" s="286"/>
      <c r="ACV23" s="286"/>
      <c r="ACW23" s="286"/>
      <c r="ACX23" s="286"/>
      <c r="ACY23" s="286"/>
      <c r="ACZ23" s="286"/>
      <c r="ADA23" s="286"/>
      <c r="ADB23" s="286"/>
      <c r="ADC23" s="286"/>
      <c r="ADD23" s="286"/>
      <c r="ADE23" s="286"/>
      <c r="ADF23" s="286"/>
      <c r="ADG23" s="286"/>
      <c r="ADH23" s="286"/>
      <c r="ADI23" s="286"/>
      <c r="ADJ23" s="286"/>
      <c r="ADK23" s="286"/>
      <c r="ADL23" s="286"/>
      <c r="ADM23" s="286"/>
      <c r="ADN23" s="286"/>
      <c r="ADO23" s="286"/>
      <c r="ADP23" s="286"/>
      <c r="ADQ23" s="286"/>
      <c r="ADR23" s="286"/>
      <c r="ADS23" s="286"/>
      <c r="ADT23" s="286"/>
      <c r="ADU23" s="286"/>
      <c r="ADV23" s="286"/>
      <c r="ADW23" s="286"/>
      <c r="ADX23" s="286"/>
      <c r="ADY23" s="286"/>
      <c r="ADZ23" s="286"/>
      <c r="AEA23" s="286"/>
      <c r="AEB23" s="286"/>
      <c r="AEC23" s="286"/>
      <c r="AED23" s="286"/>
      <c r="AEE23" s="286"/>
      <c r="AEF23" s="286"/>
      <c r="AEG23" s="286"/>
      <c r="AEH23" s="286"/>
      <c r="AEI23" s="286"/>
      <c r="AEJ23" s="286"/>
      <c r="AEK23" s="286"/>
      <c r="AEL23" s="286"/>
      <c r="AEM23" s="286"/>
      <c r="AEN23" s="286"/>
      <c r="AEO23" s="286"/>
      <c r="AEP23" s="286"/>
      <c r="AEQ23" s="286"/>
      <c r="AER23" s="286"/>
      <c r="AES23" s="286"/>
      <c r="AET23" s="286"/>
      <c r="AEU23" s="286"/>
      <c r="AEV23" s="286"/>
      <c r="AEW23" s="286"/>
      <c r="AEX23" s="286"/>
      <c r="AEY23" s="286"/>
      <c r="AEZ23" s="286"/>
      <c r="AFA23" s="286"/>
      <c r="AFB23" s="286"/>
      <c r="AFC23" s="286"/>
      <c r="AFD23" s="286"/>
      <c r="AFE23" s="286"/>
      <c r="AFF23" s="286"/>
      <c r="AFG23" s="286"/>
      <c r="AFH23" s="286"/>
      <c r="AFI23" s="286"/>
      <c r="AFJ23" s="286"/>
      <c r="AFK23" s="286"/>
      <c r="AFL23" s="286"/>
      <c r="AFM23" s="286"/>
      <c r="AFN23" s="286"/>
      <c r="AFO23" s="286"/>
      <c r="AFP23" s="286"/>
      <c r="AFQ23" s="286"/>
      <c r="AFR23" s="286"/>
      <c r="AFS23" s="286"/>
      <c r="AFT23" s="286"/>
      <c r="AFU23" s="286"/>
      <c r="AFV23" s="286"/>
      <c r="AFW23" s="286"/>
      <c r="AFX23" s="286"/>
      <c r="AFY23" s="286"/>
      <c r="AFZ23" s="286"/>
      <c r="AGA23" s="286"/>
      <c r="AGB23" s="286"/>
      <c r="AGC23" s="286"/>
      <c r="AGD23" s="286"/>
      <c r="AGE23" s="286"/>
      <c r="AGF23" s="286"/>
      <c r="AGG23" s="286"/>
      <c r="AGH23" s="286"/>
      <c r="AGI23" s="286"/>
      <c r="AGJ23" s="286"/>
      <c r="AGK23" s="286"/>
      <c r="AGL23" s="286"/>
      <c r="AGM23" s="286"/>
      <c r="AGN23" s="286"/>
      <c r="AGO23" s="286"/>
      <c r="AGP23" s="286"/>
      <c r="AGQ23" s="286"/>
      <c r="AGR23" s="286"/>
      <c r="AGS23" s="286"/>
      <c r="AGT23" s="286"/>
      <c r="AGU23" s="286"/>
      <c r="AGV23" s="286"/>
      <c r="AGW23" s="286"/>
      <c r="AGX23" s="286"/>
      <c r="AGY23" s="286"/>
      <c r="AGZ23" s="286"/>
      <c r="AHA23" s="286"/>
      <c r="AHB23" s="286"/>
      <c r="AHC23" s="286"/>
      <c r="AHD23" s="286"/>
      <c r="AHE23" s="286"/>
      <c r="AHF23" s="286"/>
      <c r="AHG23" s="286"/>
      <c r="AHH23" s="286"/>
      <c r="AHI23" s="286"/>
      <c r="AHJ23" s="286"/>
      <c r="AHK23" s="286"/>
      <c r="AHL23" s="286"/>
      <c r="AHM23" s="286"/>
      <c r="AHN23" s="286"/>
      <c r="AHO23" s="286"/>
      <c r="AHP23" s="286"/>
      <c r="AHQ23" s="286"/>
      <c r="AHR23" s="286"/>
      <c r="AHS23" s="286"/>
      <c r="AHT23" s="286"/>
      <c r="AHU23" s="286"/>
      <c r="AHV23" s="286"/>
      <c r="AHW23" s="286"/>
      <c r="AHX23" s="286"/>
      <c r="AHY23" s="286"/>
      <c r="AHZ23" s="286"/>
      <c r="AIA23" s="286"/>
      <c r="AIB23" s="286"/>
      <c r="AIC23" s="286"/>
      <c r="AID23" s="286"/>
      <c r="AIE23" s="286"/>
      <c r="AIF23" s="286"/>
      <c r="AIG23" s="286"/>
      <c r="AIH23" s="286"/>
      <c r="AII23" s="286"/>
      <c r="AIJ23" s="286"/>
      <c r="AIK23" s="286"/>
      <c r="AIL23" s="286"/>
      <c r="AIM23" s="286"/>
      <c r="AIN23" s="286"/>
      <c r="AIO23" s="286"/>
      <c r="AIP23" s="286"/>
      <c r="AIQ23" s="286"/>
      <c r="AIR23" s="286"/>
      <c r="AIS23" s="286"/>
      <c r="AIT23" s="286"/>
      <c r="AIU23" s="286"/>
      <c r="AIV23" s="286"/>
      <c r="AIW23" s="286"/>
      <c r="AIX23" s="286"/>
      <c r="AIY23" s="286"/>
      <c r="AIZ23" s="286"/>
      <c r="AJA23" s="286"/>
      <c r="AJB23" s="286"/>
      <c r="AJC23" s="286"/>
      <c r="AJD23" s="286"/>
      <c r="AJE23" s="286"/>
      <c r="AJF23" s="286"/>
      <c r="AJG23" s="286"/>
      <c r="AJH23" s="286"/>
      <c r="AJI23" s="286"/>
      <c r="AJJ23" s="286"/>
      <c r="AJK23" s="286"/>
      <c r="AJL23" s="286"/>
      <c r="AJM23" s="286"/>
      <c r="AJN23" s="286"/>
      <c r="AJO23" s="286"/>
      <c r="AJP23" s="286"/>
      <c r="AJQ23" s="286"/>
      <c r="AJR23" s="286"/>
      <c r="AJS23" s="286"/>
      <c r="AJT23" s="286"/>
      <c r="AJU23" s="286"/>
      <c r="AJV23" s="286"/>
      <c r="AJW23" s="286"/>
      <c r="AJX23" s="286"/>
      <c r="AJY23" s="286"/>
      <c r="AJZ23" s="286"/>
      <c r="AKA23" s="286"/>
      <c r="AKB23" s="286"/>
      <c r="AKC23" s="286"/>
      <c r="AKD23" s="286"/>
      <c r="AKE23" s="286"/>
      <c r="AKF23" s="286"/>
      <c r="AKG23" s="286"/>
      <c r="AKH23" s="286"/>
      <c r="AKI23" s="286"/>
      <c r="AKJ23" s="286"/>
      <c r="AKK23" s="286"/>
      <c r="AKL23" s="286"/>
      <c r="AKM23" s="286"/>
      <c r="AKN23" s="286"/>
      <c r="AKO23" s="286"/>
      <c r="AKP23" s="286"/>
      <c r="AKQ23" s="286"/>
      <c r="AKR23" s="286"/>
      <c r="AKS23" s="286"/>
      <c r="AKT23" s="286"/>
      <c r="AKU23" s="286"/>
      <c r="AKV23" s="286"/>
      <c r="AKW23" s="286"/>
      <c r="AKX23" s="286"/>
      <c r="AKY23" s="286"/>
      <c r="AKZ23" s="286"/>
      <c r="ALA23" s="286"/>
      <c r="ALB23" s="286"/>
      <c r="ALC23" s="286"/>
      <c r="ALD23" s="286"/>
      <c r="ALE23" s="286"/>
      <c r="ALF23" s="286"/>
      <c r="ALG23" s="286"/>
      <c r="ALH23" s="286"/>
      <c r="ALI23" s="286"/>
      <c r="ALJ23" s="286"/>
      <c r="ALK23" s="286"/>
      <c r="ALL23" s="286"/>
      <c r="ALM23" s="286"/>
      <c r="ALN23" s="286"/>
      <c r="ALO23" s="286"/>
      <c r="ALP23" s="286"/>
      <c r="ALQ23" s="286"/>
      <c r="ALR23" s="286"/>
      <c r="ALS23" s="286"/>
      <c r="ALT23" s="286"/>
      <c r="ALU23" s="286"/>
      <c r="ALV23" s="286"/>
      <c r="ALW23" s="286"/>
      <c r="ALX23" s="286"/>
      <c r="ALY23" s="286"/>
      <c r="ALZ23" s="286"/>
      <c r="AMA23" s="286"/>
      <c r="AMB23" s="286"/>
      <c r="AMC23" s="286"/>
      <c r="AMD23" s="286"/>
      <c r="AME23" s="286"/>
      <c r="AMF23" s="286"/>
      <c r="AMG23" s="286"/>
      <c r="AMH23" s="286"/>
      <c r="AMI23" s="286"/>
      <c r="AMJ23" s="286"/>
      <c r="AMK23" s="286"/>
      <c r="AML23" s="286"/>
      <c r="AMM23" s="286"/>
      <c r="AMN23" s="286"/>
      <c r="AMO23" s="286"/>
      <c r="AMP23" s="286"/>
      <c r="AMQ23" s="286"/>
      <c r="AMR23" s="286"/>
      <c r="AMS23" s="286"/>
      <c r="AMT23" s="286"/>
      <c r="AMU23" s="286"/>
      <c r="AMV23" s="286"/>
      <c r="AMW23" s="286"/>
      <c r="AMX23" s="286"/>
      <c r="AMY23" s="286"/>
      <c r="AMZ23" s="286"/>
      <c r="ANA23" s="286"/>
      <c r="ANB23" s="286"/>
      <c r="ANC23" s="286"/>
      <c r="AND23" s="286"/>
      <c r="ANE23" s="286"/>
      <c r="ANF23" s="286"/>
      <c r="ANG23" s="286"/>
      <c r="ANH23" s="286"/>
      <c r="ANI23" s="286"/>
      <c r="ANJ23" s="286"/>
      <c r="ANK23" s="286"/>
      <c r="ANL23" s="286"/>
      <c r="ANM23" s="286"/>
      <c r="ANN23" s="286"/>
      <c r="ANO23" s="286"/>
      <c r="ANP23" s="286"/>
      <c r="ANQ23" s="286"/>
      <c r="ANR23" s="286"/>
      <c r="ANS23" s="286"/>
      <c r="ANT23" s="286"/>
      <c r="ANU23" s="286"/>
      <c r="ANV23" s="286"/>
      <c r="ANW23" s="286"/>
      <c r="ANX23" s="286"/>
      <c r="ANY23" s="286"/>
      <c r="ANZ23" s="286"/>
      <c r="AOA23" s="286"/>
      <c r="AOB23" s="286"/>
      <c r="AOC23" s="286"/>
      <c r="AOD23" s="286"/>
      <c r="AOE23" s="286"/>
      <c r="AOF23" s="286"/>
      <c r="AOG23" s="286"/>
      <c r="AOH23" s="286"/>
      <c r="AOI23" s="286"/>
      <c r="AOJ23" s="286"/>
      <c r="AOK23" s="286"/>
      <c r="AOL23" s="286"/>
      <c r="AOM23" s="286"/>
      <c r="AON23" s="286"/>
      <c r="AOO23" s="286"/>
      <c r="AOP23" s="286"/>
      <c r="AOQ23" s="286"/>
      <c r="AOR23" s="286"/>
      <c r="AOS23" s="286"/>
      <c r="AOT23" s="286"/>
      <c r="AOU23" s="286"/>
      <c r="AOV23" s="286"/>
      <c r="AOW23" s="286"/>
      <c r="AOX23" s="286"/>
      <c r="AOY23" s="286"/>
      <c r="AOZ23" s="286"/>
      <c r="APA23" s="286"/>
      <c r="APB23" s="286"/>
      <c r="APC23" s="286"/>
      <c r="APD23" s="286"/>
      <c r="APE23" s="286"/>
      <c r="APF23" s="286"/>
      <c r="APG23" s="286"/>
      <c r="APH23" s="286"/>
      <c r="API23" s="286"/>
      <c r="APJ23" s="286"/>
      <c r="APK23" s="286"/>
      <c r="APL23" s="286"/>
      <c r="APM23" s="286"/>
      <c r="APN23" s="286"/>
      <c r="APO23" s="286"/>
      <c r="APP23" s="286"/>
      <c r="APQ23" s="286"/>
      <c r="APR23" s="286"/>
      <c r="APS23" s="286"/>
      <c r="APT23" s="286"/>
      <c r="APU23" s="286"/>
      <c r="APV23" s="286"/>
      <c r="APW23" s="286"/>
      <c r="APX23" s="286"/>
      <c r="APY23" s="286"/>
      <c r="APZ23" s="286"/>
      <c r="AQA23" s="286"/>
      <c r="AQB23" s="286"/>
      <c r="AQC23" s="286"/>
      <c r="AQD23" s="286"/>
      <c r="AQE23" s="286"/>
      <c r="AQF23" s="286"/>
      <c r="AQG23" s="286"/>
      <c r="AQH23" s="286"/>
      <c r="AQI23" s="286"/>
      <c r="AQJ23" s="286"/>
      <c r="AQK23" s="286"/>
      <c r="AQL23" s="286"/>
      <c r="AQM23" s="286"/>
      <c r="AQN23" s="286"/>
      <c r="AQO23" s="286"/>
      <c r="AQP23" s="286"/>
      <c r="AQQ23" s="286"/>
      <c r="AQR23" s="286"/>
      <c r="AQS23" s="286"/>
      <c r="AQT23" s="286"/>
      <c r="AQU23" s="286"/>
      <c r="AQV23" s="286"/>
      <c r="AQW23" s="286"/>
      <c r="AQX23" s="286"/>
      <c r="AQY23" s="286"/>
      <c r="AQZ23" s="286"/>
      <c r="ARA23" s="286"/>
      <c r="ARB23" s="286"/>
      <c r="ARC23" s="286"/>
      <c r="ARD23" s="286"/>
      <c r="ARE23" s="286"/>
      <c r="ARF23" s="286"/>
      <c r="ARG23" s="286"/>
      <c r="ARH23" s="286"/>
      <c r="ARI23" s="286"/>
      <c r="ARJ23" s="286"/>
      <c r="ARK23" s="286"/>
      <c r="ARL23" s="286"/>
      <c r="ARM23" s="286"/>
      <c r="ARN23" s="286"/>
      <c r="ARO23" s="286"/>
      <c r="ARP23" s="286"/>
      <c r="ARQ23" s="286"/>
      <c r="ARR23" s="286"/>
      <c r="ARS23" s="286"/>
      <c r="ART23" s="286"/>
      <c r="ARU23" s="286"/>
      <c r="ARV23" s="286"/>
      <c r="ARW23" s="286"/>
      <c r="ARX23" s="286"/>
      <c r="ARY23" s="286"/>
      <c r="ARZ23" s="286"/>
      <c r="ASA23" s="286"/>
      <c r="ASB23" s="286"/>
      <c r="ASC23" s="286"/>
      <c r="ASD23" s="286"/>
      <c r="ASE23" s="286"/>
      <c r="ASF23" s="286"/>
      <c r="ASG23" s="286"/>
      <c r="ASH23" s="286"/>
      <c r="ASI23" s="286"/>
      <c r="ASJ23" s="286"/>
      <c r="ASK23" s="286"/>
      <c r="ASL23" s="286"/>
      <c r="ASM23" s="286"/>
      <c r="ASN23" s="286"/>
      <c r="ASO23" s="286"/>
      <c r="ASP23" s="286"/>
      <c r="ASQ23" s="286"/>
      <c r="ASR23" s="286"/>
      <c r="ASS23" s="286"/>
      <c r="AST23" s="286"/>
      <c r="ASU23" s="286"/>
      <c r="ASV23" s="286"/>
      <c r="ASW23" s="286"/>
      <c r="ASX23" s="286"/>
      <c r="ASY23" s="286"/>
      <c r="ASZ23" s="286"/>
      <c r="ATA23" s="286"/>
      <c r="ATB23" s="286"/>
      <c r="ATC23" s="286"/>
      <c r="ATD23" s="286"/>
      <c r="ATE23" s="286"/>
      <c r="ATF23" s="286"/>
      <c r="ATG23" s="286"/>
      <c r="ATH23" s="286"/>
      <c r="ATI23" s="286"/>
      <c r="ATJ23" s="286"/>
      <c r="ATK23" s="286"/>
      <c r="ATL23" s="286"/>
      <c r="ATM23" s="286"/>
      <c r="ATN23" s="286"/>
      <c r="ATO23" s="286"/>
      <c r="ATP23" s="286"/>
      <c r="ATQ23" s="286"/>
      <c r="ATR23" s="286"/>
      <c r="ATS23" s="286"/>
      <c r="ATT23" s="286"/>
      <c r="ATU23" s="286"/>
      <c r="ATV23" s="286"/>
      <c r="ATW23" s="286"/>
      <c r="ATX23" s="286"/>
      <c r="ATY23" s="286"/>
      <c r="ATZ23" s="286"/>
      <c r="AUA23" s="286"/>
      <c r="AUB23" s="286"/>
      <c r="AUC23" s="286"/>
      <c r="AUD23" s="286"/>
      <c r="AUE23" s="286"/>
      <c r="AUF23" s="286"/>
      <c r="AUG23" s="286"/>
      <c r="AUH23" s="286"/>
      <c r="AUI23" s="286"/>
      <c r="AUJ23" s="286"/>
      <c r="AUK23" s="286"/>
      <c r="AUL23" s="286"/>
      <c r="AUM23" s="286"/>
      <c r="AUN23" s="286"/>
      <c r="AUO23" s="286"/>
      <c r="AUP23" s="286"/>
      <c r="AUQ23" s="286"/>
      <c r="AUR23" s="286"/>
      <c r="AUS23" s="286"/>
      <c r="AUT23" s="286"/>
      <c r="AUU23" s="286"/>
      <c r="AUV23" s="286"/>
      <c r="AUW23" s="286"/>
      <c r="AUX23" s="286"/>
      <c r="AUY23" s="286"/>
      <c r="AUZ23" s="286"/>
      <c r="AVA23" s="286"/>
      <c r="AVB23" s="286"/>
      <c r="AVC23" s="286"/>
      <c r="AVD23" s="286"/>
      <c r="AVE23" s="286"/>
      <c r="AVF23" s="286"/>
      <c r="AVG23" s="286"/>
      <c r="AVH23" s="286"/>
      <c r="AVI23" s="286"/>
      <c r="AVJ23" s="286"/>
      <c r="AVK23" s="286"/>
      <c r="AVL23" s="286"/>
      <c r="AVM23" s="286"/>
      <c r="AVN23" s="286"/>
      <c r="AVO23" s="286"/>
      <c r="AVP23" s="286"/>
      <c r="AVQ23" s="286"/>
      <c r="AVR23" s="286"/>
      <c r="AVS23" s="286"/>
      <c r="AVT23" s="286"/>
      <c r="AVU23" s="286"/>
      <c r="AVV23" s="286"/>
      <c r="AVW23" s="286"/>
      <c r="AVX23" s="286"/>
      <c r="AVY23" s="286"/>
      <c r="AVZ23" s="286"/>
      <c r="AWA23" s="286"/>
      <c r="AWB23" s="286"/>
      <c r="AWC23" s="286"/>
      <c r="AWD23" s="286"/>
      <c r="AWE23" s="286"/>
      <c r="AWF23" s="286"/>
      <c r="AWG23" s="286"/>
      <c r="AWH23" s="286"/>
      <c r="AWI23" s="286"/>
      <c r="AWJ23" s="286"/>
      <c r="AWK23" s="286"/>
      <c r="AWL23" s="286"/>
      <c r="AWM23" s="286"/>
      <c r="AWN23" s="286"/>
      <c r="AWO23" s="286"/>
      <c r="AWP23" s="286"/>
      <c r="AWQ23" s="286"/>
      <c r="AWR23" s="286"/>
      <c r="AWS23" s="286"/>
      <c r="AWT23" s="286"/>
      <c r="AWU23" s="286"/>
      <c r="AWV23" s="286"/>
      <c r="AWW23" s="286"/>
      <c r="AWX23" s="286"/>
      <c r="AWY23" s="286"/>
      <c r="AWZ23" s="286"/>
      <c r="AXA23" s="286"/>
      <c r="AXB23" s="286"/>
      <c r="AXC23" s="286"/>
      <c r="AXD23" s="286"/>
      <c r="AXE23" s="286"/>
      <c r="AXF23" s="286"/>
      <c r="AXG23" s="286"/>
      <c r="AXH23" s="286"/>
      <c r="AXI23" s="286"/>
      <c r="AXJ23" s="286"/>
      <c r="AXK23" s="286"/>
      <c r="AXL23" s="286"/>
      <c r="AXM23" s="286"/>
      <c r="AXN23" s="286"/>
      <c r="AXO23" s="286"/>
      <c r="AXP23" s="286"/>
      <c r="AXQ23" s="286"/>
      <c r="AXR23" s="286"/>
      <c r="AXS23" s="286"/>
      <c r="AXT23" s="286"/>
      <c r="AXU23" s="286"/>
      <c r="AXV23" s="286"/>
      <c r="AXW23" s="286"/>
      <c r="AXX23" s="286"/>
      <c r="AXY23" s="286"/>
      <c r="AXZ23" s="286"/>
      <c r="AYA23" s="286"/>
      <c r="AYB23" s="286"/>
      <c r="AYC23" s="286"/>
      <c r="AYD23" s="286"/>
      <c r="AYE23" s="286"/>
      <c r="AYF23" s="286"/>
      <c r="AYG23" s="286"/>
      <c r="AYH23" s="286"/>
      <c r="AYI23" s="286"/>
      <c r="AYJ23" s="286"/>
      <c r="AYK23" s="286"/>
      <c r="AYL23" s="286"/>
      <c r="AYM23" s="286"/>
      <c r="AYN23" s="286"/>
      <c r="AYO23" s="286"/>
      <c r="AYP23" s="286"/>
      <c r="AYQ23" s="286"/>
      <c r="AYR23" s="286"/>
      <c r="AYS23" s="286"/>
      <c r="AYT23" s="286"/>
      <c r="AYU23" s="286"/>
      <c r="AYV23" s="286"/>
      <c r="AYW23" s="286"/>
      <c r="AYX23" s="286"/>
      <c r="AYY23" s="286"/>
      <c r="AYZ23" s="286"/>
      <c r="AZA23" s="286"/>
      <c r="AZB23" s="286"/>
      <c r="AZC23" s="286"/>
      <c r="AZD23" s="286"/>
      <c r="AZE23" s="286"/>
      <c r="AZF23" s="286"/>
      <c r="AZG23" s="286"/>
      <c r="AZH23" s="286"/>
      <c r="AZI23" s="286"/>
      <c r="AZJ23" s="286"/>
      <c r="AZK23" s="286"/>
      <c r="AZL23" s="286"/>
      <c r="AZM23" s="286"/>
      <c r="AZN23" s="286"/>
      <c r="AZO23" s="286"/>
      <c r="AZP23" s="286"/>
      <c r="AZQ23" s="286"/>
      <c r="AZR23" s="286"/>
      <c r="AZS23" s="286"/>
      <c r="AZT23" s="286"/>
      <c r="AZU23" s="286"/>
      <c r="AZV23" s="286"/>
      <c r="AZW23" s="286"/>
      <c r="AZX23" s="286"/>
      <c r="AZY23" s="286"/>
      <c r="AZZ23" s="286"/>
      <c r="BAA23" s="286"/>
      <c r="BAB23" s="286"/>
      <c r="BAC23" s="286"/>
      <c r="BAD23" s="286"/>
      <c r="BAE23" s="286"/>
      <c r="BAF23" s="286"/>
      <c r="BAG23" s="286"/>
      <c r="BAH23" s="286"/>
      <c r="BAI23" s="286"/>
      <c r="BAJ23" s="286"/>
      <c r="BAK23" s="286"/>
      <c r="BAL23" s="286"/>
      <c r="BAM23" s="286"/>
      <c r="BAN23" s="286"/>
      <c r="BAO23" s="286"/>
      <c r="BAP23" s="286"/>
      <c r="BAQ23" s="286"/>
      <c r="BAR23" s="286"/>
      <c r="BAS23" s="286"/>
      <c r="BAT23" s="286"/>
      <c r="BAU23" s="286"/>
      <c r="BAV23" s="286"/>
      <c r="BAW23" s="286"/>
      <c r="BAX23" s="286"/>
      <c r="BAY23" s="286"/>
      <c r="BAZ23" s="286"/>
      <c r="BBA23" s="286"/>
      <c r="BBB23" s="286"/>
      <c r="BBC23" s="286"/>
      <c r="BBD23" s="286"/>
      <c r="BBE23" s="286"/>
      <c r="BBF23" s="286"/>
      <c r="BBG23" s="286"/>
      <c r="BBH23" s="286"/>
      <c r="BBI23" s="286"/>
      <c r="BBJ23" s="286"/>
      <c r="BBK23" s="286"/>
      <c r="BBL23" s="286"/>
      <c r="BBM23" s="286"/>
      <c r="BBN23" s="286"/>
      <c r="BBO23" s="286"/>
      <c r="BBP23" s="286"/>
      <c r="BBQ23" s="286"/>
      <c r="BBR23" s="286"/>
      <c r="BBS23" s="286"/>
      <c r="BBT23" s="286"/>
      <c r="BBU23" s="286"/>
      <c r="BBV23" s="286"/>
      <c r="BBW23" s="286"/>
      <c r="BBX23" s="286"/>
      <c r="BBY23" s="286"/>
      <c r="BBZ23" s="286"/>
      <c r="BCA23" s="286"/>
      <c r="BCB23" s="286"/>
      <c r="BCC23" s="286"/>
      <c r="BCD23" s="286"/>
      <c r="BCE23" s="286"/>
      <c r="BCF23" s="286"/>
      <c r="BCG23" s="286"/>
      <c r="BCH23" s="286"/>
      <c r="BCI23" s="286"/>
      <c r="BCJ23" s="286"/>
      <c r="BCK23" s="286"/>
      <c r="BCL23" s="286"/>
      <c r="BCM23" s="286"/>
      <c r="BCN23" s="286"/>
      <c r="BCO23" s="286"/>
      <c r="BCP23" s="286"/>
      <c r="BCQ23" s="286"/>
      <c r="BCR23" s="286"/>
      <c r="BCS23" s="286"/>
      <c r="BCT23" s="286"/>
      <c r="BCU23" s="286"/>
      <c r="BCV23" s="286"/>
      <c r="BCW23" s="286"/>
      <c r="BCX23" s="286"/>
      <c r="BCY23" s="286"/>
      <c r="BCZ23" s="286"/>
      <c r="BDA23" s="286"/>
      <c r="BDB23" s="286"/>
      <c r="BDC23" s="286"/>
      <c r="BDD23" s="286"/>
      <c r="BDE23" s="286"/>
      <c r="BDF23" s="286"/>
      <c r="BDG23" s="286"/>
      <c r="BDH23" s="286"/>
      <c r="BDI23" s="286"/>
      <c r="BDJ23" s="286"/>
      <c r="BDK23" s="286"/>
      <c r="BDL23" s="286"/>
      <c r="BDM23" s="286"/>
      <c r="BDN23" s="286"/>
      <c r="BDO23" s="286"/>
      <c r="BDP23" s="286"/>
      <c r="BDQ23" s="286"/>
      <c r="BDR23" s="286"/>
      <c r="BDS23" s="286"/>
      <c r="BDT23" s="286"/>
      <c r="BDU23" s="286"/>
      <c r="BDV23" s="286"/>
      <c r="BDW23" s="286"/>
      <c r="BDX23" s="286"/>
      <c r="BDY23" s="286"/>
      <c r="BDZ23" s="286"/>
      <c r="BEA23" s="286"/>
      <c r="BEB23" s="286"/>
      <c r="BEC23" s="286"/>
      <c r="BED23" s="286"/>
      <c r="BEE23" s="286"/>
      <c r="BEF23" s="286"/>
      <c r="BEG23" s="286"/>
      <c r="BEH23" s="286"/>
      <c r="BEI23" s="286"/>
      <c r="BEJ23" s="286"/>
      <c r="BEK23" s="286"/>
      <c r="BEL23" s="286"/>
      <c r="BEM23" s="286"/>
      <c r="BEN23" s="286"/>
      <c r="BEO23" s="286"/>
      <c r="BEP23" s="286"/>
      <c r="BEQ23" s="286"/>
      <c r="BER23" s="286"/>
      <c r="BES23" s="286"/>
      <c r="BET23" s="286"/>
      <c r="BEU23" s="286"/>
      <c r="BEV23" s="286"/>
      <c r="BEW23" s="286"/>
      <c r="BEX23" s="286"/>
      <c r="BEY23" s="286"/>
      <c r="BEZ23" s="286"/>
      <c r="BFA23" s="286"/>
      <c r="BFB23" s="286"/>
      <c r="BFC23" s="286"/>
      <c r="BFD23" s="286"/>
      <c r="BFE23" s="286"/>
      <c r="BFF23" s="286"/>
      <c r="BFG23" s="286"/>
      <c r="BFH23" s="286"/>
      <c r="BFI23" s="286"/>
      <c r="BFJ23" s="286"/>
      <c r="BFK23" s="286"/>
      <c r="BFL23" s="286"/>
      <c r="BFM23" s="286"/>
      <c r="BFN23" s="286"/>
      <c r="BFO23" s="286"/>
      <c r="BFP23" s="286"/>
      <c r="BFQ23" s="286"/>
      <c r="BFR23" s="286"/>
      <c r="BFS23" s="286"/>
      <c r="BFT23" s="286"/>
      <c r="BFU23" s="286"/>
      <c r="BFV23" s="286"/>
      <c r="BFW23" s="286"/>
      <c r="BFX23" s="286"/>
      <c r="BFY23" s="286"/>
      <c r="BFZ23" s="286"/>
      <c r="BGA23" s="286"/>
      <c r="BGB23" s="286"/>
      <c r="BGC23" s="286"/>
      <c r="BGD23" s="286"/>
      <c r="BGE23" s="286"/>
      <c r="BGF23" s="286"/>
      <c r="BGG23" s="286"/>
      <c r="BGH23" s="286"/>
      <c r="BGI23" s="286"/>
      <c r="BGJ23" s="286"/>
      <c r="BGK23" s="286"/>
      <c r="BGL23" s="286"/>
      <c r="BGM23" s="286"/>
      <c r="BGN23" s="286"/>
      <c r="BGO23" s="286"/>
      <c r="BGP23" s="286"/>
      <c r="BGQ23" s="286"/>
      <c r="BGR23" s="286"/>
      <c r="BGS23" s="286"/>
      <c r="BGT23" s="286"/>
      <c r="BGU23" s="286"/>
      <c r="BGV23" s="286"/>
      <c r="BGW23" s="286"/>
      <c r="BGX23" s="286"/>
      <c r="BGY23" s="286"/>
      <c r="BGZ23" s="286"/>
      <c r="BHA23" s="286"/>
      <c r="BHB23" s="286"/>
      <c r="BHC23" s="286"/>
      <c r="BHD23" s="286"/>
      <c r="BHE23" s="286"/>
      <c r="BHF23" s="286"/>
      <c r="BHG23" s="286"/>
      <c r="BHH23" s="286"/>
      <c r="BHI23" s="286"/>
      <c r="BHJ23" s="286"/>
      <c r="BHK23" s="286"/>
      <c r="BHL23" s="286"/>
      <c r="BHM23" s="286"/>
      <c r="BHN23" s="286"/>
      <c r="BHO23" s="286"/>
      <c r="BHP23" s="286"/>
      <c r="BHQ23" s="286"/>
      <c r="BHR23" s="286"/>
      <c r="BHS23" s="286"/>
      <c r="BHT23" s="286"/>
      <c r="BHU23" s="286"/>
      <c r="BHV23" s="286"/>
      <c r="BHW23" s="286"/>
      <c r="BHX23" s="286"/>
      <c r="BHY23" s="286"/>
      <c r="BHZ23" s="286"/>
      <c r="BIA23" s="286"/>
      <c r="BIB23" s="286"/>
      <c r="BIC23" s="286"/>
      <c r="BID23" s="286"/>
      <c r="BIE23" s="286"/>
      <c r="BIF23" s="286"/>
      <c r="BIG23" s="286"/>
      <c r="BIH23" s="286"/>
      <c r="BII23" s="286"/>
      <c r="BIJ23" s="286"/>
      <c r="BIK23" s="286"/>
      <c r="BIL23" s="286"/>
      <c r="BIM23" s="286"/>
      <c r="BIN23" s="286"/>
      <c r="BIO23" s="286"/>
      <c r="BIP23" s="286"/>
      <c r="BIQ23" s="286"/>
      <c r="BIR23" s="286"/>
      <c r="BIS23" s="286"/>
      <c r="BIT23" s="286"/>
      <c r="BIU23" s="286"/>
      <c r="BIV23" s="286"/>
      <c r="BIW23" s="286"/>
      <c r="BIX23" s="286"/>
      <c r="BIY23" s="286"/>
      <c r="BIZ23" s="286"/>
      <c r="BJA23" s="286"/>
      <c r="BJB23" s="286"/>
      <c r="BJC23" s="286"/>
      <c r="BJD23" s="286"/>
      <c r="BJE23" s="286"/>
      <c r="BJF23" s="286"/>
      <c r="BJG23" s="286"/>
      <c r="BJH23" s="286"/>
      <c r="BJI23" s="286"/>
      <c r="BJJ23" s="286"/>
      <c r="BJK23" s="286"/>
      <c r="BJL23" s="286"/>
      <c r="BJM23" s="286"/>
      <c r="BJN23" s="286"/>
      <c r="BJO23" s="286"/>
      <c r="BJP23" s="286"/>
      <c r="BJQ23" s="286"/>
      <c r="BJR23" s="286"/>
      <c r="BJS23" s="286"/>
      <c r="BJT23" s="286"/>
      <c r="BJU23" s="286"/>
      <c r="BJV23" s="286"/>
      <c r="BJW23" s="286"/>
      <c r="BJX23" s="286"/>
      <c r="BJY23" s="286"/>
      <c r="BJZ23" s="286"/>
      <c r="BKA23" s="286"/>
      <c r="BKB23" s="286"/>
      <c r="BKC23" s="286"/>
      <c r="BKD23" s="286"/>
      <c r="BKE23" s="286"/>
      <c r="BKF23" s="286"/>
      <c r="BKG23" s="286"/>
      <c r="BKH23" s="286"/>
      <c r="BKI23" s="286"/>
      <c r="BKJ23" s="286"/>
      <c r="BKK23" s="286"/>
      <c r="BKL23" s="286"/>
      <c r="BKM23" s="286"/>
      <c r="BKN23" s="286"/>
      <c r="BKO23" s="286"/>
      <c r="BKP23" s="286"/>
      <c r="BKQ23" s="286"/>
      <c r="BKR23" s="286"/>
      <c r="BKS23" s="286"/>
      <c r="BKT23" s="286"/>
      <c r="BKU23" s="286"/>
      <c r="BKV23" s="286"/>
      <c r="BKW23" s="286"/>
      <c r="BKX23" s="286"/>
      <c r="BKY23" s="286"/>
      <c r="BKZ23" s="286"/>
      <c r="BLA23" s="286"/>
      <c r="BLB23" s="286"/>
      <c r="BLC23" s="286"/>
      <c r="BLD23" s="286"/>
      <c r="BLE23" s="286"/>
      <c r="BLF23" s="286"/>
      <c r="BLG23" s="286"/>
      <c r="BLH23" s="286"/>
      <c r="BLI23" s="286"/>
      <c r="BLJ23" s="286"/>
      <c r="BLK23" s="286"/>
      <c r="BLL23" s="286"/>
      <c r="BLM23" s="286"/>
      <c r="BLN23" s="286"/>
      <c r="BLO23" s="286"/>
      <c r="BLP23" s="286"/>
      <c r="BLQ23" s="286"/>
      <c r="BLR23" s="286"/>
      <c r="BLS23" s="286"/>
      <c r="BLT23" s="286"/>
      <c r="BLU23" s="286"/>
      <c r="BLV23" s="286"/>
      <c r="BLW23" s="286"/>
      <c r="BLX23" s="286"/>
      <c r="BLY23" s="286"/>
      <c r="BLZ23" s="286"/>
      <c r="BMA23" s="286"/>
      <c r="BMB23" s="286"/>
      <c r="BMC23" s="286"/>
      <c r="BMD23" s="286"/>
      <c r="BME23" s="286"/>
      <c r="BMF23" s="286"/>
      <c r="BMG23" s="286"/>
      <c r="BMH23" s="286"/>
      <c r="BMI23" s="286"/>
      <c r="BMJ23" s="286"/>
      <c r="BMK23" s="286"/>
      <c r="BML23" s="286"/>
      <c r="BMM23" s="286"/>
      <c r="BMN23" s="286"/>
      <c r="BMO23" s="286"/>
      <c r="BMP23" s="286"/>
      <c r="BMQ23" s="286"/>
      <c r="BMR23" s="286"/>
      <c r="BMS23" s="286"/>
      <c r="BMT23" s="286"/>
      <c r="BMU23" s="286"/>
      <c r="BMV23" s="286"/>
      <c r="BMW23" s="286"/>
      <c r="BMX23" s="286"/>
      <c r="BMY23" s="286"/>
      <c r="BMZ23" s="286"/>
      <c r="BNA23" s="286"/>
      <c r="BNB23" s="286"/>
      <c r="BNC23" s="286"/>
      <c r="BND23" s="286"/>
      <c r="BNE23" s="286"/>
      <c r="BNF23" s="286"/>
      <c r="BNG23" s="286"/>
      <c r="BNH23" s="286"/>
      <c r="BNI23" s="286"/>
      <c r="BNJ23" s="286"/>
      <c r="BNK23" s="286"/>
      <c r="BNL23" s="286"/>
      <c r="BNM23" s="286"/>
      <c r="BNN23" s="286"/>
      <c r="BNO23" s="286"/>
      <c r="BNP23" s="286"/>
      <c r="BNQ23" s="286"/>
      <c r="BNR23" s="286"/>
      <c r="BNS23" s="286"/>
      <c r="BNT23" s="286"/>
      <c r="BNU23" s="286"/>
      <c r="BNV23" s="286"/>
      <c r="BNW23" s="286"/>
      <c r="BNX23" s="286"/>
      <c r="BNY23" s="286"/>
      <c r="BNZ23" s="286"/>
      <c r="BOA23" s="286"/>
      <c r="BOB23" s="286"/>
      <c r="BOC23" s="286"/>
      <c r="BOD23" s="286"/>
      <c r="BOE23" s="286"/>
      <c r="BOF23" s="286"/>
      <c r="BOG23" s="286"/>
      <c r="BOH23" s="286"/>
      <c r="BOI23" s="286"/>
      <c r="BOJ23" s="286"/>
      <c r="BOK23" s="286"/>
      <c r="BOL23" s="286"/>
      <c r="BOM23" s="286"/>
      <c r="BON23" s="286"/>
      <c r="BOO23" s="286"/>
      <c r="BOP23" s="286"/>
      <c r="BOQ23" s="286"/>
      <c r="BOR23" s="286"/>
      <c r="BOS23" s="286"/>
      <c r="BOT23" s="286"/>
      <c r="BOU23" s="286"/>
      <c r="BOV23" s="286"/>
      <c r="BOW23" s="286"/>
      <c r="BOX23" s="286"/>
      <c r="BOY23" s="286"/>
      <c r="BOZ23" s="286"/>
      <c r="BPA23" s="286"/>
      <c r="BPB23" s="286"/>
      <c r="BPC23" s="286"/>
      <c r="BPD23" s="286"/>
      <c r="BPE23" s="286"/>
      <c r="BPF23" s="286"/>
      <c r="BPG23" s="286"/>
      <c r="BPH23" s="286"/>
      <c r="BPI23" s="286"/>
      <c r="BPJ23" s="286"/>
      <c r="BPK23" s="286"/>
      <c r="BPL23" s="286"/>
      <c r="BPM23" s="286"/>
      <c r="BPN23" s="286"/>
      <c r="BPO23" s="286"/>
      <c r="BPP23" s="286"/>
      <c r="BPQ23" s="286"/>
      <c r="BPR23" s="286"/>
      <c r="BPS23" s="286"/>
      <c r="BPT23" s="286"/>
      <c r="BPU23" s="286"/>
      <c r="BPV23" s="286"/>
      <c r="BPW23" s="286"/>
      <c r="BPX23" s="286"/>
      <c r="BPY23" s="286"/>
      <c r="BPZ23" s="286"/>
      <c r="BQA23" s="286"/>
      <c r="BQB23" s="286"/>
      <c r="BQC23" s="286"/>
      <c r="BQD23" s="286"/>
      <c r="BQE23" s="286"/>
      <c r="BQF23" s="286"/>
      <c r="BQG23" s="286"/>
      <c r="BQH23" s="286"/>
      <c r="BQI23" s="286"/>
      <c r="BQJ23" s="286"/>
      <c r="BQK23" s="286"/>
      <c r="BQL23" s="286"/>
      <c r="BQM23" s="286"/>
      <c r="BQN23" s="286"/>
      <c r="BQO23" s="286"/>
      <c r="BQP23" s="286"/>
      <c r="BQQ23" s="286"/>
      <c r="BQR23" s="286"/>
      <c r="BQS23" s="286"/>
      <c r="BQT23" s="286"/>
      <c r="BQU23" s="286"/>
      <c r="BQV23" s="286"/>
      <c r="BQW23" s="286"/>
      <c r="BQX23" s="286"/>
      <c r="BQY23" s="286"/>
      <c r="BQZ23" s="286"/>
      <c r="BRA23" s="286"/>
      <c r="BRB23" s="286"/>
      <c r="BRC23" s="286"/>
      <c r="BRD23" s="286"/>
      <c r="BRE23" s="286"/>
      <c r="BRF23" s="286"/>
      <c r="BRG23" s="286"/>
      <c r="BRH23" s="286"/>
      <c r="BRI23" s="286"/>
      <c r="BRJ23" s="286"/>
      <c r="BRK23" s="286"/>
      <c r="BRL23" s="286"/>
      <c r="BRM23" s="286"/>
      <c r="BRN23" s="286"/>
      <c r="BRO23" s="286"/>
      <c r="BRP23" s="286"/>
      <c r="BRQ23" s="286"/>
      <c r="BRR23" s="286"/>
      <c r="BRS23" s="286"/>
      <c r="BRT23" s="286"/>
      <c r="BRU23" s="286"/>
      <c r="BRV23" s="286"/>
      <c r="BRW23" s="286"/>
      <c r="BRX23" s="286"/>
      <c r="BRY23" s="286"/>
      <c r="BRZ23" s="286"/>
      <c r="BSA23" s="286"/>
      <c r="BSB23" s="286"/>
      <c r="BSC23" s="286"/>
      <c r="BSD23" s="286"/>
      <c r="BSE23" s="286"/>
      <c r="BSF23" s="286"/>
      <c r="BSG23" s="286"/>
      <c r="BSH23" s="286"/>
      <c r="BSI23" s="286"/>
      <c r="BSJ23" s="286"/>
      <c r="BSK23" s="286"/>
      <c r="BSL23" s="286"/>
      <c r="BSM23" s="286"/>
      <c r="BSN23" s="286"/>
      <c r="BSO23" s="286"/>
      <c r="BSP23" s="286"/>
      <c r="BSQ23" s="286"/>
      <c r="BSR23" s="286"/>
      <c r="BSS23" s="286"/>
      <c r="BST23" s="286"/>
      <c r="BSU23" s="286"/>
      <c r="BSV23" s="286"/>
      <c r="BSW23" s="286"/>
      <c r="BSX23" s="286"/>
      <c r="BSY23" s="286"/>
      <c r="BSZ23" s="286"/>
      <c r="BTA23" s="286"/>
      <c r="BTB23" s="286"/>
      <c r="BTC23" s="286"/>
      <c r="BTD23" s="286"/>
      <c r="BTE23" s="286"/>
      <c r="BTF23" s="286"/>
      <c r="BTG23" s="286"/>
      <c r="BTH23" s="286"/>
      <c r="BTI23" s="286"/>
      <c r="BTJ23" s="286"/>
      <c r="BTK23" s="286"/>
      <c r="BTL23" s="286"/>
      <c r="BTM23" s="286"/>
      <c r="BTN23" s="286"/>
      <c r="BTO23" s="286"/>
      <c r="BTP23" s="286"/>
      <c r="BTQ23" s="286"/>
      <c r="BTR23" s="286"/>
      <c r="BTS23" s="286"/>
      <c r="BTT23" s="286"/>
      <c r="BTU23" s="286"/>
      <c r="BTV23" s="286"/>
      <c r="BTW23" s="286"/>
      <c r="BTX23" s="286"/>
      <c r="BTY23" s="286"/>
      <c r="BTZ23" s="286"/>
      <c r="BUA23" s="286"/>
      <c r="BUB23" s="286"/>
      <c r="BUC23" s="286"/>
      <c r="BUD23" s="286"/>
      <c r="BUE23" s="286"/>
      <c r="BUF23" s="286"/>
      <c r="BUG23" s="286"/>
      <c r="BUH23" s="286"/>
      <c r="BUI23" s="286"/>
      <c r="BUJ23" s="286"/>
      <c r="BUK23" s="286"/>
      <c r="BUL23" s="286"/>
      <c r="BUM23" s="286"/>
      <c r="BUN23" s="286"/>
      <c r="BUO23" s="286"/>
      <c r="BUP23" s="286"/>
      <c r="BUQ23" s="286"/>
      <c r="BUR23" s="286"/>
      <c r="BUS23" s="286"/>
      <c r="BUT23" s="286"/>
      <c r="BUU23" s="286"/>
      <c r="BUV23" s="286"/>
      <c r="BUW23" s="286"/>
      <c r="BUX23" s="286"/>
      <c r="BUY23" s="286"/>
      <c r="BUZ23" s="286"/>
      <c r="BVA23" s="286"/>
      <c r="BVB23" s="286"/>
      <c r="BVC23" s="286"/>
      <c r="BVD23" s="286"/>
      <c r="BVE23" s="286"/>
      <c r="BVF23" s="286"/>
      <c r="BVG23" s="286"/>
      <c r="BVH23" s="286"/>
      <c r="BVI23" s="286"/>
      <c r="BVJ23" s="286"/>
      <c r="BVK23" s="286"/>
      <c r="BVL23" s="286"/>
      <c r="BVM23" s="286"/>
      <c r="BVN23" s="286"/>
      <c r="BVO23" s="286"/>
      <c r="BVP23" s="286"/>
      <c r="BVQ23" s="286"/>
      <c r="BVR23" s="286"/>
      <c r="BVS23" s="286"/>
      <c r="BVT23" s="286"/>
      <c r="BVU23" s="286"/>
      <c r="BVV23" s="286"/>
      <c r="BVW23" s="286"/>
      <c r="BVX23" s="286"/>
      <c r="BVY23" s="286"/>
      <c r="BVZ23" s="286"/>
      <c r="BWA23" s="286"/>
      <c r="BWB23" s="286"/>
      <c r="BWC23" s="286"/>
      <c r="BWD23" s="286"/>
      <c r="BWE23" s="286"/>
      <c r="BWF23" s="286"/>
      <c r="BWG23" s="286"/>
      <c r="BWH23" s="286"/>
      <c r="BWI23" s="286"/>
      <c r="BWJ23" s="286"/>
      <c r="BWK23" s="286"/>
      <c r="BWL23" s="286"/>
      <c r="BWM23" s="286"/>
      <c r="BWN23" s="286"/>
      <c r="BWO23" s="286"/>
      <c r="BWP23" s="286"/>
      <c r="BWQ23" s="286"/>
      <c r="BWR23" s="286"/>
      <c r="BWS23" s="286"/>
      <c r="BWT23" s="286"/>
      <c r="BWU23" s="286"/>
      <c r="BWV23" s="286"/>
      <c r="BWW23" s="286"/>
      <c r="BWX23" s="286"/>
      <c r="BWY23" s="286"/>
      <c r="BWZ23" s="286"/>
      <c r="BXA23" s="286"/>
      <c r="BXB23" s="286"/>
      <c r="BXC23" s="286"/>
      <c r="BXD23" s="286"/>
      <c r="BXE23" s="286"/>
      <c r="BXF23" s="286"/>
      <c r="BXG23" s="286"/>
      <c r="BXH23" s="286"/>
      <c r="BXI23" s="286"/>
      <c r="BXJ23" s="286"/>
      <c r="BXK23" s="286"/>
      <c r="BXL23" s="286"/>
      <c r="BXM23" s="286"/>
      <c r="BXN23" s="286"/>
      <c r="BXO23" s="286"/>
      <c r="BXP23" s="286"/>
      <c r="BXQ23" s="286"/>
      <c r="BXR23" s="286"/>
      <c r="BXS23" s="286"/>
      <c r="BXT23" s="286"/>
      <c r="BXU23" s="286"/>
      <c r="BXV23" s="286"/>
      <c r="BXW23" s="286"/>
      <c r="BXX23" s="286"/>
      <c r="BXY23" s="286"/>
      <c r="BXZ23" s="286"/>
      <c r="BYA23" s="286"/>
      <c r="BYB23" s="286"/>
      <c r="BYC23" s="286"/>
      <c r="BYD23" s="286"/>
      <c r="BYE23" s="286"/>
      <c r="BYF23" s="286"/>
      <c r="BYG23" s="286"/>
      <c r="BYH23" s="286"/>
      <c r="BYI23" s="286"/>
      <c r="BYJ23" s="286"/>
      <c r="BYK23" s="286"/>
      <c r="BYL23" s="286"/>
      <c r="BYM23" s="286"/>
      <c r="BYN23" s="286"/>
      <c r="BYO23" s="286"/>
      <c r="BYP23" s="286"/>
      <c r="BYQ23" s="286"/>
      <c r="BYR23" s="286"/>
      <c r="BYS23" s="286"/>
      <c r="BYT23" s="286"/>
      <c r="BYU23" s="286"/>
      <c r="BYV23" s="286"/>
      <c r="BYW23" s="286"/>
      <c r="BYX23" s="286"/>
      <c r="BYY23" s="286"/>
      <c r="BYZ23" s="286"/>
      <c r="BZA23" s="286"/>
      <c r="BZB23" s="286"/>
      <c r="BZC23" s="286"/>
      <c r="BZD23" s="286"/>
      <c r="BZE23" s="286"/>
      <c r="BZF23" s="286"/>
      <c r="BZG23" s="286"/>
      <c r="BZH23" s="286"/>
      <c r="BZI23" s="286"/>
      <c r="BZJ23" s="286"/>
      <c r="BZK23" s="286"/>
      <c r="BZL23" s="286"/>
      <c r="BZM23" s="286"/>
      <c r="BZN23" s="286"/>
      <c r="BZO23" s="286"/>
      <c r="BZP23" s="286"/>
      <c r="BZQ23" s="286"/>
      <c r="BZR23" s="286"/>
      <c r="BZS23" s="286"/>
      <c r="BZT23" s="286"/>
      <c r="BZU23" s="286"/>
      <c r="BZV23" s="286"/>
      <c r="BZW23" s="286"/>
      <c r="BZX23" s="286"/>
      <c r="BZY23" s="286"/>
      <c r="BZZ23" s="286"/>
      <c r="CAA23" s="286"/>
      <c r="CAB23" s="286"/>
      <c r="CAC23" s="286"/>
      <c r="CAD23" s="286"/>
      <c r="CAE23" s="286"/>
      <c r="CAF23" s="286"/>
      <c r="CAG23" s="286"/>
      <c r="CAH23" s="286"/>
      <c r="CAI23" s="286"/>
      <c r="CAJ23" s="286"/>
      <c r="CAK23" s="286"/>
      <c r="CAL23" s="286"/>
      <c r="CAM23" s="286"/>
      <c r="CAN23" s="286"/>
      <c r="CAO23" s="286"/>
      <c r="CAP23" s="286"/>
      <c r="CAQ23" s="286"/>
      <c r="CAR23" s="286"/>
      <c r="CAS23" s="286"/>
      <c r="CAT23" s="286"/>
      <c r="CAU23" s="286"/>
      <c r="CAV23" s="286"/>
      <c r="CAW23" s="286"/>
      <c r="CAX23" s="286"/>
      <c r="CAY23" s="286"/>
      <c r="CAZ23" s="286"/>
      <c r="CBA23" s="286"/>
      <c r="CBB23" s="286"/>
      <c r="CBC23" s="286"/>
      <c r="CBD23" s="286"/>
      <c r="CBE23" s="286"/>
      <c r="CBF23" s="286"/>
      <c r="CBG23" s="286"/>
      <c r="CBH23" s="286"/>
      <c r="CBI23" s="286"/>
      <c r="CBJ23" s="286"/>
      <c r="CBK23" s="286"/>
      <c r="CBL23" s="286"/>
      <c r="CBM23" s="286"/>
      <c r="CBN23" s="286"/>
      <c r="CBO23" s="286"/>
      <c r="CBP23" s="286"/>
      <c r="CBQ23" s="286"/>
      <c r="CBR23" s="286"/>
      <c r="CBS23" s="286"/>
      <c r="CBT23" s="286"/>
      <c r="CBU23" s="286"/>
      <c r="CBV23" s="286"/>
      <c r="CBW23" s="286"/>
      <c r="CBX23" s="286"/>
      <c r="CBY23" s="286"/>
      <c r="CBZ23" s="286"/>
      <c r="CCA23" s="286"/>
      <c r="CCB23" s="286"/>
      <c r="CCC23" s="286"/>
      <c r="CCD23" s="286"/>
      <c r="CCE23" s="286"/>
      <c r="CCF23" s="286"/>
      <c r="CCG23" s="286"/>
      <c r="CCH23" s="286"/>
      <c r="CCI23" s="286"/>
      <c r="CCJ23" s="286"/>
      <c r="CCK23" s="286"/>
      <c r="CCL23" s="286"/>
      <c r="CCM23" s="286"/>
      <c r="CCN23" s="286"/>
      <c r="CCO23" s="286"/>
      <c r="CCP23" s="286"/>
      <c r="CCQ23" s="286"/>
      <c r="CCR23" s="286"/>
      <c r="CCS23" s="286"/>
      <c r="CCT23" s="286"/>
      <c r="CCU23" s="286"/>
      <c r="CCV23" s="286"/>
      <c r="CCW23" s="286"/>
      <c r="CCX23" s="286"/>
      <c r="CCY23" s="286"/>
      <c r="CCZ23" s="286"/>
      <c r="CDA23" s="286"/>
      <c r="CDB23" s="286"/>
      <c r="CDC23" s="286"/>
      <c r="CDD23" s="286"/>
      <c r="CDE23" s="286"/>
      <c r="CDF23" s="286"/>
      <c r="CDG23" s="286"/>
      <c r="CDH23" s="286"/>
      <c r="CDI23" s="286"/>
      <c r="CDJ23" s="286"/>
      <c r="CDK23" s="286"/>
      <c r="CDL23" s="286"/>
      <c r="CDM23" s="286"/>
      <c r="CDN23" s="286"/>
      <c r="CDO23" s="286"/>
      <c r="CDP23" s="286"/>
      <c r="CDQ23" s="286"/>
      <c r="CDR23" s="286"/>
      <c r="CDS23" s="286"/>
      <c r="CDT23" s="286"/>
      <c r="CDU23" s="286"/>
      <c r="CDV23" s="286"/>
      <c r="CDW23" s="286"/>
      <c r="CDX23" s="286"/>
      <c r="CDY23" s="286"/>
      <c r="CDZ23" s="286"/>
      <c r="CEA23" s="286"/>
      <c r="CEB23" s="286"/>
      <c r="CEC23" s="286"/>
      <c r="CED23" s="286"/>
      <c r="CEE23" s="286"/>
      <c r="CEF23" s="286"/>
      <c r="CEG23" s="286"/>
      <c r="CEH23" s="286"/>
      <c r="CEI23" s="286"/>
      <c r="CEJ23" s="286"/>
      <c r="CEK23" s="286"/>
      <c r="CEL23" s="286"/>
      <c r="CEM23" s="286"/>
      <c r="CEN23" s="286"/>
      <c r="CEO23" s="286"/>
      <c r="CEP23" s="286"/>
      <c r="CEQ23" s="286"/>
      <c r="CER23" s="286"/>
      <c r="CES23" s="286"/>
      <c r="CET23" s="286"/>
      <c r="CEU23" s="286"/>
      <c r="CEV23" s="286"/>
      <c r="CEW23" s="286"/>
      <c r="CEX23" s="286"/>
      <c r="CEY23" s="286"/>
      <c r="CEZ23" s="286"/>
      <c r="CFA23" s="286"/>
      <c r="CFB23" s="286"/>
      <c r="CFC23" s="286"/>
      <c r="CFD23" s="286"/>
      <c r="CFE23" s="286"/>
      <c r="CFF23" s="286"/>
      <c r="CFG23" s="286"/>
      <c r="CFH23" s="286"/>
      <c r="CFI23" s="286"/>
      <c r="CFJ23" s="286"/>
      <c r="CFK23" s="286"/>
      <c r="CFL23" s="286"/>
      <c r="CFM23" s="286"/>
      <c r="CFN23" s="286"/>
      <c r="CFO23" s="286"/>
      <c r="CFP23" s="286"/>
      <c r="CFQ23" s="286"/>
      <c r="CFR23" s="286"/>
      <c r="CFS23" s="286"/>
      <c r="CFT23" s="286"/>
      <c r="CFU23" s="286"/>
      <c r="CFV23" s="286"/>
      <c r="CFW23" s="286"/>
      <c r="CFX23" s="286"/>
      <c r="CFY23" s="286"/>
      <c r="CFZ23" s="286"/>
      <c r="CGA23" s="286"/>
      <c r="CGB23" s="286"/>
      <c r="CGC23" s="286"/>
      <c r="CGD23" s="286"/>
      <c r="CGE23" s="286"/>
      <c r="CGF23" s="286"/>
      <c r="CGG23" s="286"/>
      <c r="CGH23" s="286"/>
      <c r="CGI23" s="286"/>
      <c r="CGJ23" s="286"/>
      <c r="CGK23" s="286"/>
      <c r="CGL23" s="286"/>
      <c r="CGM23" s="286"/>
      <c r="CGN23" s="286"/>
      <c r="CGO23" s="286"/>
      <c r="CGP23" s="286"/>
      <c r="CGQ23" s="286"/>
      <c r="CGR23" s="286"/>
      <c r="CGS23" s="286"/>
      <c r="CGT23" s="286"/>
      <c r="CGU23" s="286"/>
      <c r="CGV23" s="286"/>
      <c r="CGW23" s="286"/>
      <c r="CGX23" s="286"/>
      <c r="CGY23" s="286"/>
      <c r="CGZ23" s="286"/>
      <c r="CHA23" s="286"/>
      <c r="CHB23" s="286"/>
      <c r="CHC23" s="286"/>
      <c r="CHD23" s="286"/>
      <c r="CHE23" s="286"/>
      <c r="CHF23" s="286"/>
      <c r="CHG23" s="286"/>
      <c r="CHH23" s="286"/>
      <c r="CHI23" s="286"/>
      <c r="CHJ23" s="286"/>
      <c r="CHK23" s="286"/>
      <c r="CHL23" s="286"/>
      <c r="CHM23" s="286"/>
      <c r="CHN23" s="286"/>
      <c r="CHO23" s="286"/>
      <c r="CHP23" s="286"/>
      <c r="CHQ23" s="286"/>
      <c r="CHR23" s="286"/>
      <c r="CHS23" s="286"/>
      <c r="CHT23" s="286"/>
      <c r="CHU23" s="286"/>
      <c r="CHV23" s="286"/>
      <c r="CHW23" s="286"/>
      <c r="CHX23" s="286"/>
      <c r="CHY23" s="286"/>
      <c r="CHZ23" s="286"/>
      <c r="CIA23" s="286"/>
      <c r="CIB23" s="286"/>
      <c r="CIC23" s="286"/>
      <c r="CID23" s="286"/>
      <c r="CIE23" s="286"/>
      <c r="CIF23" s="286"/>
      <c r="CIG23" s="286"/>
      <c r="CIH23" s="286"/>
      <c r="CII23" s="286"/>
      <c r="CIJ23" s="286"/>
      <c r="CIK23" s="286"/>
      <c r="CIL23" s="286"/>
      <c r="CIM23" s="286"/>
      <c r="CIN23" s="286"/>
      <c r="CIO23" s="286"/>
      <c r="CIP23" s="286"/>
      <c r="CIQ23" s="286"/>
      <c r="CIR23" s="286"/>
      <c r="CIS23" s="286"/>
      <c r="CIT23" s="286"/>
      <c r="CIU23" s="286"/>
      <c r="CIV23" s="286"/>
      <c r="CIW23" s="286"/>
      <c r="CIX23" s="286"/>
      <c r="CIY23" s="286"/>
      <c r="CIZ23" s="286"/>
      <c r="CJA23" s="286"/>
      <c r="CJB23" s="286"/>
      <c r="CJC23" s="286"/>
      <c r="CJD23" s="286"/>
      <c r="CJE23" s="286"/>
      <c r="CJF23" s="286"/>
      <c r="CJG23" s="286"/>
      <c r="CJH23" s="286"/>
      <c r="CJI23" s="286"/>
      <c r="CJJ23" s="286"/>
      <c r="CJK23" s="286"/>
      <c r="CJL23" s="286"/>
      <c r="CJM23" s="286"/>
      <c r="CJN23" s="286"/>
      <c r="CJO23" s="286"/>
      <c r="CJP23" s="286"/>
      <c r="CJQ23" s="286"/>
      <c r="CJR23" s="286"/>
      <c r="CJS23" s="286"/>
      <c r="CJT23" s="286"/>
      <c r="CJU23" s="286"/>
      <c r="CJV23" s="286"/>
      <c r="CJW23" s="286"/>
      <c r="CJX23" s="286"/>
      <c r="CJY23" s="286"/>
      <c r="CJZ23" s="286"/>
      <c r="CKA23" s="286"/>
      <c r="CKB23" s="286"/>
      <c r="CKC23" s="286"/>
      <c r="CKD23" s="286"/>
      <c r="CKE23" s="286"/>
      <c r="CKF23" s="286"/>
      <c r="CKG23" s="286"/>
      <c r="CKH23" s="286"/>
      <c r="CKI23" s="286"/>
      <c r="CKJ23" s="286"/>
      <c r="CKK23" s="286"/>
      <c r="CKL23" s="286"/>
      <c r="CKM23" s="286"/>
      <c r="CKN23" s="286"/>
      <c r="CKO23" s="286"/>
      <c r="CKP23" s="286"/>
      <c r="CKQ23" s="286"/>
      <c r="CKR23" s="286"/>
      <c r="CKS23" s="286"/>
      <c r="CKT23" s="286"/>
      <c r="CKU23" s="286"/>
      <c r="CKV23" s="286"/>
      <c r="CKW23" s="286"/>
      <c r="CKX23" s="286"/>
      <c r="CKY23" s="286"/>
      <c r="CKZ23" s="286"/>
      <c r="CLA23" s="286"/>
      <c r="CLB23" s="286"/>
      <c r="CLC23" s="286"/>
      <c r="CLD23" s="286"/>
      <c r="CLE23" s="286"/>
      <c r="CLF23" s="286"/>
      <c r="CLG23" s="286"/>
      <c r="CLH23" s="286"/>
      <c r="CLI23" s="286"/>
      <c r="CLJ23" s="286"/>
      <c r="CLK23" s="286"/>
      <c r="CLL23" s="286"/>
      <c r="CLM23" s="286"/>
      <c r="CLN23" s="286"/>
      <c r="CLO23" s="286"/>
      <c r="CLP23" s="286"/>
      <c r="CLQ23" s="286"/>
      <c r="CLR23" s="286"/>
      <c r="CLS23" s="286"/>
      <c r="CLT23" s="286"/>
      <c r="CLU23" s="286"/>
      <c r="CLV23" s="286"/>
      <c r="CLW23" s="286"/>
      <c r="CLX23" s="286"/>
      <c r="CLY23" s="286"/>
      <c r="CLZ23" s="286"/>
      <c r="CMA23" s="286"/>
      <c r="CMB23" s="286"/>
      <c r="CMC23" s="286"/>
      <c r="CMD23" s="286"/>
      <c r="CME23" s="286"/>
      <c r="CMF23" s="286"/>
      <c r="CMG23" s="286"/>
      <c r="CMH23" s="286"/>
      <c r="CMI23" s="286"/>
      <c r="CMJ23" s="286"/>
      <c r="CMK23" s="286"/>
      <c r="CML23" s="286"/>
      <c r="CMM23" s="286"/>
      <c r="CMN23" s="286"/>
      <c r="CMO23" s="286"/>
      <c r="CMP23" s="286"/>
      <c r="CMQ23" s="286"/>
      <c r="CMR23" s="286"/>
      <c r="CMS23" s="286"/>
      <c r="CMT23" s="286"/>
      <c r="CMU23" s="286"/>
      <c r="CMV23" s="286"/>
      <c r="CMW23" s="286"/>
      <c r="CMX23" s="286"/>
      <c r="CMY23" s="286"/>
      <c r="CMZ23" s="286"/>
      <c r="CNA23" s="286"/>
      <c r="CNB23" s="286"/>
      <c r="CNC23" s="286"/>
      <c r="CND23" s="286"/>
      <c r="CNE23" s="286"/>
      <c r="CNF23" s="286"/>
      <c r="CNG23" s="286"/>
      <c r="CNH23" s="286"/>
      <c r="CNI23" s="286"/>
      <c r="CNJ23" s="286"/>
      <c r="CNK23" s="286"/>
      <c r="CNL23" s="286"/>
      <c r="CNM23" s="286"/>
      <c r="CNN23" s="286"/>
      <c r="CNO23" s="286"/>
      <c r="CNP23" s="286"/>
      <c r="CNQ23" s="286"/>
      <c r="CNR23" s="286"/>
      <c r="CNS23" s="286"/>
      <c r="CNT23" s="286"/>
      <c r="CNU23" s="286"/>
      <c r="CNV23" s="286"/>
      <c r="CNW23" s="286"/>
      <c r="CNX23" s="286"/>
      <c r="CNY23" s="286"/>
      <c r="CNZ23" s="286"/>
      <c r="COA23" s="286"/>
      <c r="COB23" s="286"/>
      <c r="COC23" s="286"/>
      <c r="COD23" s="286"/>
      <c r="COE23" s="286"/>
      <c r="COF23" s="286"/>
      <c r="COG23" s="286"/>
      <c r="COH23" s="286"/>
      <c r="COI23" s="286"/>
      <c r="COJ23" s="286"/>
      <c r="COK23" s="286"/>
      <c r="COL23" s="286"/>
      <c r="COM23" s="286"/>
      <c r="CON23" s="286"/>
      <c r="COO23" s="286"/>
      <c r="COP23" s="286"/>
      <c r="COQ23" s="286"/>
      <c r="COR23" s="286"/>
      <c r="COS23" s="286"/>
      <c r="COT23" s="286"/>
      <c r="COU23" s="286"/>
      <c r="COV23" s="286"/>
      <c r="COW23" s="286"/>
      <c r="COX23" s="286"/>
      <c r="COY23" s="286"/>
      <c r="COZ23" s="286"/>
      <c r="CPA23" s="286"/>
      <c r="CPB23" s="286"/>
      <c r="CPC23" s="286"/>
      <c r="CPD23" s="286"/>
      <c r="CPE23" s="286"/>
      <c r="CPF23" s="286"/>
      <c r="CPG23" s="286"/>
      <c r="CPH23" s="286"/>
      <c r="CPI23" s="286"/>
      <c r="CPJ23" s="286"/>
      <c r="CPK23" s="286"/>
      <c r="CPL23" s="286"/>
      <c r="CPM23" s="286"/>
      <c r="CPN23" s="286"/>
      <c r="CPO23" s="286"/>
      <c r="CPP23" s="286"/>
      <c r="CPQ23" s="286"/>
      <c r="CPR23" s="286"/>
      <c r="CPS23" s="286"/>
      <c r="CPT23" s="286"/>
      <c r="CPU23" s="286"/>
      <c r="CPV23" s="286"/>
      <c r="CPW23" s="286"/>
      <c r="CPX23" s="286"/>
      <c r="CPY23" s="286"/>
      <c r="CPZ23" s="286"/>
      <c r="CQA23" s="286"/>
      <c r="CQB23" s="286"/>
      <c r="CQC23" s="286"/>
      <c r="CQD23" s="286"/>
      <c r="CQE23" s="286"/>
      <c r="CQF23" s="286"/>
      <c r="CQG23" s="286"/>
      <c r="CQH23" s="286"/>
      <c r="CQI23" s="286"/>
      <c r="CQJ23" s="286"/>
      <c r="CQK23" s="286"/>
      <c r="CQL23" s="286"/>
      <c r="CQM23" s="286"/>
      <c r="CQN23" s="286"/>
      <c r="CQO23" s="286"/>
      <c r="CQP23" s="286"/>
      <c r="CQQ23" s="286"/>
      <c r="CQR23" s="286"/>
      <c r="CQS23" s="286"/>
      <c r="CQT23" s="286"/>
      <c r="CQU23" s="286"/>
      <c r="CQV23" s="286"/>
      <c r="CQW23" s="286"/>
      <c r="CQX23" s="286"/>
      <c r="CQY23" s="286"/>
      <c r="CQZ23" s="286"/>
      <c r="CRA23" s="286"/>
      <c r="CRB23" s="286"/>
      <c r="CRC23" s="286"/>
      <c r="CRD23" s="286"/>
      <c r="CRE23" s="286"/>
      <c r="CRF23" s="286"/>
      <c r="CRG23" s="286"/>
      <c r="CRH23" s="286"/>
      <c r="CRI23" s="286"/>
      <c r="CRJ23" s="286"/>
      <c r="CRK23" s="286"/>
      <c r="CRL23" s="286"/>
      <c r="CRM23" s="286"/>
      <c r="CRN23" s="286"/>
      <c r="CRO23" s="286"/>
      <c r="CRP23" s="286"/>
      <c r="CRQ23" s="286"/>
      <c r="CRR23" s="286"/>
      <c r="CRS23" s="286"/>
      <c r="CRT23" s="286"/>
      <c r="CRU23" s="286"/>
      <c r="CRV23" s="286"/>
      <c r="CRW23" s="286"/>
      <c r="CRX23" s="286"/>
      <c r="CRY23" s="286"/>
      <c r="CRZ23" s="286"/>
      <c r="CSA23" s="286"/>
      <c r="CSB23" s="286"/>
      <c r="CSC23" s="286"/>
      <c r="CSD23" s="286"/>
      <c r="CSE23" s="286"/>
      <c r="CSF23" s="286"/>
      <c r="CSG23" s="286"/>
      <c r="CSH23" s="286"/>
      <c r="CSI23" s="286"/>
      <c r="CSJ23" s="286"/>
      <c r="CSK23" s="286"/>
      <c r="CSL23" s="286"/>
      <c r="CSM23" s="286"/>
      <c r="CSN23" s="286"/>
      <c r="CSO23" s="286"/>
      <c r="CSP23" s="286"/>
      <c r="CSQ23" s="286"/>
      <c r="CSR23" s="286"/>
      <c r="CSS23" s="286"/>
      <c r="CST23" s="286"/>
      <c r="CSU23" s="286"/>
      <c r="CSV23" s="286"/>
      <c r="CSW23" s="286"/>
      <c r="CSX23" s="286"/>
      <c r="CSY23" s="286"/>
      <c r="CSZ23" s="286"/>
      <c r="CTA23" s="286"/>
      <c r="CTB23" s="286"/>
      <c r="CTC23" s="286"/>
      <c r="CTD23" s="286"/>
      <c r="CTE23" s="286"/>
      <c r="CTF23" s="286"/>
      <c r="CTG23" s="286"/>
      <c r="CTH23" s="286"/>
      <c r="CTI23" s="286"/>
      <c r="CTJ23" s="286"/>
      <c r="CTK23" s="286"/>
      <c r="CTL23" s="286"/>
      <c r="CTM23" s="286"/>
      <c r="CTN23" s="286"/>
      <c r="CTO23" s="286"/>
      <c r="CTP23" s="286"/>
      <c r="CTQ23" s="286"/>
      <c r="CTR23" s="286"/>
      <c r="CTS23" s="286"/>
      <c r="CTT23" s="286"/>
      <c r="CTU23" s="286"/>
      <c r="CTV23" s="286"/>
      <c r="CTW23" s="286"/>
      <c r="CTX23" s="286"/>
      <c r="CTY23" s="286"/>
      <c r="CTZ23" s="286"/>
      <c r="CUA23" s="286"/>
      <c r="CUB23" s="286"/>
      <c r="CUC23" s="286"/>
      <c r="CUD23" s="286"/>
      <c r="CUE23" s="286"/>
      <c r="CUF23" s="286"/>
      <c r="CUG23" s="286"/>
      <c r="CUH23" s="286"/>
      <c r="CUI23" s="286"/>
      <c r="CUJ23" s="286"/>
      <c r="CUK23" s="286"/>
      <c r="CUL23" s="286"/>
      <c r="CUM23" s="286"/>
      <c r="CUN23" s="286"/>
      <c r="CUO23" s="286"/>
      <c r="CUP23" s="286"/>
      <c r="CUQ23" s="286"/>
      <c r="CUR23" s="286"/>
      <c r="CUS23" s="286"/>
      <c r="CUT23" s="286"/>
      <c r="CUU23" s="286"/>
      <c r="CUV23" s="286"/>
      <c r="CUW23" s="286"/>
      <c r="CUX23" s="286"/>
      <c r="CUY23" s="286"/>
      <c r="CUZ23" s="286"/>
      <c r="CVA23" s="286"/>
      <c r="CVB23" s="286"/>
      <c r="CVC23" s="286"/>
      <c r="CVD23" s="286"/>
      <c r="CVE23" s="286"/>
      <c r="CVF23" s="286"/>
      <c r="CVG23" s="286"/>
      <c r="CVH23" s="286"/>
      <c r="CVI23" s="286"/>
      <c r="CVJ23" s="286"/>
      <c r="CVK23" s="286"/>
      <c r="CVL23" s="286"/>
      <c r="CVM23" s="286"/>
      <c r="CVN23" s="286"/>
      <c r="CVO23" s="286"/>
      <c r="CVP23" s="286"/>
      <c r="CVQ23" s="286"/>
      <c r="CVR23" s="286"/>
      <c r="CVS23" s="286"/>
      <c r="CVT23" s="286"/>
      <c r="CVU23" s="286"/>
      <c r="CVV23" s="286"/>
      <c r="CVW23" s="286"/>
      <c r="CVX23" s="286"/>
      <c r="CVY23" s="286"/>
      <c r="CVZ23" s="286"/>
      <c r="CWA23" s="286"/>
      <c r="CWB23" s="286"/>
      <c r="CWC23" s="286"/>
      <c r="CWD23" s="286"/>
      <c r="CWE23" s="286"/>
      <c r="CWF23" s="286"/>
      <c r="CWG23" s="286"/>
      <c r="CWH23" s="286"/>
      <c r="CWI23" s="286"/>
      <c r="CWJ23" s="286"/>
      <c r="CWK23" s="286"/>
      <c r="CWL23" s="286"/>
      <c r="CWM23" s="286"/>
      <c r="CWN23" s="286"/>
      <c r="CWO23" s="286"/>
      <c r="CWP23" s="286"/>
      <c r="CWQ23" s="286"/>
      <c r="CWR23" s="286"/>
      <c r="CWS23" s="286"/>
      <c r="CWT23" s="286"/>
      <c r="CWU23" s="286"/>
      <c r="CWV23" s="286"/>
      <c r="CWW23" s="286"/>
      <c r="CWX23" s="286"/>
      <c r="CWY23" s="286"/>
      <c r="CWZ23" s="286"/>
      <c r="CXA23" s="286"/>
      <c r="CXB23" s="286"/>
      <c r="CXC23" s="286"/>
      <c r="CXD23" s="286"/>
      <c r="CXE23" s="286"/>
      <c r="CXF23" s="286"/>
      <c r="CXG23" s="286"/>
      <c r="CXH23" s="286"/>
      <c r="CXI23" s="286"/>
      <c r="CXJ23" s="286"/>
      <c r="CXK23" s="286"/>
      <c r="CXL23" s="286"/>
      <c r="CXM23" s="286"/>
      <c r="CXN23" s="286"/>
      <c r="CXO23" s="286"/>
      <c r="CXP23" s="286"/>
      <c r="CXQ23" s="286"/>
      <c r="CXR23" s="286"/>
      <c r="CXS23" s="286"/>
      <c r="CXT23" s="286"/>
      <c r="CXU23" s="286"/>
      <c r="CXV23" s="286"/>
      <c r="CXW23" s="286"/>
      <c r="CXX23" s="286"/>
      <c r="CXY23" s="286"/>
      <c r="CXZ23" s="286"/>
      <c r="CYA23" s="286"/>
      <c r="CYB23" s="286"/>
      <c r="CYC23" s="286"/>
      <c r="CYD23" s="286"/>
      <c r="CYE23" s="286"/>
      <c r="CYF23" s="286"/>
      <c r="CYG23" s="286"/>
      <c r="CYH23" s="286"/>
      <c r="CYI23" s="286"/>
      <c r="CYJ23" s="286"/>
      <c r="CYK23" s="286"/>
      <c r="CYL23" s="286"/>
      <c r="CYM23" s="286"/>
      <c r="CYN23" s="286"/>
      <c r="CYO23" s="286"/>
      <c r="CYP23" s="286"/>
      <c r="CYQ23" s="286"/>
      <c r="CYR23" s="286"/>
      <c r="CYS23" s="286"/>
      <c r="CYT23" s="286"/>
      <c r="CYU23" s="286"/>
      <c r="CYV23" s="286"/>
      <c r="CYW23" s="286"/>
      <c r="CYX23" s="286"/>
      <c r="CYY23" s="286"/>
      <c r="CYZ23" s="286"/>
      <c r="CZA23" s="286"/>
      <c r="CZB23" s="286"/>
      <c r="CZC23" s="286"/>
      <c r="CZD23" s="286"/>
      <c r="CZE23" s="286"/>
      <c r="CZF23" s="286"/>
      <c r="CZG23" s="286"/>
      <c r="CZH23" s="286"/>
      <c r="CZI23" s="286"/>
      <c r="CZJ23" s="286"/>
      <c r="CZK23" s="286"/>
      <c r="CZL23" s="286"/>
      <c r="CZM23" s="286"/>
      <c r="CZN23" s="286"/>
      <c r="CZO23" s="286"/>
      <c r="CZP23" s="286"/>
      <c r="CZQ23" s="286"/>
      <c r="CZR23" s="286"/>
      <c r="CZS23" s="286"/>
      <c r="CZT23" s="286"/>
      <c r="CZU23" s="286"/>
      <c r="CZV23" s="286"/>
      <c r="CZW23" s="286"/>
      <c r="CZX23" s="286"/>
      <c r="CZY23" s="286"/>
      <c r="CZZ23" s="286"/>
      <c r="DAA23" s="286"/>
      <c r="DAB23" s="286"/>
      <c r="DAC23" s="286"/>
      <c r="DAD23" s="286"/>
      <c r="DAE23" s="286"/>
      <c r="DAF23" s="286"/>
      <c r="DAG23" s="286"/>
      <c r="DAH23" s="286"/>
      <c r="DAI23" s="286"/>
      <c r="DAJ23" s="286"/>
      <c r="DAK23" s="286"/>
      <c r="DAL23" s="286"/>
      <c r="DAM23" s="286"/>
      <c r="DAN23" s="286"/>
      <c r="DAO23" s="286"/>
      <c r="DAP23" s="286"/>
      <c r="DAQ23" s="286"/>
      <c r="DAR23" s="286"/>
      <c r="DAS23" s="286"/>
      <c r="DAT23" s="286"/>
      <c r="DAU23" s="286"/>
      <c r="DAV23" s="286"/>
      <c r="DAW23" s="286"/>
      <c r="DAX23" s="286"/>
      <c r="DAY23" s="286"/>
      <c r="DAZ23" s="286"/>
      <c r="DBA23" s="286"/>
      <c r="DBB23" s="286"/>
      <c r="DBC23" s="286"/>
      <c r="DBD23" s="286"/>
      <c r="DBE23" s="286"/>
      <c r="DBF23" s="286"/>
      <c r="DBG23" s="286"/>
      <c r="DBH23" s="286"/>
      <c r="DBI23" s="286"/>
      <c r="DBJ23" s="286"/>
      <c r="DBK23" s="286"/>
      <c r="DBL23" s="286"/>
      <c r="DBM23" s="286"/>
      <c r="DBN23" s="286"/>
      <c r="DBO23" s="286"/>
      <c r="DBP23" s="286"/>
      <c r="DBQ23" s="286"/>
      <c r="DBR23" s="286"/>
      <c r="DBS23" s="286"/>
      <c r="DBT23" s="286"/>
      <c r="DBU23" s="286"/>
      <c r="DBV23" s="286"/>
      <c r="DBW23" s="286"/>
      <c r="DBX23" s="286"/>
      <c r="DBY23" s="286"/>
      <c r="DBZ23" s="286"/>
      <c r="DCA23" s="286"/>
      <c r="DCB23" s="286"/>
      <c r="DCC23" s="286"/>
      <c r="DCD23" s="286"/>
      <c r="DCE23" s="286"/>
      <c r="DCF23" s="286"/>
      <c r="DCG23" s="286"/>
      <c r="DCH23" s="286"/>
      <c r="DCI23" s="286"/>
      <c r="DCJ23" s="286"/>
      <c r="DCK23" s="286"/>
      <c r="DCL23" s="286"/>
      <c r="DCM23" s="286"/>
      <c r="DCN23" s="286"/>
      <c r="DCO23" s="286"/>
      <c r="DCP23" s="286"/>
      <c r="DCQ23" s="286"/>
      <c r="DCR23" s="286"/>
      <c r="DCS23" s="286"/>
      <c r="DCT23" s="286"/>
      <c r="DCU23" s="286"/>
      <c r="DCV23" s="286"/>
      <c r="DCW23" s="286"/>
      <c r="DCX23" s="286"/>
      <c r="DCY23" s="286"/>
      <c r="DCZ23" s="286"/>
      <c r="DDA23" s="286"/>
      <c r="DDB23" s="286"/>
      <c r="DDC23" s="286"/>
      <c r="DDD23" s="286"/>
      <c r="DDE23" s="286"/>
      <c r="DDF23" s="286"/>
      <c r="DDG23" s="286"/>
      <c r="DDH23" s="286"/>
      <c r="DDI23" s="286"/>
      <c r="DDJ23" s="286"/>
      <c r="DDK23" s="286"/>
      <c r="DDL23" s="286"/>
      <c r="DDM23" s="286"/>
      <c r="DDN23" s="286"/>
      <c r="DDO23" s="286"/>
      <c r="DDP23" s="286"/>
      <c r="DDQ23" s="286"/>
      <c r="DDR23" s="286"/>
      <c r="DDS23" s="286"/>
      <c r="DDT23" s="286"/>
      <c r="DDU23" s="286"/>
      <c r="DDV23" s="286"/>
      <c r="DDW23" s="286"/>
      <c r="DDX23" s="286"/>
      <c r="DDY23" s="286"/>
      <c r="DDZ23" s="286"/>
      <c r="DEA23" s="286"/>
      <c r="DEB23" s="286"/>
      <c r="DEC23" s="286"/>
      <c r="DED23" s="286"/>
      <c r="DEE23" s="286"/>
      <c r="DEF23" s="286"/>
      <c r="DEG23" s="286"/>
      <c r="DEH23" s="286"/>
      <c r="DEI23" s="286"/>
      <c r="DEJ23" s="286"/>
      <c r="DEK23" s="286"/>
      <c r="DEL23" s="286"/>
      <c r="DEM23" s="286"/>
      <c r="DEN23" s="286"/>
      <c r="DEO23" s="286"/>
      <c r="DEP23" s="286"/>
      <c r="DEQ23" s="286"/>
      <c r="DER23" s="286"/>
      <c r="DES23" s="286"/>
      <c r="DET23" s="286"/>
      <c r="DEU23" s="286"/>
      <c r="DEV23" s="286"/>
      <c r="DEW23" s="286"/>
      <c r="DEX23" s="286"/>
      <c r="DEY23" s="286"/>
      <c r="DEZ23" s="286"/>
      <c r="DFA23" s="286"/>
      <c r="DFB23" s="286"/>
      <c r="DFC23" s="286"/>
      <c r="DFD23" s="286"/>
      <c r="DFE23" s="286"/>
      <c r="DFF23" s="286"/>
      <c r="DFG23" s="286"/>
      <c r="DFH23" s="286"/>
      <c r="DFI23" s="286"/>
      <c r="DFJ23" s="286"/>
      <c r="DFK23" s="286"/>
      <c r="DFL23" s="286"/>
      <c r="DFM23" s="286"/>
      <c r="DFN23" s="286"/>
      <c r="DFO23" s="286"/>
      <c r="DFP23" s="286"/>
      <c r="DFQ23" s="286"/>
      <c r="DFR23" s="286"/>
      <c r="DFS23" s="286"/>
      <c r="DFT23" s="286"/>
      <c r="DFU23" s="286"/>
      <c r="DFV23" s="286"/>
      <c r="DFW23" s="286"/>
      <c r="DFX23" s="286"/>
      <c r="DFY23" s="286"/>
      <c r="DFZ23" s="286"/>
      <c r="DGA23" s="286"/>
      <c r="DGB23" s="286"/>
      <c r="DGC23" s="286"/>
      <c r="DGD23" s="286"/>
      <c r="DGE23" s="286"/>
      <c r="DGF23" s="286"/>
      <c r="DGG23" s="286"/>
      <c r="DGH23" s="286"/>
      <c r="DGI23" s="286"/>
      <c r="DGJ23" s="286"/>
      <c r="DGK23" s="286"/>
      <c r="DGL23" s="286"/>
      <c r="DGM23" s="286"/>
      <c r="DGN23" s="286"/>
      <c r="DGO23" s="286"/>
      <c r="DGP23" s="286"/>
      <c r="DGQ23" s="286"/>
      <c r="DGR23" s="286"/>
      <c r="DGS23" s="286"/>
      <c r="DGT23" s="286"/>
      <c r="DGU23" s="286"/>
      <c r="DGV23" s="286"/>
      <c r="DGW23" s="286"/>
      <c r="DGX23" s="286"/>
      <c r="DGY23" s="286"/>
      <c r="DGZ23" s="286"/>
      <c r="DHA23" s="286"/>
      <c r="DHB23" s="286"/>
      <c r="DHC23" s="286"/>
      <c r="DHD23" s="286"/>
      <c r="DHE23" s="286"/>
      <c r="DHF23" s="286"/>
      <c r="DHG23" s="286"/>
      <c r="DHH23" s="286"/>
      <c r="DHI23" s="286"/>
      <c r="DHJ23" s="286"/>
      <c r="DHK23" s="286"/>
      <c r="DHL23" s="286"/>
      <c r="DHM23" s="286"/>
      <c r="DHN23" s="286"/>
      <c r="DHO23" s="286"/>
      <c r="DHP23" s="286"/>
      <c r="DHQ23" s="286"/>
      <c r="DHR23" s="286"/>
      <c r="DHS23" s="286"/>
      <c r="DHT23" s="286"/>
      <c r="DHU23" s="286"/>
      <c r="DHV23" s="286"/>
      <c r="DHW23" s="286"/>
      <c r="DHX23" s="286"/>
      <c r="DHY23" s="286"/>
      <c r="DHZ23" s="286"/>
      <c r="DIA23" s="286"/>
      <c r="DIB23" s="286"/>
      <c r="DIC23" s="286"/>
      <c r="DID23" s="286"/>
      <c r="DIE23" s="286"/>
      <c r="DIF23" s="286"/>
      <c r="DIG23" s="286"/>
      <c r="DIH23" s="286"/>
      <c r="DII23" s="286"/>
      <c r="DIJ23" s="286"/>
      <c r="DIK23" s="286"/>
      <c r="DIL23" s="286"/>
      <c r="DIM23" s="286"/>
      <c r="DIN23" s="286"/>
      <c r="DIO23" s="286"/>
      <c r="DIP23" s="286"/>
      <c r="DIQ23" s="286"/>
      <c r="DIR23" s="286"/>
      <c r="DIS23" s="286"/>
      <c r="DIT23" s="286"/>
      <c r="DIU23" s="286"/>
      <c r="DIV23" s="286"/>
      <c r="DIW23" s="286"/>
      <c r="DIX23" s="286"/>
      <c r="DIY23" s="286"/>
      <c r="DIZ23" s="286"/>
      <c r="DJA23" s="286"/>
      <c r="DJB23" s="286"/>
      <c r="DJC23" s="286"/>
      <c r="DJD23" s="286"/>
      <c r="DJE23" s="286"/>
      <c r="DJF23" s="286"/>
      <c r="DJG23" s="286"/>
      <c r="DJH23" s="286"/>
      <c r="DJI23" s="286"/>
      <c r="DJJ23" s="286"/>
      <c r="DJK23" s="286"/>
      <c r="DJL23" s="286"/>
      <c r="DJM23" s="286"/>
      <c r="DJN23" s="286"/>
      <c r="DJO23" s="286"/>
      <c r="DJP23" s="286"/>
      <c r="DJQ23" s="286"/>
      <c r="DJR23" s="286"/>
      <c r="DJS23" s="286"/>
      <c r="DJT23" s="286"/>
      <c r="DJU23" s="286"/>
      <c r="DJV23" s="286"/>
      <c r="DJW23" s="286"/>
      <c r="DJX23" s="286"/>
      <c r="DJY23" s="286"/>
      <c r="DJZ23" s="286"/>
      <c r="DKA23" s="286"/>
      <c r="DKB23" s="286"/>
      <c r="DKC23" s="286"/>
      <c r="DKD23" s="286"/>
      <c r="DKE23" s="286"/>
      <c r="DKF23" s="286"/>
      <c r="DKG23" s="286"/>
      <c r="DKH23" s="286"/>
      <c r="DKI23" s="286"/>
      <c r="DKJ23" s="286"/>
      <c r="DKK23" s="286"/>
      <c r="DKL23" s="286"/>
      <c r="DKM23" s="286"/>
      <c r="DKN23" s="286"/>
      <c r="DKO23" s="286"/>
      <c r="DKP23" s="286"/>
      <c r="DKQ23" s="286"/>
      <c r="DKR23" s="286"/>
      <c r="DKS23" s="286"/>
      <c r="DKT23" s="286"/>
      <c r="DKU23" s="286"/>
      <c r="DKV23" s="286"/>
      <c r="DKW23" s="286"/>
      <c r="DKX23" s="286"/>
      <c r="DKY23" s="286"/>
      <c r="DKZ23" s="286"/>
      <c r="DLA23" s="286"/>
      <c r="DLB23" s="286"/>
      <c r="DLC23" s="286"/>
      <c r="DLD23" s="286"/>
      <c r="DLE23" s="286"/>
      <c r="DLF23" s="286"/>
      <c r="DLG23" s="286"/>
      <c r="DLH23" s="286"/>
      <c r="DLI23" s="286"/>
      <c r="DLJ23" s="286"/>
      <c r="DLK23" s="286"/>
      <c r="DLL23" s="286"/>
      <c r="DLM23" s="286"/>
      <c r="DLN23" s="286"/>
      <c r="DLO23" s="286"/>
      <c r="DLP23" s="286"/>
      <c r="DLQ23" s="286"/>
      <c r="DLR23" s="286"/>
      <c r="DLS23" s="286"/>
      <c r="DLT23" s="286"/>
      <c r="DLU23" s="286"/>
      <c r="DLV23" s="286"/>
      <c r="DLW23" s="286"/>
      <c r="DLX23" s="286"/>
      <c r="DLY23" s="286"/>
      <c r="DLZ23" s="286"/>
      <c r="DMA23" s="286"/>
      <c r="DMB23" s="286"/>
      <c r="DMC23" s="286"/>
      <c r="DMD23" s="286"/>
      <c r="DME23" s="286"/>
      <c r="DMF23" s="286"/>
      <c r="DMG23" s="286"/>
      <c r="DMH23" s="286"/>
      <c r="DMI23" s="286"/>
      <c r="DMJ23" s="286"/>
      <c r="DMK23" s="286"/>
      <c r="DML23" s="286"/>
      <c r="DMM23" s="286"/>
      <c r="DMN23" s="286"/>
      <c r="DMO23" s="286"/>
      <c r="DMP23" s="286"/>
      <c r="DMQ23" s="286"/>
      <c r="DMR23" s="286"/>
      <c r="DMS23" s="286"/>
      <c r="DMT23" s="286"/>
      <c r="DMU23" s="286"/>
      <c r="DMV23" s="286"/>
      <c r="DMW23" s="286"/>
      <c r="DMX23" s="286"/>
      <c r="DMY23" s="286"/>
      <c r="DMZ23" s="286"/>
      <c r="DNA23" s="286"/>
      <c r="DNB23" s="286"/>
      <c r="DNC23" s="286"/>
      <c r="DND23" s="286"/>
      <c r="DNE23" s="286"/>
      <c r="DNF23" s="286"/>
      <c r="DNG23" s="286"/>
      <c r="DNH23" s="286"/>
      <c r="DNI23" s="286"/>
      <c r="DNJ23" s="286"/>
      <c r="DNK23" s="286"/>
      <c r="DNL23" s="286"/>
      <c r="DNM23" s="286"/>
      <c r="DNN23" s="286"/>
      <c r="DNO23" s="286"/>
      <c r="DNP23" s="286"/>
      <c r="DNQ23" s="286"/>
      <c r="DNR23" s="286"/>
      <c r="DNS23" s="286"/>
      <c r="DNT23" s="286"/>
      <c r="DNU23" s="286"/>
      <c r="DNV23" s="286"/>
      <c r="DNW23" s="286"/>
      <c r="DNX23" s="286"/>
      <c r="DNY23" s="286"/>
      <c r="DNZ23" s="286"/>
      <c r="DOA23" s="286"/>
      <c r="DOB23" s="286"/>
      <c r="DOC23" s="286"/>
      <c r="DOD23" s="286"/>
      <c r="DOE23" s="286"/>
      <c r="DOF23" s="286"/>
      <c r="DOG23" s="286"/>
      <c r="DOH23" s="286"/>
      <c r="DOI23" s="286"/>
      <c r="DOJ23" s="286"/>
      <c r="DOK23" s="286"/>
      <c r="DOL23" s="286"/>
      <c r="DOM23" s="286"/>
      <c r="DON23" s="286"/>
      <c r="DOO23" s="286"/>
      <c r="DOP23" s="286"/>
      <c r="DOQ23" s="286"/>
      <c r="DOR23" s="286"/>
      <c r="DOS23" s="286"/>
      <c r="DOT23" s="286"/>
      <c r="DOU23" s="286"/>
      <c r="DOV23" s="286"/>
      <c r="DOW23" s="286"/>
      <c r="DOX23" s="286"/>
      <c r="DOY23" s="286"/>
      <c r="DOZ23" s="286"/>
      <c r="DPA23" s="286"/>
      <c r="DPB23" s="286"/>
      <c r="DPC23" s="286"/>
      <c r="DPD23" s="286"/>
      <c r="DPE23" s="286"/>
      <c r="DPF23" s="286"/>
      <c r="DPG23" s="286"/>
      <c r="DPH23" s="286"/>
      <c r="DPI23" s="286"/>
      <c r="DPJ23" s="286"/>
      <c r="DPK23" s="286"/>
      <c r="DPL23" s="286"/>
      <c r="DPM23" s="286"/>
      <c r="DPN23" s="286"/>
      <c r="DPO23" s="286"/>
      <c r="DPP23" s="286"/>
      <c r="DPQ23" s="286"/>
      <c r="DPR23" s="286"/>
      <c r="DPS23" s="286"/>
      <c r="DPT23" s="286"/>
      <c r="DPU23" s="286"/>
      <c r="DPV23" s="286"/>
      <c r="DPW23" s="286"/>
      <c r="DPX23" s="286"/>
      <c r="DPY23" s="286"/>
      <c r="DPZ23" s="286"/>
      <c r="DQA23" s="286"/>
      <c r="DQB23" s="286"/>
      <c r="DQC23" s="286"/>
      <c r="DQD23" s="286"/>
      <c r="DQE23" s="286"/>
      <c r="DQF23" s="286"/>
      <c r="DQG23" s="286"/>
      <c r="DQH23" s="286"/>
      <c r="DQI23" s="286"/>
      <c r="DQJ23" s="286"/>
      <c r="DQK23" s="286"/>
      <c r="DQL23" s="286"/>
      <c r="DQM23" s="286"/>
      <c r="DQN23" s="286"/>
      <c r="DQO23" s="286"/>
      <c r="DQP23" s="286"/>
      <c r="DQQ23" s="286"/>
      <c r="DQR23" s="286"/>
      <c r="DQS23" s="286"/>
      <c r="DQT23" s="286"/>
      <c r="DQU23" s="286"/>
      <c r="DQV23" s="286"/>
      <c r="DQW23" s="286"/>
      <c r="DQX23" s="286"/>
      <c r="DQY23" s="286"/>
      <c r="DQZ23" s="286"/>
      <c r="DRA23" s="286"/>
      <c r="DRB23" s="286"/>
      <c r="DRC23" s="286"/>
      <c r="DRD23" s="286"/>
      <c r="DRE23" s="286"/>
      <c r="DRF23" s="286"/>
      <c r="DRG23" s="286"/>
      <c r="DRH23" s="286"/>
      <c r="DRI23" s="286"/>
      <c r="DRJ23" s="286"/>
      <c r="DRK23" s="286"/>
      <c r="DRL23" s="286"/>
      <c r="DRM23" s="286"/>
      <c r="DRN23" s="286"/>
      <c r="DRO23" s="286"/>
      <c r="DRP23" s="286"/>
      <c r="DRQ23" s="286"/>
      <c r="DRR23" s="286"/>
      <c r="DRS23" s="286"/>
      <c r="DRT23" s="286"/>
      <c r="DRU23" s="286"/>
      <c r="DRV23" s="286"/>
      <c r="DRW23" s="286"/>
      <c r="DRX23" s="286"/>
      <c r="DRY23" s="286"/>
      <c r="DRZ23" s="286"/>
      <c r="DSA23" s="286"/>
      <c r="DSB23" s="286"/>
      <c r="DSC23" s="286"/>
      <c r="DSD23" s="286"/>
      <c r="DSE23" s="286"/>
      <c r="DSF23" s="286"/>
      <c r="DSG23" s="286"/>
      <c r="DSH23" s="286"/>
      <c r="DSI23" s="286"/>
      <c r="DSJ23" s="286"/>
      <c r="DSK23" s="286"/>
      <c r="DSL23" s="286"/>
      <c r="DSM23" s="286"/>
      <c r="DSN23" s="286"/>
      <c r="DSO23" s="286"/>
      <c r="DSP23" s="286"/>
      <c r="DSQ23" s="286"/>
      <c r="DSR23" s="286"/>
      <c r="DSS23" s="286"/>
      <c r="DST23" s="286"/>
      <c r="DSU23" s="286"/>
      <c r="DSV23" s="286"/>
      <c r="DSW23" s="286"/>
      <c r="DSX23" s="286"/>
      <c r="DSY23" s="286"/>
      <c r="DSZ23" s="286"/>
      <c r="DTA23" s="286"/>
      <c r="DTB23" s="286"/>
      <c r="DTC23" s="286"/>
      <c r="DTD23" s="286"/>
      <c r="DTE23" s="286"/>
      <c r="DTF23" s="286"/>
      <c r="DTG23" s="286"/>
      <c r="DTH23" s="286"/>
      <c r="DTI23" s="286"/>
      <c r="DTJ23" s="286"/>
      <c r="DTK23" s="286"/>
      <c r="DTL23" s="286"/>
      <c r="DTM23" s="286"/>
      <c r="DTN23" s="286"/>
      <c r="DTO23" s="286"/>
      <c r="DTP23" s="286"/>
      <c r="DTQ23" s="286"/>
      <c r="DTR23" s="286"/>
      <c r="DTS23" s="286"/>
      <c r="DTT23" s="286"/>
      <c r="DTU23" s="286"/>
      <c r="DTV23" s="286"/>
      <c r="DTW23" s="286"/>
      <c r="DTX23" s="286"/>
      <c r="DTY23" s="286"/>
      <c r="DTZ23" s="286"/>
      <c r="DUA23" s="286"/>
      <c r="DUB23" s="286"/>
      <c r="DUC23" s="286"/>
      <c r="DUD23" s="286"/>
      <c r="DUE23" s="286"/>
      <c r="DUF23" s="286"/>
      <c r="DUG23" s="286"/>
      <c r="DUH23" s="286"/>
      <c r="DUI23" s="286"/>
      <c r="DUJ23" s="286"/>
      <c r="DUK23" s="286"/>
      <c r="DUL23" s="286"/>
      <c r="DUM23" s="286"/>
      <c r="DUN23" s="286"/>
      <c r="DUO23" s="286"/>
      <c r="DUP23" s="286"/>
      <c r="DUQ23" s="286"/>
      <c r="DUR23" s="286"/>
      <c r="DUS23" s="286"/>
      <c r="DUT23" s="286"/>
      <c r="DUU23" s="286"/>
      <c r="DUV23" s="286"/>
      <c r="DUW23" s="286"/>
      <c r="DUX23" s="286"/>
      <c r="DUY23" s="286"/>
      <c r="DUZ23" s="286"/>
      <c r="DVA23" s="286"/>
      <c r="DVB23" s="286"/>
      <c r="DVC23" s="286"/>
      <c r="DVD23" s="286"/>
      <c r="DVE23" s="286"/>
      <c r="DVF23" s="286"/>
      <c r="DVG23" s="286"/>
      <c r="DVH23" s="286"/>
      <c r="DVI23" s="286"/>
      <c r="DVJ23" s="286"/>
      <c r="DVK23" s="286"/>
      <c r="DVL23" s="286"/>
      <c r="DVM23" s="286"/>
      <c r="DVN23" s="286"/>
      <c r="DVO23" s="286"/>
      <c r="DVP23" s="286"/>
      <c r="DVQ23" s="286"/>
      <c r="DVR23" s="286"/>
      <c r="DVS23" s="286"/>
      <c r="DVT23" s="286"/>
      <c r="DVU23" s="286"/>
      <c r="DVV23" s="286"/>
      <c r="DVW23" s="286"/>
      <c r="DVX23" s="286"/>
      <c r="DVY23" s="286"/>
      <c r="DVZ23" s="286"/>
      <c r="DWA23" s="286"/>
      <c r="DWB23" s="286"/>
      <c r="DWC23" s="286"/>
      <c r="DWD23" s="286"/>
      <c r="DWE23" s="286"/>
      <c r="DWF23" s="286"/>
      <c r="DWG23" s="286"/>
      <c r="DWH23" s="286"/>
      <c r="DWI23" s="286"/>
      <c r="DWJ23" s="286"/>
      <c r="DWK23" s="286"/>
      <c r="DWL23" s="286"/>
      <c r="DWM23" s="286"/>
      <c r="DWN23" s="286"/>
      <c r="DWO23" s="286"/>
      <c r="DWP23" s="286"/>
      <c r="DWQ23" s="286"/>
      <c r="DWR23" s="286"/>
      <c r="DWS23" s="286"/>
      <c r="DWT23" s="286"/>
      <c r="DWU23" s="286"/>
      <c r="DWV23" s="286"/>
      <c r="DWW23" s="286"/>
      <c r="DWX23" s="286"/>
      <c r="DWY23" s="286"/>
      <c r="DWZ23" s="286"/>
      <c r="DXA23" s="286"/>
      <c r="DXB23" s="286"/>
      <c r="DXC23" s="286"/>
      <c r="DXD23" s="286"/>
      <c r="DXE23" s="286"/>
      <c r="DXF23" s="286"/>
      <c r="DXG23" s="286"/>
      <c r="DXH23" s="286"/>
      <c r="DXI23" s="286"/>
      <c r="DXJ23" s="286"/>
      <c r="DXK23" s="286"/>
      <c r="DXL23" s="286"/>
      <c r="DXM23" s="286"/>
      <c r="DXN23" s="286"/>
      <c r="DXO23" s="286"/>
      <c r="DXP23" s="286"/>
      <c r="DXQ23" s="286"/>
      <c r="DXR23" s="286"/>
      <c r="DXS23" s="286"/>
      <c r="DXT23" s="286"/>
      <c r="DXU23" s="286"/>
      <c r="DXV23" s="286"/>
      <c r="DXW23" s="286"/>
      <c r="DXX23" s="286"/>
      <c r="DXY23" s="286"/>
      <c r="DXZ23" s="286"/>
      <c r="DYA23" s="286"/>
      <c r="DYB23" s="286"/>
      <c r="DYC23" s="286"/>
      <c r="DYD23" s="286"/>
      <c r="DYE23" s="286"/>
      <c r="DYF23" s="286"/>
      <c r="DYG23" s="286"/>
      <c r="DYH23" s="286"/>
      <c r="DYI23" s="286"/>
      <c r="DYJ23" s="286"/>
      <c r="DYK23" s="286"/>
      <c r="DYL23" s="286"/>
      <c r="DYM23" s="286"/>
      <c r="DYN23" s="286"/>
      <c r="DYO23" s="286"/>
      <c r="DYP23" s="286"/>
      <c r="DYQ23" s="286"/>
      <c r="DYR23" s="286"/>
      <c r="DYS23" s="286"/>
      <c r="DYT23" s="286"/>
      <c r="DYU23" s="286"/>
      <c r="DYV23" s="286"/>
      <c r="DYW23" s="286"/>
      <c r="DYX23" s="286"/>
      <c r="DYY23" s="286"/>
      <c r="DYZ23" s="286"/>
      <c r="DZA23" s="286"/>
      <c r="DZB23" s="286"/>
      <c r="DZC23" s="286"/>
      <c r="DZD23" s="286"/>
      <c r="DZE23" s="286"/>
      <c r="DZF23" s="286"/>
      <c r="DZG23" s="286"/>
      <c r="DZH23" s="286"/>
      <c r="DZI23" s="286"/>
      <c r="DZJ23" s="286"/>
      <c r="DZK23" s="286"/>
      <c r="DZL23" s="286"/>
      <c r="DZM23" s="286"/>
      <c r="DZN23" s="286"/>
      <c r="DZO23" s="286"/>
      <c r="DZP23" s="286"/>
      <c r="DZQ23" s="286"/>
      <c r="DZR23" s="286"/>
      <c r="DZS23" s="286"/>
      <c r="DZT23" s="286"/>
      <c r="DZU23" s="286"/>
      <c r="DZV23" s="286"/>
      <c r="DZW23" s="286"/>
      <c r="DZX23" s="286"/>
      <c r="DZY23" s="286"/>
      <c r="DZZ23" s="286"/>
      <c r="EAA23" s="286"/>
      <c r="EAB23" s="286"/>
      <c r="EAC23" s="286"/>
      <c r="EAD23" s="286"/>
      <c r="EAE23" s="286"/>
      <c r="EAF23" s="286"/>
      <c r="EAG23" s="286"/>
      <c r="EAH23" s="286"/>
      <c r="EAI23" s="286"/>
      <c r="EAJ23" s="286"/>
      <c r="EAK23" s="286"/>
      <c r="EAL23" s="286"/>
      <c r="EAM23" s="286"/>
      <c r="EAN23" s="286"/>
      <c r="EAO23" s="286"/>
      <c r="EAP23" s="286"/>
      <c r="EAQ23" s="286"/>
      <c r="EAR23" s="286"/>
      <c r="EAS23" s="286"/>
      <c r="EAT23" s="286"/>
      <c r="EAU23" s="286"/>
      <c r="EAV23" s="286"/>
      <c r="EAW23" s="286"/>
      <c r="EAX23" s="286"/>
      <c r="EAY23" s="286"/>
      <c r="EAZ23" s="286"/>
      <c r="EBA23" s="286"/>
      <c r="EBB23" s="286"/>
      <c r="EBC23" s="286"/>
      <c r="EBD23" s="286"/>
      <c r="EBE23" s="286"/>
      <c r="EBF23" s="286"/>
      <c r="EBG23" s="286"/>
      <c r="EBH23" s="286"/>
      <c r="EBI23" s="286"/>
      <c r="EBJ23" s="286"/>
      <c r="EBK23" s="286"/>
      <c r="EBL23" s="286"/>
      <c r="EBM23" s="286"/>
      <c r="EBN23" s="286"/>
      <c r="EBO23" s="286"/>
      <c r="EBP23" s="286"/>
      <c r="EBQ23" s="286"/>
      <c r="EBR23" s="286"/>
      <c r="EBS23" s="286"/>
      <c r="EBT23" s="286"/>
      <c r="EBU23" s="286"/>
      <c r="EBV23" s="286"/>
      <c r="EBW23" s="286"/>
      <c r="EBX23" s="286"/>
      <c r="EBY23" s="286"/>
      <c r="EBZ23" s="286"/>
      <c r="ECA23" s="286"/>
      <c r="ECB23" s="286"/>
      <c r="ECC23" s="286"/>
      <c r="ECD23" s="286"/>
      <c r="ECE23" s="286"/>
      <c r="ECF23" s="286"/>
      <c r="ECG23" s="286"/>
      <c r="ECH23" s="286"/>
      <c r="ECI23" s="286"/>
      <c r="ECJ23" s="286"/>
      <c r="ECK23" s="286"/>
      <c r="ECL23" s="286"/>
      <c r="ECM23" s="286"/>
      <c r="ECN23" s="286"/>
      <c r="ECO23" s="286"/>
      <c r="ECP23" s="286"/>
      <c r="ECQ23" s="286"/>
      <c r="ECR23" s="286"/>
      <c r="ECS23" s="286"/>
      <c r="ECT23" s="286"/>
      <c r="ECU23" s="286"/>
      <c r="ECV23" s="286"/>
      <c r="ECW23" s="286"/>
      <c r="ECX23" s="286"/>
      <c r="ECY23" s="286"/>
      <c r="ECZ23" s="286"/>
      <c r="EDA23" s="286"/>
      <c r="EDB23" s="286"/>
      <c r="EDC23" s="286"/>
      <c r="EDD23" s="286"/>
      <c r="EDE23" s="286"/>
      <c r="EDF23" s="286"/>
      <c r="EDG23" s="286"/>
      <c r="EDH23" s="286"/>
      <c r="EDI23" s="286"/>
      <c r="EDJ23" s="286"/>
      <c r="EDK23" s="286"/>
      <c r="EDL23" s="286"/>
      <c r="EDM23" s="286"/>
      <c r="EDN23" s="286"/>
      <c r="EDO23" s="286"/>
      <c r="EDP23" s="286"/>
      <c r="EDQ23" s="286"/>
      <c r="EDR23" s="286"/>
      <c r="EDS23" s="286"/>
      <c r="EDT23" s="286"/>
      <c r="EDU23" s="286"/>
      <c r="EDV23" s="286"/>
      <c r="EDW23" s="286"/>
      <c r="EDX23" s="286"/>
      <c r="EDY23" s="286"/>
      <c r="EDZ23" s="286"/>
      <c r="EEA23" s="286"/>
      <c r="EEB23" s="286"/>
      <c r="EEC23" s="286"/>
      <c r="EED23" s="286"/>
      <c r="EEE23" s="286"/>
      <c r="EEF23" s="286"/>
      <c r="EEG23" s="286"/>
      <c r="EEH23" s="286"/>
      <c r="EEI23" s="286"/>
      <c r="EEJ23" s="286"/>
      <c r="EEK23" s="286"/>
      <c r="EEL23" s="286"/>
      <c r="EEM23" s="286"/>
      <c r="EEN23" s="286"/>
      <c r="EEO23" s="286"/>
      <c r="EEP23" s="286"/>
      <c r="EEQ23" s="286"/>
      <c r="EER23" s="286"/>
      <c r="EES23" s="286"/>
      <c r="EET23" s="286"/>
      <c r="EEU23" s="286"/>
      <c r="EEV23" s="286"/>
      <c r="EEW23" s="286"/>
      <c r="EEX23" s="286"/>
      <c r="EEY23" s="286"/>
      <c r="EEZ23" s="286"/>
      <c r="EFA23" s="286"/>
      <c r="EFB23" s="286"/>
      <c r="EFC23" s="286"/>
      <c r="EFD23" s="286"/>
      <c r="EFE23" s="286"/>
      <c r="EFF23" s="286"/>
      <c r="EFG23" s="286"/>
      <c r="EFH23" s="286"/>
      <c r="EFI23" s="286"/>
      <c r="EFJ23" s="286"/>
      <c r="EFK23" s="286"/>
      <c r="EFL23" s="286"/>
      <c r="EFM23" s="286"/>
      <c r="EFN23" s="286"/>
      <c r="EFO23" s="286"/>
      <c r="EFP23" s="286"/>
      <c r="EFQ23" s="286"/>
      <c r="EFR23" s="286"/>
      <c r="EFS23" s="286"/>
      <c r="EFT23" s="286"/>
      <c r="EFU23" s="286"/>
      <c r="EFV23" s="286"/>
      <c r="EFW23" s="286"/>
      <c r="EFX23" s="286"/>
      <c r="EFY23" s="286"/>
      <c r="EFZ23" s="286"/>
      <c r="EGA23" s="286"/>
      <c r="EGB23" s="286"/>
      <c r="EGC23" s="286"/>
      <c r="EGD23" s="286"/>
      <c r="EGE23" s="286"/>
      <c r="EGF23" s="286"/>
      <c r="EGG23" s="286"/>
      <c r="EGH23" s="286"/>
      <c r="EGI23" s="286"/>
      <c r="EGJ23" s="286"/>
      <c r="EGK23" s="286"/>
      <c r="EGL23" s="286"/>
      <c r="EGM23" s="286"/>
      <c r="EGN23" s="286"/>
      <c r="EGO23" s="286"/>
      <c r="EGP23" s="286"/>
      <c r="EGQ23" s="286"/>
      <c r="EGR23" s="286"/>
      <c r="EGS23" s="286"/>
      <c r="EGT23" s="286"/>
      <c r="EGU23" s="286"/>
      <c r="EGV23" s="286"/>
      <c r="EGW23" s="286"/>
      <c r="EGX23" s="286"/>
      <c r="EGY23" s="286"/>
      <c r="EGZ23" s="286"/>
      <c r="EHA23" s="286"/>
      <c r="EHB23" s="286"/>
      <c r="EHC23" s="286"/>
      <c r="EHD23" s="286"/>
      <c r="EHE23" s="286"/>
      <c r="EHF23" s="286"/>
      <c r="EHG23" s="286"/>
      <c r="EHH23" s="286"/>
      <c r="EHI23" s="286"/>
      <c r="EHJ23" s="286"/>
      <c r="EHK23" s="286"/>
      <c r="EHL23" s="286"/>
      <c r="EHM23" s="286"/>
      <c r="EHN23" s="286"/>
      <c r="EHO23" s="286"/>
      <c r="EHP23" s="286"/>
      <c r="EHQ23" s="286"/>
      <c r="EHR23" s="286"/>
      <c r="EHS23" s="286"/>
      <c r="EHT23" s="286"/>
      <c r="EHU23" s="286"/>
      <c r="EHV23" s="286"/>
      <c r="EHW23" s="286"/>
      <c r="EHX23" s="286"/>
      <c r="EHY23" s="286"/>
      <c r="EHZ23" s="286"/>
      <c r="EIA23" s="286"/>
      <c r="EIB23" s="286"/>
      <c r="EIC23" s="286"/>
      <c r="EID23" s="286"/>
      <c r="EIE23" s="286"/>
      <c r="EIF23" s="286"/>
      <c r="EIG23" s="286"/>
      <c r="EIH23" s="286"/>
      <c r="EII23" s="286"/>
      <c r="EIJ23" s="286"/>
      <c r="EIK23" s="286"/>
      <c r="EIL23" s="286"/>
      <c r="EIM23" s="286"/>
      <c r="EIN23" s="286"/>
      <c r="EIO23" s="286"/>
      <c r="EIP23" s="286"/>
      <c r="EIQ23" s="286"/>
      <c r="EIR23" s="286"/>
      <c r="EIS23" s="286"/>
      <c r="EIT23" s="286"/>
      <c r="EIU23" s="286"/>
      <c r="EIV23" s="286"/>
      <c r="EIW23" s="286"/>
      <c r="EIX23" s="286"/>
      <c r="EIY23" s="286"/>
      <c r="EIZ23" s="286"/>
      <c r="EJA23" s="286"/>
      <c r="EJB23" s="286"/>
      <c r="EJC23" s="286"/>
      <c r="EJD23" s="286"/>
      <c r="EJE23" s="286"/>
      <c r="EJF23" s="286"/>
      <c r="EJG23" s="286"/>
      <c r="EJH23" s="286"/>
      <c r="EJI23" s="286"/>
      <c r="EJJ23" s="286"/>
      <c r="EJK23" s="286"/>
      <c r="EJL23" s="286"/>
      <c r="EJM23" s="286"/>
      <c r="EJN23" s="286"/>
      <c r="EJO23" s="286"/>
      <c r="EJP23" s="286"/>
      <c r="EJQ23" s="286"/>
      <c r="EJR23" s="286"/>
      <c r="EJS23" s="286"/>
      <c r="EJT23" s="286"/>
      <c r="EJU23" s="286"/>
      <c r="EJV23" s="286"/>
      <c r="EJW23" s="286"/>
      <c r="EJX23" s="286"/>
      <c r="EJY23" s="286"/>
      <c r="EJZ23" s="286"/>
      <c r="EKA23" s="286"/>
      <c r="EKB23" s="286"/>
      <c r="EKC23" s="286"/>
      <c r="EKD23" s="286"/>
      <c r="EKE23" s="286"/>
      <c r="EKF23" s="286"/>
      <c r="EKG23" s="286"/>
      <c r="EKH23" s="286"/>
      <c r="EKI23" s="286"/>
      <c r="EKJ23" s="286"/>
      <c r="EKK23" s="286"/>
      <c r="EKL23" s="286"/>
      <c r="EKM23" s="286"/>
      <c r="EKN23" s="286"/>
      <c r="EKO23" s="286"/>
      <c r="EKP23" s="286"/>
      <c r="EKQ23" s="286"/>
      <c r="EKR23" s="286"/>
      <c r="EKS23" s="286"/>
      <c r="EKT23" s="286"/>
      <c r="EKU23" s="286"/>
      <c r="EKV23" s="286"/>
      <c r="EKW23" s="286"/>
      <c r="EKX23" s="286"/>
      <c r="EKY23" s="286"/>
      <c r="EKZ23" s="286"/>
      <c r="ELA23" s="286"/>
      <c r="ELB23" s="286"/>
      <c r="ELC23" s="286"/>
      <c r="ELD23" s="286"/>
      <c r="ELE23" s="286"/>
      <c r="ELF23" s="286"/>
      <c r="ELG23" s="286"/>
      <c r="ELH23" s="286"/>
      <c r="ELI23" s="286"/>
      <c r="ELJ23" s="286"/>
      <c r="ELK23" s="286"/>
      <c r="ELL23" s="286"/>
      <c r="ELM23" s="286"/>
      <c r="ELN23" s="286"/>
      <c r="ELO23" s="286"/>
      <c r="ELP23" s="286"/>
      <c r="ELQ23" s="286"/>
      <c r="ELR23" s="286"/>
      <c r="ELS23" s="286"/>
      <c r="ELT23" s="286"/>
      <c r="ELU23" s="286"/>
      <c r="ELV23" s="286"/>
      <c r="ELW23" s="286"/>
      <c r="ELX23" s="286"/>
      <c r="ELY23" s="286"/>
      <c r="ELZ23" s="286"/>
      <c r="EMA23" s="286"/>
      <c r="EMB23" s="286"/>
      <c r="EMC23" s="286"/>
      <c r="EMD23" s="286"/>
      <c r="EME23" s="286"/>
      <c r="EMF23" s="286"/>
      <c r="EMG23" s="286"/>
      <c r="EMH23" s="286"/>
      <c r="EMI23" s="286"/>
      <c r="EMJ23" s="286"/>
      <c r="EMK23" s="286"/>
      <c r="EML23" s="286"/>
      <c r="EMM23" s="286"/>
      <c r="EMN23" s="286"/>
      <c r="EMO23" s="286"/>
      <c r="EMP23" s="286"/>
      <c r="EMQ23" s="286"/>
      <c r="EMR23" s="286"/>
      <c r="EMS23" s="286"/>
      <c r="EMT23" s="286"/>
      <c r="EMU23" s="286"/>
      <c r="EMV23" s="286"/>
      <c r="EMW23" s="286"/>
      <c r="EMX23" s="286"/>
      <c r="EMY23" s="286"/>
      <c r="EMZ23" s="286"/>
      <c r="ENA23" s="286"/>
      <c r="ENB23" s="286"/>
      <c r="ENC23" s="286"/>
      <c r="END23" s="286"/>
      <c r="ENE23" s="286"/>
      <c r="ENF23" s="286"/>
      <c r="ENG23" s="286"/>
      <c r="ENH23" s="286"/>
      <c r="ENI23" s="286"/>
      <c r="ENJ23" s="286"/>
      <c r="ENK23" s="286"/>
      <c r="ENL23" s="286"/>
      <c r="ENM23" s="286"/>
      <c r="ENN23" s="286"/>
      <c r="ENO23" s="286"/>
      <c r="ENP23" s="286"/>
      <c r="ENQ23" s="286"/>
      <c r="ENR23" s="286"/>
      <c r="ENS23" s="286"/>
      <c r="ENT23" s="286"/>
      <c r="ENU23" s="286"/>
      <c r="ENV23" s="286"/>
      <c r="ENW23" s="286"/>
      <c r="ENX23" s="286"/>
      <c r="ENY23" s="286"/>
      <c r="ENZ23" s="286"/>
      <c r="EOA23" s="286"/>
      <c r="EOB23" s="286"/>
      <c r="EOC23" s="286"/>
      <c r="EOD23" s="286"/>
      <c r="EOE23" s="286"/>
      <c r="EOF23" s="286"/>
      <c r="EOG23" s="286"/>
      <c r="EOH23" s="286"/>
      <c r="EOI23" s="286"/>
      <c r="EOJ23" s="286"/>
      <c r="EOK23" s="286"/>
      <c r="EOL23" s="286"/>
      <c r="EOM23" s="286"/>
      <c r="EON23" s="286"/>
      <c r="EOO23" s="286"/>
      <c r="EOP23" s="286"/>
      <c r="EOQ23" s="286"/>
      <c r="EOR23" s="286"/>
      <c r="EOS23" s="286"/>
      <c r="EOT23" s="286"/>
      <c r="EOU23" s="286"/>
      <c r="EOV23" s="286"/>
      <c r="EOW23" s="286"/>
      <c r="EOX23" s="286"/>
      <c r="EOY23" s="286"/>
      <c r="EOZ23" s="286"/>
      <c r="EPA23" s="286"/>
      <c r="EPB23" s="286"/>
      <c r="EPC23" s="286"/>
      <c r="EPD23" s="286"/>
      <c r="EPE23" s="286"/>
      <c r="EPF23" s="286"/>
      <c r="EPG23" s="286"/>
      <c r="EPH23" s="286"/>
      <c r="EPI23" s="286"/>
      <c r="EPJ23" s="286"/>
      <c r="EPK23" s="286"/>
      <c r="EPL23" s="286"/>
      <c r="EPM23" s="286"/>
      <c r="EPN23" s="286"/>
      <c r="EPO23" s="286"/>
      <c r="EPP23" s="286"/>
      <c r="EPQ23" s="286"/>
      <c r="EPR23" s="286"/>
      <c r="EPS23" s="286"/>
      <c r="EPT23" s="286"/>
      <c r="EPU23" s="286"/>
      <c r="EPV23" s="286"/>
      <c r="EPW23" s="286"/>
      <c r="EPX23" s="286"/>
      <c r="EPY23" s="286"/>
      <c r="EPZ23" s="286"/>
      <c r="EQA23" s="286"/>
      <c r="EQB23" s="286"/>
      <c r="EQC23" s="286"/>
      <c r="EQD23" s="286"/>
      <c r="EQE23" s="286"/>
      <c r="EQF23" s="286"/>
      <c r="EQG23" s="286"/>
      <c r="EQH23" s="286"/>
      <c r="EQI23" s="286"/>
      <c r="EQJ23" s="286"/>
      <c r="EQK23" s="286"/>
      <c r="EQL23" s="286"/>
      <c r="EQM23" s="286"/>
      <c r="EQN23" s="286"/>
      <c r="EQO23" s="286"/>
      <c r="EQP23" s="286"/>
      <c r="EQQ23" s="286"/>
      <c r="EQR23" s="286"/>
      <c r="EQS23" s="286"/>
      <c r="EQT23" s="286"/>
      <c r="EQU23" s="286"/>
      <c r="EQV23" s="286"/>
      <c r="EQW23" s="286"/>
      <c r="EQX23" s="286"/>
      <c r="EQY23" s="286"/>
      <c r="EQZ23" s="286"/>
      <c r="ERA23" s="286"/>
      <c r="ERB23" s="286"/>
      <c r="ERC23" s="286"/>
      <c r="ERD23" s="286"/>
      <c r="ERE23" s="286"/>
      <c r="ERF23" s="286"/>
      <c r="ERG23" s="286"/>
      <c r="ERH23" s="286"/>
      <c r="ERI23" s="286"/>
      <c r="ERJ23" s="286"/>
      <c r="ERK23" s="286"/>
      <c r="ERL23" s="286"/>
      <c r="ERM23" s="286"/>
      <c r="ERN23" s="286"/>
      <c r="ERO23" s="286"/>
      <c r="ERP23" s="286"/>
      <c r="ERQ23" s="286"/>
      <c r="ERR23" s="286"/>
      <c r="ERS23" s="286"/>
      <c r="ERT23" s="286"/>
      <c r="ERU23" s="286"/>
      <c r="ERV23" s="286"/>
      <c r="ERW23" s="286"/>
      <c r="ERX23" s="286"/>
      <c r="ERY23" s="286"/>
      <c r="ERZ23" s="286"/>
      <c r="ESA23" s="286"/>
      <c r="ESB23" s="286"/>
      <c r="ESC23" s="286"/>
      <c r="ESD23" s="286"/>
      <c r="ESE23" s="286"/>
      <c r="ESF23" s="286"/>
      <c r="ESG23" s="286"/>
      <c r="ESH23" s="286"/>
      <c r="ESI23" s="286"/>
      <c r="ESJ23" s="286"/>
      <c r="ESK23" s="286"/>
      <c r="ESL23" s="286"/>
      <c r="ESM23" s="286"/>
      <c r="ESN23" s="286"/>
      <c r="ESO23" s="286"/>
      <c r="ESP23" s="286"/>
      <c r="ESQ23" s="286"/>
      <c r="ESR23" s="286"/>
      <c r="ESS23" s="286"/>
      <c r="EST23" s="286"/>
      <c r="ESU23" s="286"/>
      <c r="ESV23" s="286"/>
      <c r="ESW23" s="286"/>
      <c r="ESX23" s="286"/>
      <c r="ESY23" s="286"/>
      <c r="ESZ23" s="286"/>
      <c r="ETA23" s="286"/>
      <c r="ETB23" s="286"/>
      <c r="ETC23" s="286"/>
      <c r="ETD23" s="286"/>
      <c r="ETE23" s="286"/>
      <c r="ETF23" s="286"/>
      <c r="ETG23" s="286"/>
      <c r="ETH23" s="286"/>
      <c r="ETI23" s="286"/>
      <c r="ETJ23" s="286"/>
      <c r="ETK23" s="286"/>
      <c r="ETL23" s="286"/>
      <c r="ETM23" s="286"/>
      <c r="ETN23" s="286"/>
      <c r="ETO23" s="286"/>
      <c r="ETP23" s="286"/>
      <c r="ETQ23" s="286"/>
      <c r="ETR23" s="286"/>
      <c r="ETS23" s="286"/>
      <c r="ETT23" s="286"/>
      <c r="ETU23" s="286"/>
      <c r="ETV23" s="286"/>
      <c r="ETW23" s="286"/>
      <c r="ETX23" s="286"/>
      <c r="ETY23" s="286"/>
      <c r="ETZ23" s="286"/>
      <c r="EUA23" s="286"/>
      <c r="EUB23" s="286"/>
      <c r="EUC23" s="286"/>
      <c r="EUD23" s="286"/>
      <c r="EUE23" s="286"/>
      <c r="EUF23" s="286"/>
      <c r="EUG23" s="286"/>
      <c r="EUH23" s="286"/>
      <c r="EUI23" s="286"/>
      <c r="EUJ23" s="286"/>
      <c r="EUK23" s="286"/>
      <c r="EUL23" s="286"/>
      <c r="EUM23" s="286"/>
      <c r="EUN23" s="286"/>
      <c r="EUO23" s="286"/>
      <c r="EUP23" s="286"/>
      <c r="EUQ23" s="286"/>
      <c r="EUR23" s="286"/>
      <c r="EUS23" s="286"/>
      <c r="EUT23" s="286"/>
      <c r="EUU23" s="286"/>
      <c r="EUV23" s="286"/>
      <c r="EUW23" s="286"/>
      <c r="EUX23" s="286"/>
      <c r="EUY23" s="286"/>
      <c r="EUZ23" s="286"/>
      <c r="EVA23" s="286"/>
      <c r="EVB23" s="286"/>
      <c r="EVC23" s="286"/>
      <c r="EVD23" s="286"/>
      <c r="EVE23" s="286"/>
      <c r="EVF23" s="286"/>
      <c r="EVG23" s="286"/>
      <c r="EVH23" s="286"/>
      <c r="EVI23" s="286"/>
      <c r="EVJ23" s="286"/>
      <c r="EVK23" s="286"/>
      <c r="EVL23" s="286"/>
      <c r="EVM23" s="286"/>
      <c r="EVN23" s="286"/>
      <c r="EVO23" s="286"/>
      <c r="EVP23" s="286"/>
      <c r="EVQ23" s="286"/>
      <c r="EVR23" s="286"/>
      <c r="EVS23" s="286"/>
      <c r="EVT23" s="286"/>
      <c r="EVU23" s="286"/>
      <c r="EVV23" s="286"/>
      <c r="EVW23" s="286"/>
      <c r="EVX23" s="286"/>
      <c r="EVY23" s="286"/>
      <c r="EVZ23" s="286"/>
      <c r="EWA23" s="286"/>
      <c r="EWB23" s="286"/>
      <c r="EWC23" s="286"/>
      <c r="EWD23" s="286"/>
      <c r="EWE23" s="286"/>
      <c r="EWF23" s="286"/>
      <c r="EWG23" s="286"/>
      <c r="EWH23" s="286"/>
      <c r="EWI23" s="286"/>
      <c r="EWJ23" s="286"/>
      <c r="EWK23" s="286"/>
      <c r="EWL23" s="286"/>
      <c r="EWM23" s="286"/>
      <c r="EWN23" s="286"/>
      <c r="EWO23" s="286"/>
      <c r="EWP23" s="286"/>
      <c r="EWQ23" s="286"/>
      <c r="EWR23" s="286"/>
      <c r="EWS23" s="286"/>
      <c r="EWT23" s="286"/>
      <c r="EWU23" s="286"/>
      <c r="EWV23" s="286"/>
      <c r="EWW23" s="286"/>
      <c r="EWX23" s="286"/>
      <c r="EWY23" s="286"/>
      <c r="EWZ23" s="286"/>
      <c r="EXA23" s="286"/>
      <c r="EXB23" s="286"/>
      <c r="EXC23" s="286"/>
      <c r="EXD23" s="286"/>
      <c r="EXE23" s="286"/>
      <c r="EXF23" s="286"/>
      <c r="EXG23" s="286"/>
      <c r="EXH23" s="286"/>
      <c r="EXI23" s="286"/>
      <c r="EXJ23" s="286"/>
      <c r="EXK23" s="286"/>
      <c r="EXL23" s="286"/>
      <c r="EXM23" s="286"/>
      <c r="EXN23" s="286"/>
      <c r="EXO23" s="286"/>
      <c r="EXP23" s="286"/>
      <c r="EXQ23" s="286"/>
      <c r="EXR23" s="286"/>
      <c r="EXS23" s="286"/>
      <c r="EXT23" s="286"/>
      <c r="EXU23" s="286"/>
      <c r="EXV23" s="286"/>
      <c r="EXW23" s="286"/>
      <c r="EXX23" s="286"/>
      <c r="EXY23" s="286"/>
      <c r="EXZ23" s="286"/>
      <c r="EYA23" s="286"/>
      <c r="EYB23" s="286"/>
      <c r="EYC23" s="286"/>
      <c r="EYD23" s="286"/>
      <c r="EYE23" s="286"/>
      <c r="EYF23" s="286"/>
      <c r="EYG23" s="286"/>
      <c r="EYH23" s="286"/>
      <c r="EYI23" s="286"/>
      <c r="EYJ23" s="286"/>
      <c r="EYK23" s="286"/>
      <c r="EYL23" s="286"/>
      <c r="EYM23" s="286"/>
      <c r="EYN23" s="286"/>
      <c r="EYO23" s="286"/>
      <c r="EYP23" s="286"/>
      <c r="EYQ23" s="286"/>
      <c r="EYR23" s="286"/>
      <c r="EYS23" s="286"/>
      <c r="EYT23" s="286"/>
      <c r="EYU23" s="286"/>
      <c r="EYV23" s="286"/>
      <c r="EYW23" s="286"/>
      <c r="EYX23" s="286"/>
      <c r="EYY23" s="286"/>
      <c r="EYZ23" s="286"/>
      <c r="EZA23" s="286"/>
      <c r="EZB23" s="286"/>
      <c r="EZC23" s="286"/>
      <c r="EZD23" s="286"/>
      <c r="EZE23" s="286"/>
      <c r="EZF23" s="286"/>
      <c r="EZG23" s="286"/>
      <c r="EZH23" s="286"/>
      <c r="EZI23" s="286"/>
      <c r="EZJ23" s="286"/>
      <c r="EZK23" s="286"/>
      <c r="EZL23" s="286"/>
      <c r="EZM23" s="286"/>
      <c r="EZN23" s="286"/>
      <c r="EZO23" s="286"/>
      <c r="EZP23" s="286"/>
      <c r="EZQ23" s="286"/>
      <c r="EZR23" s="286"/>
      <c r="EZS23" s="286"/>
      <c r="EZT23" s="286"/>
      <c r="EZU23" s="286"/>
      <c r="EZV23" s="286"/>
      <c r="EZW23" s="286"/>
      <c r="EZX23" s="286"/>
      <c r="EZY23" s="286"/>
      <c r="EZZ23" s="286"/>
      <c r="FAA23" s="286"/>
      <c r="FAB23" s="286"/>
      <c r="FAC23" s="286"/>
      <c r="FAD23" s="286"/>
      <c r="FAE23" s="286"/>
      <c r="FAF23" s="286"/>
      <c r="FAG23" s="286"/>
      <c r="FAH23" s="286"/>
      <c r="FAI23" s="286"/>
      <c r="FAJ23" s="286"/>
      <c r="FAK23" s="286"/>
      <c r="FAL23" s="286"/>
      <c r="FAM23" s="286"/>
      <c r="FAN23" s="286"/>
      <c r="FAO23" s="286"/>
      <c r="FAP23" s="286"/>
      <c r="FAQ23" s="286"/>
      <c r="FAR23" s="286"/>
      <c r="FAS23" s="286"/>
      <c r="FAT23" s="286"/>
      <c r="FAU23" s="286"/>
      <c r="FAV23" s="286"/>
      <c r="FAW23" s="286"/>
      <c r="FAX23" s="286"/>
      <c r="FAY23" s="286"/>
      <c r="FAZ23" s="286"/>
      <c r="FBA23" s="286"/>
      <c r="FBB23" s="286"/>
      <c r="FBC23" s="286"/>
      <c r="FBD23" s="286"/>
      <c r="FBE23" s="286"/>
      <c r="FBF23" s="286"/>
      <c r="FBG23" s="286"/>
      <c r="FBH23" s="286"/>
      <c r="FBI23" s="286"/>
      <c r="FBJ23" s="286"/>
      <c r="FBK23" s="286"/>
      <c r="FBL23" s="286"/>
      <c r="FBM23" s="286"/>
      <c r="FBN23" s="286"/>
      <c r="FBO23" s="286"/>
      <c r="FBP23" s="286"/>
      <c r="FBQ23" s="286"/>
      <c r="FBR23" s="286"/>
      <c r="FBS23" s="286"/>
      <c r="FBT23" s="286"/>
      <c r="FBU23" s="286"/>
      <c r="FBV23" s="286"/>
      <c r="FBW23" s="286"/>
      <c r="FBX23" s="286"/>
      <c r="FBY23" s="286"/>
      <c r="FBZ23" s="286"/>
      <c r="FCA23" s="286"/>
      <c r="FCB23" s="286"/>
      <c r="FCC23" s="286"/>
      <c r="FCD23" s="286"/>
      <c r="FCE23" s="286"/>
      <c r="FCF23" s="286"/>
      <c r="FCG23" s="286"/>
      <c r="FCH23" s="286"/>
      <c r="FCI23" s="286"/>
      <c r="FCJ23" s="286"/>
      <c r="FCK23" s="286"/>
      <c r="FCL23" s="286"/>
      <c r="FCM23" s="286"/>
      <c r="FCN23" s="286"/>
      <c r="FCO23" s="286"/>
      <c r="FCP23" s="286"/>
      <c r="FCQ23" s="286"/>
      <c r="FCR23" s="286"/>
      <c r="FCS23" s="286"/>
      <c r="FCT23" s="286"/>
      <c r="FCU23" s="286"/>
      <c r="FCV23" s="286"/>
      <c r="FCW23" s="286"/>
      <c r="FCX23" s="286"/>
      <c r="FCY23" s="286"/>
      <c r="FCZ23" s="286"/>
      <c r="FDA23" s="286"/>
      <c r="FDB23" s="286"/>
      <c r="FDC23" s="286"/>
      <c r="FDD23" s="286"/>
      <c r="FDE23" s="286"/>
      <c r="FDF23" s="286"/>
      <c r="FDG23" s="286"/>
      <c r="FDH23" s="286"/>
      <c r="FDI23" s="286"/>
      <c r="FDJ23" s="286"/>
      <c r="FDK23" s="286"/>
      <c r="FDL23" s="286"/>
      <c r="FDM23" s="286"/>
      <c r="FDN23" s="286"/>
      <c r="FDO23" s="286"/>
      <c r="FDP23" s="286"/>
      <c r="FDQ23" s="286"/>
      <c r="FDR23" s="286"/>
      <c r="FDS23" s="286"/>
      <c r="FDT23" s="286"/>
      <c r="FDU23" s="286"/>
      <c r="FDV23" s="286"/>
      <c r="FDW23" s="286"/>
      <c r="FDX23" s="286"/>
      <c r="FDY23" s="286"/>
      <c r="FDZ23" s="286"/>
      <c r="FEA23" s="286"/>
      <c r="FEB23" s="286"/>
      <c r="FEC23" s="286"/>
      <c r="FED23" s="286"/>
      <c r="FEE23" s="286"/>
      <c r="FEF23" s="286"/>
      <c r="FEG23" s="286"/>
      <c r="FEH23" s="286"/>
      <c r="FEI23" s="286"/>
      <c r="FEJ23" s="286"/>
      <c r="FEK23" s="286"/>
      <c r="FEL23" s="286"/>
      <c r="FEM23" s="286"/>
      <c r="FEN23" s="286"/>
      <c r="FEO23" s="286"/>
      <c r="FEP23" s="286"/>
      <c r="FEQ23" s="286"/>
      <c r="FER23" s="286"/>
      <c r="FES23" s="286"/>
      <c r="FET23" s="286"/>
      <c r="FEU23" s="286"/>
      <c r="FEV23" s="286"/>
      <c r="FEW23" s="286"/>
      <c r="FEX23" s="286"/>
      <c r="FEY23" s="286"/>
      <c r="FEZ23" s="286"/>
      <c r="FFA23" s="286"/>
      <c r="FFB23" s="286"/>
      <c r="FFC23" s="286"/>
      <c r="FFD23" s="286"/>
      <c r="FFE23" s="286"/>
      <c r="FFF23" s="286"/>
      <c r="FFG23" s="286"/>
      <c r="FFH23" s="286"/>
      <c r="FFI23" s="286"/>
      <c r="FFJ23" s="286"/>
      <c r="FFK23" s="286"/>
      <c r="FFL23" s="286"/>
      <c r="FFM23" s="286"/>
      <c r="FFN23" s="286"/>
      <c r="FFO23" s="286"/>
      <c r="FFP23" s="286"/>
      <c r="FFQ23" s="286"/>
      <c r="FFR23" s="286"/>
      <c r="FFS23" s="286"/>
      <c r="FFT23" s="286"/>
      <c r="FFU23" s="286"/>
      <c r="FFV23" s="286"/>
      <c r="FFW23" s="286"/>
      <c r="FFX23" s="286"/>
      <c r="FFY23" s="286"/>
      <c r="FFZ23" s="286"/>
      <c r="FGA23" s="286"/>
      <c r="FGB23" s="286"/>
      <c r="FGC23" s="286"/>
      <c r="FGD23" s="286"/>
      <c r="FGE23" s="286"/>
      <c r="FGF23" s="286"/>
      <c r="FGG23" s="286"/>
      <c r="FGH23" s="286"/>
      <c r="FGI23" s="286"/>
      <c r="FGJ23" s="286"/>
      <c r="FGK23" s="286"/>
      <c r="FGL23" s="286"/>
      <c r="FGM23" s="286"/>
      <c r="FGN23" s="286"/>
      <c r="FGO23" s="286"/>
      <c r="FGP23" s="286"/>
      <c r="FGQ23" s="286"/>
      <c r="FGR23" s="286"/>
      <c r="FGS23" s="286"/>
      <c r="FGT23" s="286"/>
      <c r="FGU23" s="286"/>
      <c r="FGV23" s="286"/>
      <c r="FGW23" s="286"/>
      <c r="FGX23" s="286"/>
      <c r="FGY23" s="286"/>
      <c r="FGZ23" s="286"/>
      <c r="FHA23" s="286"/>
      <c r="FHB23" s="286"/>
      <c r="FHC23" s="286"/>
      <c r="FHD23" s="286"/>
      <c r="FHE23" s="286"/>
      <c r="FHF23" s="286"/>
      <c r="FHG23" s="286"/>
      <c r="FHH23" s="286"/>
      <c r="FHI23" s="286"/>
      <c r="FHJ23" s="286"/>
      <c r="FHK23" s="286"/>
      <c r="FHL23" s="286"/>
      <c r="FHM23" s="286"/>
      <c r="FHN23" s="286"/>
      <c r="FHO23" s="286"/>
      <c r="FHP23" s="286"/>
      <c r="FHQ23" s="286"/>
      <c r="FHR23" s="286"/>
      <c r="FHS23" s="286"/>
      <c r="FHT23" s="286"/>
      <c r="FHU23" s="286"/>
      <c r="FHV23" s="286"/>
      <c r="FHW23" s="286"/>
      <c r="FHX23" s="286"/>
      <c r="FHY23" s="286"/>
      <c r="FHZ23" s="286"/>
      <c r="FIA23" s="286"/>
      <c r="FIB23" s="286"/>
      <c r="FIC23" s="286"/>
      <c r="FID23" s="286"/>
      <c r="FIE23" s="286"/>
      <c r="FIF23" s="286"/>
      <c r="FIG23" s="286"/>
      <c r="FIH23" s="286"/>
      <c r="FII23" s="286"/>
      <c r="FIJ23" s="286"/>
      <c r="FIK23" s="286"/>
      <c r="FIL23" s="286"/>
      <c r="FIM23" s="286"/>
      <c r="FIN23" s="286"/>
      <c r="FIO23" s="286"/>
      <c r="FIP23" s="286"/>
      <c r="FIQ23" s="286"/>
      <c r="FIR23" s="286"/>
      <c r="FIS23" s="286"/>
      <c r="FIT23" s="286"/>
      <c r="FIU23" s="286"/>
      <c r="FIV23" s="286"/>
      <c r="FIW23" s="286"/>
      <c r="FIX23" s="286"/>
      <c r="FIY23" s="286"/>
      <c r="FIZ23" s="286"/>
      <c r="FJA23" s="286"/>
      <c r="FJB23" s="286"/>
      <c r="FJC23" s="286"/>
      <c r="FJD23" s="286"/>
      <c r="FJE23" s="286"/>
      <c r="FJF23" s="286"/>
      <c r="FJG23" s="286"/>
      <c r="FJH23" s="286"/>
      <c r="FJI23" s="286"/>
      <c r="FJJ23" s="286"/>
      <c r="FJK23" s="286"/>
      <c r="FJL23" s="286"/>
      <c r="FJM23" s="286"/>
      <c r="FJN23" s="286"/>
      <c r="FJO23" s="286"/>
      <c r="FJP23" s="286"/>
      <c r="FJQ23" s="286"/>
      <c r="FJR23" s="286"/>
      <c r="FJS23" s="286"/>
      <c r="FJT23" s="286"/>
      <c r="FJU23" s="286"/>
      <c r="FJV23" s="286"/>
      <c r="FJW23" s="286"/>
      <c r="FJX23" s="286"/>
      <c r="FJY23" s="286"/>
      <c r="FJZ23" s="286"/>
      <c r="FKA23" s="286"/>
      <c r="FKB23" s="286"/>
      <c r="FKC23" s="286"/>
      <c r="FKD23" s="286"/>
      <c r="FKE23" s="286"/>
      <c r="FKF23" s="286"/>
      <c r="FKG23" s="286"/>
      <c r="FKH23" s="286"/>
      <c r="FKI23" s="286"/>
      <c r="FKJ23" s="286"/>
      <c r="FKK23" s="286"/>
      <c r="FKL23" s="286"/>
      <c r="FKM23" s="286"/>
      <c r="FKN23" s="286"/>
      <c r="FKO23" s="286"/>
      <c r="FKP23" s="286"/>
      <c r="FKQ23" s="286"/>
      <c r="FKR23" s="286"/>
      <c r="FKS23" s="286"/>
      <c r="FKT23" s="286"/>
      <c r="FKU23" s="286"/>
      <c r="FKV23" s="286"/>
      <c r="FKW23" s="286"/>
      <c r="FKX23" s="286"/>
      <c r="FKY23" s="286"/>
      <c r="FKZ23" s="286"/>
      <c r="FLA23" s="286"/>
      <c r="FLB23" s="286"/>
      <c r="FLC23" s="286"/>
      <c r="FLD23" s="286"/>
      <c r="FLE23" s="286"/>
      <c r="FLF23" s="286"/>
      <c r="FLG23" s="286"/>
      <c r="FLH23" s="286"/>
      <c r="FLI23" s="286"/>
      <c r="FLJ23" s="286"/>
      <c r="FLK23" s="286"/>
      <c r="FLL23" s="286"/>
      <c r="FLM23" s="286"/>
      <c r="FLN23" s="286"/>
      <c r="FLO23" s="286"/>
      <c r="FLP23" s="286"/>
      <c r="FLQ23" s="286"/>
      <c r="FLR23" s="286"/>
      <c r="FLS23" s="286"/>
      <c r="FLT23" s="286"/>
      <c r="FLU23" s="286"/>
      <c r="FLV23" s="286"/>
      <c r="FLW23" s="286"/>
      <c r="FLX23" s="286"/>
      <c r="FLY23" s="286"/>
      <c r="FLZ23" s="286"/>
      <c r="FMA23" s="286"/>
      <c r="FMB23" s="286"/>
      <c r="FMC23" s="286"/>
      <c r="FMD23" s="286"/>
      <c r="FME23" s="286"/>
      <c r="FMF23" s="286"/>
      <c r="FMG23" s="286"/>
      <c r="FMH23" s="286"/>
      <c r="FMI23" s="286"/>
      <c r="FMJ23" s="286"/>
      <c r="FMK23" s="286"/>
      <c r="FML23" s="286"/>
      <c r="FMM23" s="286"/>
      <c r="FMN23" s="286"/>
      <c r="FMO23" s="286"/>
      <c r="FMP23" s="286"/>
      <c r="FMQ23" s="286"/>
      <c r="FMR23" s="286"/>
      <c r="FMS23" s="286"/>
      <c r="FMT23" s="286"/>
      <c r="FMU23" s="286"/>
      <c r="FMV23" s="286"/>
      <c r="FMW23" s="286"/>
      <c r="FMX23" s="286"/>
      <c r="FMY23" s="286"/>
      <c r="FMZ23" s="286"/>
      <c r="FNA23" s="286"/>
      <c r="FNB23" s="286"/>
      <c r="FNC23" s="286"/>
      <c r="FND23" s="286"/>
      <c r="FNE23" s="286"/>
      <c r="FNF23" s="286"/>
      <c r="FNG23" s="286"/>
      <c r="FNH23" s="286"/>
      <c r="FNI23" s="286"/>
      <c r="FNJ23" s="286"/>
      <c r="FNK23" s="286"/>
      <c r="FNL23" s="286"/>
      <c r="FNM23" s="286"/>
      <c r="FNN23" s="286"/>
      <c r="FNO23" s="286"/>
      <c r="FNP23" s="286"/>
      <c r="FNQ23" s="286"/>
      <c r="FNR23" s="286"/>
      <c r="FNS23" s="286"/>
      <c r="FNT23" s="286"/>
      <c r="FNU23" s="286"/>
      <c r="FNV23" s="286"/>
      <c r="FNW23" s="286"/>
      <c r="FNX23" s="286"/>
      <c r="FNY23" s="286"/>
      <c r="FNZ23" s="286"/>
      <c r="FOA23" s="286"/>
      <c r="FOB23" s="286"/>
      <c r="FOC23" s="286"/>
      <c r="FOD23" s="286"/>
      <c r="FOE23" s="286"/>
      <c r="FOF23" s="286"/>
      <c r="FOG23" s="286"/>
      <c r="FOH23" s="286"/>
      <c r="FOI23" s="286"/>
      <c r="FOJ23" s="286"/>
      <c r="FOK23" s="286"/>
      <c r="FOL23" s="286"/>
      <c r="FOM23" s="286"/>
      <c r="FON23" s="286"/>
      <c r="FOO23" s="286"/>
      <c r="FOP23" s="286"/>
      <c r="FOQ23" s="286"/>
      <c r="FOR23" s="286"/>
      <c r="FOS23" s="286"/>
      <c r="FOT23" s="286"/>
      <c r="FOU23" s="286"/>
      <c r="FOV23" s="286"/>
      <c r="FOW23" s="286"/>
      <c r="FOX23" s="286"/>
      <c r="FOY23" s="286"/>
      <c r="FOZ23" s="286"/>
      <c r="FPA23" s="286"/>
      <c r="FPB23" s="286"/>
      <c r="FPC23" s="286"/>
      <c r="FPD23" s="286"/>
      <c r="FPE23" s="286"/>
      <c r="FPF23" s="286"/>
      <c r="FPG23" s="286"/>
      <c r="FPH23" s="286"/>
      <c r="FPI23" s="286"/>
      <c r="FPJ23" s="286"/>
      <c r="FPK23" s="286"/>
      <c r="FPL23" s="286"/>
      <c r="FPM23" s="286"/>
      <c r="FPN23" s="286"/>
      <c r="FPO23" s="286"/>
      <c r="FPP23" s="286"/>
      <c r="FPQ23" s="286"/>
      <c r="FPR23" s="286"/>
      <c r="FPS23" s="286"/>
      <c r="FPT23" s="286"/>
      <c r="FPU23" s="286"/>
      <c r="FPV23" s="286"/>
      <c r="FPW23" s="286"/>
      <c r="FPX23" s="286"/>
      <c r="FPY23" s="286"/>
      <c r="FPZ23" s="286"/>
      <c r="FQA23" s="286"/>
      <c r="FQB23" s="286"/>
      <c r="FQC23" s="286"/>
      <c r="FQD23" s="286"/>
      <c r="FQE23" s="286"/>
      <c r="FQF23" s="286"/>
      <c r="FQG23" s="286"/>
      <c r="FQH23" s="286"/>
      <c r="FQI23" s="286"/>
      <c r="FQJ23" s="286"/>
      <c r="FQK23" s="286"/>
      <c r="FQL23" s="286"/>
      <c r="FQM23" s="286"/>
      <c r="FQN23" s="286"/>
      <c r="FQO23" s="286"/>
      <c r="FQP23" s="286"/>
      <c r="FQQ23" s="286"/>
      <c r="FQR23" s="286"/>
      <c r="FQS23" s="286"/>
      <c r="FQT23" s="286"/>
      <c r="FQU23" s="286"/>
      <c r="FQV23" s="286"/>
      <c r="FQW23" s="286"/>
      <c r="FQX23" s="286"/>
      <c r="FQY23" s="286"/>
      <c r="FQZ23" s="286"/>
      <c r="FRA23" s="286"/>
      <c r="FRB23" s="286"/>
      <c r="FRC23" s="286"/>
      <c r="FRD23" s="286"/>
      <c r="FRE23" s="286"/>
      <c r="FRF23" s="286"/>
      <c r="FRG23" s="286"/>
      <c r="FRH23" s="286"/>
      <c r="FRI23" s="286"/>
      <c r="FRJ23" s="286"/>
      <c r="FRK23" s="286"/>
      <c r="FRL23" s="286"/>
      <c r="FRM23" s="286"/>
      <c r="FRN23" s="286"/>
      <c r="FRO23" s="286"/>
      <c r="FRP23" s="286"/>
      <c r="FRQ23" s="286"/>
      <c r="FRR23" s="286"/>
      <c r="FRS23" s="286"/>
      <c r="FRT23" s="286"/>
      <c r="FRU23" s="286"/>
      <c r="FRV23" s="286"/>
      <c r="FRW23" s="286"/>
      <c r="FRX23" s="286"/>
      <c r="FRY23" s="286"/>
      <c r="FRZ23" s="286"/>
      <c r="FSA23" s="286"/>
      <c r="FSB23" s="286"/>
      <c r="FSC23" s="286"/>
      <c r="FSD23" s="286"/>
      <c r="FSE23" s="286"/>
      <c r="FSF23" s="286"/>
      <c r="FSG23" s="286"/>
      <c r="FSH23" s="286"/>
      <c r="FSI23" s="286"/>
      <c r="FSJ23" s="286"/>
      <c r="FSK23" s="286"/>
      <c r="FSL23" s="286"/>
      <c r="FSM23" s="286"/>
      <c r="FSN23" s="286"/>
      <c r="FSO23" s="286"/>
      <c r="FSP23" s="286"/>
      <c r="FSQ23" s="286"/>
      <c r="FSR23" s="286"/>
      <c r="FSS23" s="286"/>
      <c r="FST23" s="286"/>
      <c r="FSU23" s="286"/>
      <c r="FSV23" s="286"/>
      <c r="FSW23" s="286"/>
      <c r="FSX23" s="286"/>
      <c r="FSY23" s="286"/>
      <c r="FSZ23" s="286"/>
      <c r="FTA23" s="286"/>
      <c r="FTB23" s="286"/>
      <c r="FTC23" s="286"/>
      <c r="FTD23" s="286"/>
      <c r="FTE23" s="286"/>
      <c r="FTF23" s="286"/>
      <c r="FTG23" s="286"/>
      <c r="FTH23" s="286"/>
      <c r="FTI23" s="286"/>
      <c r="FTJ23" s="286"/>
      <c r="FTK23" s="286"/>
      <c r="FTL23" s="286"/>
      <c r="FTM23" s="286"/>
      <c r="FTN23" s="286"/>
      <c r="FTO23" s="286"/>
      <c r="FTP23" s="286"/>
      <c r="FTQ23" s="286"/>
      <c r="FTR23" s="286"/>
      <c r="FTS23" s="286"/>
      <c r="FTT23" s="286"/>
      <c r="FTU23" s="286"/>
      <c r="FTV23" s="286"/>
      <c r="FTW23" s="286"/>
      <c r="FTX23" s="286"/>
      <c r="FTY23" s="286"/>
      <c r="FTZ23" s="286"/>
      <c r="FUA23" s="286"/>
      <c r="FUB23" s="286"/>
      <c r="FUC23" s="286"/>
      <c r="FUD23" s="286"/>
      <c r="FUE23" s="286"/>
      <c r="FUF23" s="286"/>
      <c r="FUG23" s="286"/>
      <c r="FUH23" s="286"/>
      <c r="FUI23" s="286"/>
      <c r="FUJ23" s="286"/>
      <c r="FUK23" s="286"/>
      <c r="FUL23" s="286"/>
      <c r="FUM23" s="286"/>
      <c r="FUN23" s="286"/>
      <c r="FUO23" s="286"/>
      <c r="FUP23" s="286"/>
      <c r="FUQ23" s="286"/>
      <c r="FUR23" s="286"/>
      <c r="FUS23" s="286"/>
      <c r="FUT23" s="286"/>
      <c r="FUU23" s="286"/>
      <c r="FUV23" s="286"/>
      <c r="FUW23" s="286"/>
      <c r="FUX23" s="286"/>
      <c r="FUY23" s="286"/>
      <c r="FUZ23" s="286"/>
      <c r="FVA23" s="286"/>
      <c r="FVB23" s="286"/>
      <c r="FVC23" s="286"/>
      <c r="FVD23" s="286"/>
      <c r="FVE23" s="286"/>
      <c r="FVF23" s="286"/>
      <c r="FVG23" s="286"/>
      <c r="FVH23" s="286"/>
      <c r="FVI23" s="286"/>
      <c r="FVJ23" s="286"/>
      <c r="FVK23" s="286"/>
      <c r="FVL23" s="286"/>
      <c r="FVM23" s="286"/>
      <c r="FVN23" s="286"/>
      <c r="FVO23" s="286"/>
      <c r="FVP23" s="286"/>
      <c r="FVQ23" s="286"/>
      <c r="FVR23" s="286"/>
      <c r="FVS23" s="286"/>
      <c r="FVT23" s="286"/>
      <c r="FVU23" s="286"/>
      <c r="FVV23" s="286"/>
      <c r="FVW23" s="286"/>
      <c r="FVX23" s="286"/>
      <c r="FVY23" s="286"/>
      <c r="FVZ23" s="286"/>
      <c r="FWA23" s="286"/>
      <c r="FWB23" s="286"/>
      <c r="FWC23" s="286"/>
      <c r="FWD23" s="286"/>
      <c r="FWE23" s="286"/>
      <c r="FWF23" s="286"/>
      <c r="FWG23" s="286"/>
      <c r="FWH23" s="286"/>
      <c r="FWI23" s="286"/>
      <c r="FWJ23" s="286"/>
      <c r="FWK23" s="286"/>
      <c r="FWL23" s="286"/>
      <c r="FWM23" s="286"/>
      <c r="FWN23" s="286"/>
      <c r="FWO23" s="286"/>
      <c r="FWP23" s="286"/>
      <c r="FWQ23" s="286"/>
      <c r="FWR23" s="286"/>
      <c r="FWS23" s="286"/>
      <c r="FWT23" s="286"/>
      <c r="FWU23" s="286"/>
      <c r="FWV23" s="286"/>
      <c r="FWW23" s="286"/>
      <c r="FWX23" s="286"/>
      <c r="FWY23" s="286"/>
      <c r="FWZ23" s="286"/>
      <c r="FXA23" s="286"/>
      <c r="FXB23" s="286"/>
      <c r="FXC23" s="286"/>
      <c r="FXD23" s="286"/>
      <c r="FXE23" s="286"/>
      <c r="FXF23" s="286"/>
      <c r="FXG23" s="286"/>
      <c r="FXH23" s="286"/>
      <c r="FXI23" s="286"/>
      <c r="FXJ23" s="286"/>
      <c r="FXK23" s="286"/>
      <c r="FXL23" s="286"/>
      <c r="FXM23" s="286"/>
      <c r="FXN23" s="286"/>
      <c r="FXO23" s="286"/>
      <c r="FXP23" s="286"/>
      <c r="FXQ23" s="286"/>
      <c r="FXR23" s="286"/>
      <c r="FXS23" s="286"/>
      <c r="FXT23" s="286"/>
      <c r="FXU23" s="286"/>
      <c r="FXV23" s="286"/>
      <c r="FXW23" s="286"/>
      <c r="FXX23" s="286"/>
      <c r="FXY23" s="286"/>
      <c r="FXZ23" s="286"/>
      <c r="FYA23" s="286"/>
      <c r="FYB23" s="286"/>
      <c r="FYC23" s="286"/>
      <c r="FYD23" s="286"/>
      <c r="FYE23" s="286"/>
      <c r="FYF23" s="286"/>
      <c r="FYG23" s="286"/>
      <c r="FYH23" s="286"/>
      <c r="FYI23" s="286"/>
      <c r="FYJ23" s="286"/>
      <c r="FYK23" s="286"/>
      <c r="FYL23" s="286"/>
      <c r="FYM23" s="286"/>
      <c r="FYN23" s="286"/>
      <c r="FYO23" s="286"/>
      <c r="FYP23" s="286"/>
      <c r="FYQ23" s="286"/>
      <c r="FYR23" s="286"/>
      <c r="FYS23" s="286"/>
      <c r="FYT23" s="286"/>
      <c r="FYU23" s="286"/>
      <c r="FYV23" s="286"/>
      <c r="FYW23" s="286"/>
      <c r="FYX23" s="286"/>
      <c r="FYY23" s="286"/>
      <c r="FYZ23" s="286"/>
      <c r="FZA23" s="286"/>
      <c r="FZB23" s="286"/>
      <c r="FZC23" s="286"/>
      <c r="FZD23" s="286"/>
      <c r="FZE23" s="286"/>
      <c r="FZF23" s="286"/>
      <c r="FZG23" s="286"/>
      <c r="FZH23" s="286"/>
      <c r="FZI23" s="286"/>
      <c r="FZJ23" s="286"/>
      <c r="FZK23" s="286"/>
      <c r="FZL23" s="286"/>
      <c r="FZM23" s="286"/>
      <c r="FZN23" s="286"/>
      <c r="FZO23" s="286"/>
      <c r="FZP23" s="286"/>
      <c r="FZQ23" s="286"/>
      <c r="FZR23" s="286"/>
      <c r="FZS23" s="286"/>
      <c r="FZT23" s="286"/>
      <c r="FZU23" s="286"/>
      <c r="FZV23" s="286"/>
      <c r="FZW23" s="286"/>
      <c r="FZX23" s="286"/>
      <c r="FZY23" s="286"/>
      <c r="FZZ23" s="286"/>
      <c r="GAA23" s="286"/>
      <c r="GAB23" s="286"/>
      <c r="GAC23" s="286"/>
      <c r="GAD23" s="286"/>
      <c r="GAE23" s="286"/>
      <c r="GAF23" s="286"/>
      <c r="GAG23" s="286"/>
      <c r="GAH23" s="286"/>
      <c r="GAI23" s="286"/>
      <c r="GAJ23" s="286"/>
      <c r="GAK23" s="286"/>
      <c r="GAL23" s="286"/>
      <c r="GAM23" s="286"/>
      <c r="GAN23" s="286"/>
      <c r="GAO23" s="286"/>
      <c r="GAP23" s="286"/>
      <c r="GAQ23" s="286"/>
      <c r="GAR23" s="286"/>
      <c r="GAS23" s="286"/>
      <c r="GAT23" s="286"/>
      <c r="GAU23" s="286"/>
      <c r="GAV23" s="286"/>
      <c r="GAW23" s="286"/>
      <c r="GAX23" s="286"/>
      <c r="GAY23" s="286"/>
      <c r="GAZ23" s="286"/>
      <c r="GBA23" s="286"/>
      <c r="GBB23" s="286"/>
      <c r="GBC23" s="286"/>
      <c r="GBD23" s="286"/>
      <c r="GBE23" s="286"/>
      <c r="GBF23" s="286"/>
      <c r="GBG23" s="286"/>
      <c r="GBH23" s="286"/>
      <c r="GBI23" s="286"/>
      <c r="GBJ23" s="286"/>
      <c r="GBK23" s="286"/>
      <c r="GBL23" s="286"/>
      <c r="GBM23" s="286"/>
      <c r="GBN23" s="286"/>
      <c r="GBO23" s="286"/>
      <c r="GBP23" s="286"/>
      <c r="GBQ23" s="286"/>
      <c r="GBR23" s="286"/>
      <c r="GBS23" s="286"/>
      <c r="GBT23" s="286"/>
      <c r="GBU23" s="286"/>
      <c r="GBV23" s="286"/>
      <c r="GBW23" s="286"/>
      <c r="GBX23" s="286"/>
      <c r="GBY23" s="286"/>
      <c r="GBZ23" s="286"/>
      <c r="GCA23" s="286"/>
      <c r="GCB23" s="286"/>
      <c r="GCC23" s="286"/>
      <c r="GCD23" s="286"/>
      <c r="GCE23" s="286"/>
      <c r="GCF23" s="286"/>
      <c r="GCG23" s="286"/>
      <c r="GCH23" s="286"/>
      <c r="GCI23" s="286"/>
      <c r="GCJ23" s="286"/>
      <c r="GCK23" s="286"/>
      <c r="GCL23" s="286"/>
      <c r="GCM23" s="286"/>
      <c r="GCN23" s="286"/>
      <c r="GCO23" s="286"/>
      <c r="GCP23" s="286"/>
      <c r="GCQ23" s="286"/>
      <c r="GCR23" s="286"/>
      <c r="GCS23" s="286"/>
      <c r="GCT23" s="286"/>
      <c r="GCU23" s="286"/>
      <c r="GCV23" s="286"/>
      <c r="GCW23" s="286"/>
      <c r="GCX23" s="286"/>
      <c r="GCY23" s="286"/>
      <c r="GCZ23" s="286"/>
      <c r="GDA23" s="286"/>
      <c r="GDB23" s="286"/>
      <c r="GDC23" s="286"/>
      <c r="GDD23" s="286"/>
      <c r="GDE23" s="286"/>
      <c r="GDF23" s="286"/>
      <c r="GDG23" s="286"/>
      <c r="GDH23" s="286"/>
      <c r="GDI23" s="286"/>
      <c r="GDJ23" s="286"/>
      <c r="GDK23" s="286"/>
      <c r="GDL23" s="286"/>
      <c r="GDM23" s="286"/>
      <c r="GDN23" s="286"/>
      <c r="GDO23" s="286"/>
      <c r="GDP23" s="286"/>
      <c r="GDQ23" s="286"/>
      <c r="GDR23" s="286"/>
      <c r="GDS23" s="286"/>
      <c r="GDT23" s="286"/>
      <c r="GDU23" s="286"/>
      <c r="GDV23" s="286"/>
      <c r="GDW23" s="286"/>
      <c r="GDX23" s="286"/>
      <c r="GDY23" s="286"/>
      <c r="GDZ23" s="286"/>
      <c r="GEA23" s="286"/>
      <c r="GEB23" s="286"/>
      <c r="GEC23" s="286"/>
      <c r="GED23" s="286"/>
      <c r="GEE23" s="286"/>
      <c r="GEF23" s="286"/>
      <c r="GEG23" s="286"/>
      <c r="GEH23" s="286"/>
      <c r="GEI23" s="286"/>
      <c r="GEJ23" s="286"/>
      <c r="GEK23" s="286"/>
      <c r="GEL23" s="286"/>
      <c r="GEM23" s="286"/>
      <c r="GEN23" s="286"/>
      <c r="GEO23" s="286"/>
      <c r="GEP23" s="286"/>
      <c r="GEQ23" s="286"/>
      <c r="GER23" s="286"/>
      <c r="GES23" s="286"/>
      <c r="GET23" s="286"/>
      <c r="GEU23" s="286"/>
      <c r="GEV23" s="286"/>
      <c r="GEW23" s="286"/>
      <c r="GEX23" s="286"/>
      <c r="GEY23" s="286"/>
      <c r="GEZ23" s="286"/>
      <c r="GFA23" s="286"/>
      <c r="GFB23" s="286"/>
      <c r="GFC23" s="286"/>
      <c r="GFD23" s="286"/>
      <c r="GFE23" s="286"/>
      <c r="GFF23" s="286"/>
      <c r="GFG23" s="286"/>
      <c r="GFH23" s="286"/>
      <c r="GFI23" s="286"/>
      <c r="GFJ23" s="286"/>
      <c r="GFK23" s="286"/>
      <c r="GFL23" s="286"/>
      <c r="GFM23" s="286"/>
      <c r="GFN23" s="286"/>
      <c r="GFO23" s="286"/>
      <c r="GFP23" s="286"/>
      <c r="GFQ23" s="286"/>
      <c r="GFR23" s="286"/>
      <c r="GFS23" s="286"/>
      <c r="GFT23" s="286"/>
      <c r="GFU23" s="286"/>
      <c r="GFV23" s="286"/>
      <c r="GFW23" s="286"/>
      <c r="GFX23" s="286"/>
      <c r="GFY23" s="286"/>
      <c r="GFZ23" s="286"/>
      <c r="GGA23" s="286"/>
      <c r="GGB23" s="286"/>
      <c r="GGC23" s="286"/>
      <c r="GGD23" s="286"/>
      <c r="GGE23" s="286"/>
      <c r="GGF23" s="286"/>
      <c r="GGG23" s="286"/>
      <c r="GGH23" s="286"/>
      <c r="GGI23" s="286"/>
      <c r="GGJ23" s="286"/>
      <c r="GGK23" s="286"/>
      <c r="GGL23" s="286"/>
      <c r="GGM23" s="286"/>
      <c r="GGN23" s="286"/>
      <c r="GGO23" s="286"/>
      <c r="GGP23" s="286"/>
      <c r="GGQ23" s="286"/>
      <c r="GGR23" s="286"/>
      <c r="GGS23" s="286"/>
      <c r="GGT23" s="286"/>
      <c r="GGU23" s="286"/>
      <c r="GGV23" s="286"/>
      <c r="GGW23" s="286"/>
      <c r="GGX23" s="286"/>
      <c r="GGY23" s="286"/>
      <c r="GGZ23" s="286"/>
      <c r="GHA23" s="286"/>
      <c r="GHB23" s="286"/>
      <c r="GHC23" s="286"/>
      <c r="GHD23" s="286"/>
      <c r="GHE23" s="286"/>
      <c r="GHF23" s="286"/>
      <c r="GHG23" s="286"/>
      <c r="GHH23" s="286"/>
      <c r="GHI23" s="286"/>
      <c r="GHJ23" s="286"/>
      <c r="GHK23" s="286"/>
      <c r="GHL23" s="286"/>
      <c r="GHM23" s="286"/>
      <c r="GHN23" s="286"/>
      <c r="GHO23" s="286"/>
      <c r="GHP23" s="286"/>
      <c r="GHQ23" s="286"/>
      <c r="GHR23" s="286"/>
      <c r="GHS23" s="286"/>
      <c r="GHT23" s="286"/>
      <c r="GHU23" s="286"/>
      <c r="GHV23" s="286"/>
      <c r="GHW23" s="286"/>
      <c r="GHX23" s="286"/>
      <c r="GHY23" s="286"/>
      <c r="GHZ23" s="286"/>
      <c r="GIA23" s="286"/>
      <c r="GIB23" s="286"/>
      <c r="GIC23" s="286"/>
      <c r="GID23" s="286"/>
      <c r="GIE23" s="286"/>
      <c r="GIF23" s="286"/>
      <c r="GIG23" s="286"/>
      <c r="GIH23" s="286"/>
      <c r="GII23" s="286"/>
      <c r="GIJ23" s="286"/>
      <c r="GIK23" s="286"/>
      <c r="GIL23" s="286"/>
      <c r="GIM23" s="286"/>
      <c r="GIN23" s="286"/>
      <c r="GIO23" s="286"/>
      <c r="GIP23" s="286"/>
      <c r="GIQ23" s="286"/>
      <c r="GIR23" s="286"/>
      <c r="GIS23" s="286"/>
      <c r="GIT23" s="286"/>
      <c r="GIU23" s="286"/>
      <c r="GIV23" s="286"/>
      <c r="GIW23" s="286"/>
      <c r="GIX23" s="286"/>
      <c r="GIY23" s="286"/>
      <c r="GIZ23" s="286"/>
      <c r="GJA23" s="286"/>
      <c r="GJB23" s="286"/>
      <c r="GJC23" s="286"/>
      <c r="GJD23" s="286"/>
      <c r="GJE23" s="286"/>
      <c r="GJF23" s="286"/>
      <c r="GJG23" s="286"/>
      <c r="GJH23" s="286"/>
      <c r="GJI23" s="286"/>
      <c r="GJJ23" s="286"/>
      <c r="GJK23" s="286"/>
      <c r="GJL23" s="286"/>
      <c r="GJM23" s="286"/>
      <c r="GJN23" s="286"/>
      <c r="GJO23" s="286"/>
      <c r="GJP23" s="286"/>
      <c r="GJQ23" s="286"/>
      <c r="GJR23" s="286"/>
      <c r="GJS23" s="286"/>
      <c r="GJT23" s="286"/>
      <c r="GJU23" s="286"/>
      <c r="GJV23" s="286"/>
      <c r="GJW23" s="286"/>
      <c r="GJX23" s="286"/>
      <c r="GJY23" s="286"/>
      <c r="GJZ23" s="286"/>
      <c r="GKA23" s="286"/>
      <c r="GKB23" s="286"/>
      <c r="GKC23" s="286"/>
      <c r="GKD23" s="286"/>
      <c r="GKE23" s="286"/>
      <c r="GKF23" s="286"/>
      <c r="GKG23" s="286"/>
      <c r="GKH23" s="286"/>
      <c r="GKI23" s="286"/>
      <c r="GKJ23" s="286"/>
      <c r="GKK23" s="286"/>
      <c r="GKL23" s="286"/>
      <c r="GKM23" s="286"/>
      <c r="GKN23" s="286"/>
      <c r="GKO23" s="286"/>
      <c r="GKP23" s="286"/>
      <c r="GKQ23" s="286"/>
      <c r="GKR23" s="286"/>
      <c r="GKS23" s="286"/>
      <c r="GKT23" s="286"/>
      <c r="GKU23" s="286"/>
      <c r="GKV23" s="286"/>
      <c r="GKW23" s="286"/>
      <c r="GKX23" s="286"/>
      <c r="GKY23" s="286"/>
      <c r="GKZ23" s="286"/>
      <c r="GLA23" s="286"/>
      <c r="GLB23" s="286"/>
      <c r="GLC23" s="286"/>
      <c r="GLD23" s="286"/>
      <c r="GLE23" s="286"/>
      <c r="GLF23" s="286"/>
      <c r="GLG23" s="286"/>
      <c r="GLH23" s="286"/>
      <c r="GLI23" s="286"/>
      <c r="GLJ23" s="286"/>
      <c r="GLK23" s="286"/>
      <c r="GLL23" s="286"/>
      <c r="GLM23" s="286"/>
      <c r="GLN23" s="286"/>
      <c r="GLO23" s="286"/>
      <c r="GLP23" s="286"/>
      <c r="GLQ23" s="286"/>
      <c r="GLR23" s="286"/>
      <c r="GLS23" s="286"/>
      <c r="GLT23" s="286"/>
      <c r="GLU23" s="286"/>
      <c r="GLV23" s="286"/>
      <c r="GLW23" s="286"/>
      <c r="GLX23" s="286"/>
      <c r="GLY23" s="286"/>
      <c r="GLZ23" s="286"/>
      <c r="GMA23" s="286"/>
      <c r="GMB23" s="286"/>
      <c r="GMC23" s="286"/>
      <c r="GMD23" s="286"/>
      <c r="GME23" s="286"/>
      <c r="GMF23" s="286"/>
      <c r="GMG23" s="286"/>
      <c r="GMH23" s="286"/>
      <c r="GMI23" s="286"/>
      <c r="GMJ23" s="286"/>
      <c r="GMK23" s="286"/>
      <c r="GML23" s="286"/>
      <c r="GMM23" s="286"/>
      <c r="GMN23" s="286"/>
      <c r="GMO23" s="286"/>
      <c r="GMP23" s="286"/>
      <c r="GMQ23" s="286"/>
      <c r="GMR23" s="286"/>
      <c r="GMS23" s="286"/>
      <c r="GMT23" s="286"/>
      <c r="GMU23" s="286"/>
      <c r="GMV23" s="286"/>
      <c r="GMW23" s="286"/>
      <c r="GMX23" s="286"/>
      <c r="GMY23" s="286"/>
      <c r="GMZ23" s="286"/>
      <c r="GNA23" s="286"/>
      <c r="GNB23" s="286"/>
      <c r="GNC23" s="286"/>
      <c r="GND23" s="286"/>
      <c r="GNE23" s="286"/>
      <c r="GNF23" s="286"/>
      <c r="GNG23" s="286"/>
      <c r="GNH23" s="286"/>
      <c r="GNI23" s="286"/>
      <c r="GNJ23" s="286"/>
      <c r="GNK23" s="286"/>
      <c r="GNL23" s="286"/>
      <c r="GNM23" s="286"/>
      <c r="GNN23" s="286"/>
      <c r="GNO23" s="286"/>
      <c r="GNP23" s="286"/>
      <c r="GNQ23" s="286"/>
      <c r="GNR23" s="286"/>
      <c r="GNS23" s="286"/>
      <c r="GNT23" s="286"/>
      <c r="GNU23" s="286"/>
      <c r="GNV23" s="286"/>
      <c r="GNW23" s="286"/>
      <c r="GNX23" s="286"/>
      <c r="GNY23" s="286"/>
      <c r="GNZ23" s="286"/>
      <c r="GOA23" s="286"/>
      <c r="GOB23" s="286"/>
      <c r="GOC23" s="286"/>
      <c r="GOD23" s="286"/>
      <c r="GOE23" s="286"/>
      <c r="GOF23" s="286"/>
      <c r="GOG23" s="286"/>
      <c r="GOH23" s="286"/>
      <c r="GOI23" s="286"/>
      <c r="GOJ23" s="286"/>
      <c r="GOK23" s="286"/>
      <c r="GOL23" s="286"/>
      <c r="GOM23" s="286"/>
      <c r="GON23" s="286"/>
      <c r="GOO23" s="286"/>
      <c r="GOP23" s="286"/>
      <c r="GOQ23" s="286"/>
      <c r="GOR23" s="286"/>
      <c r="GOS23" s="286"/>
      <c r="GOT23" s="286"/>
      <c r="GOU23" s="286"/>
      <c r="GOV23" s="286"/>
      <c r="GOW23" s="286"/>
      <c r="GOX23" s="286"/>
      <c r="GOY23" s="286"/>
      <c r="GOZ23" s="286"/>
      <c r="GPA23" s="286"/>
      <c r="GPB23" s="286"/>
      <c r="GPC23" s="286"/>
      <c r="GPD23" s="286"/>
      <c r="GPE23" s="286"/>
      <c r="GPF23" s="286"/>
      <c r="GPG23" s="286"/>
      <c r="GPH23" s="286"/>
      <c r="GPI23" s="286"/>
      <c r="GPJ23" s="286"/>
      <c r="GPK23" s="286"/>
      <c r="GPL23" s="286"/>
      <c r="GPM23" s="286"/>
      <c r="GPN23" s="286"/>
      <c r="GPO23" s="286"/>
      <c r="GPP23" s="286"/>
      <c r="GPQ23" s="286"/>
      <c r="GPR23" s="286"/>
      <c r="GPS23" s="286"/>
      <c r="GPT23" s="286"/>
      <c r="GPU23" s="286"/>
      <c r="GPV23" s="286"/>
      <c r="GPW23" s="286"/>
      <c r="GPX23" s="286"/>
      <c r="GPY23" s="286"/>
      <c r="GPZ23" s="286"/>
      <c r="GQA23" s="286"/>
      <c r="GQB23" s="286"/>
      <c r="GQC23" s="286"/>
      <c r="GQD23" s="286"/>
      <c r="GQE23" s="286"/>
      <c r="GQF23" s="286"/>
      <c r="GQG23" s="286"/>
      <c r="GQH23" s="286"/>
      <c r="GQI23" s="286"/>
      <c r="GQJ23" s="286"/>
      <c r="GQK23" s="286"/>
      <c r="GQL23" s="286"/>
      <c r="GQM23" s="286"/>
      <c r="GQN23" s="286"/>
      <c r="GQO23" s="286"/>
      <c r="GQP23" s="286"/>
      <c r="GQQ23" s="286"/>
      <c r="GQR23" s="286"/>
      <c r="GQS23" s="286"/>
      <c r="GQT23" s="286"/>
      <c r="GQU23" s="286"/>
      <c r="GQV23" s="286"/>
      <c r="GQW23" s="286"/>
      <c r="GQX23" s="286"/>
      <c r="GQY23" s="286"/>
      <c r="GQZ23" s="286"/>
      <c r="GRA23" s="286"/>
      <c r="GRB23" s="286"/>
      <c r="GRC23" s="286"/>
      <c r="GRD23" s="286"/>
      <c r="GRE23" s="286"/>
      <c r="GRF23" s="286"/>
      <c r="GRG23" s="286"/>
      <c r="GRH23" s="286"/>
      <c r="GRI23" s="286"/>
      <c r="GRJ23" s="286"/>
      <c r="GRK23" s="286"/>
      <c r="GRL23" s="286"/>
      <c r="GRM23" s="286"/>
      <c r="GRN23" s="286"/>
      <c r="GRO23" s="286"/>
      <c r="GRP23" s="286"/>
      <c r="GRQ23" s="286"/>
      <c r="GRR23" s="286"/>
      <c r="GRS23" s="286"/>
      <c r="GRT23" s="286"/>
      <c r="GRU23" s="286"/>
      <c r="GRV23" s="286"/>
      <c r="GRW23" s="286"/>
      <c r="GRX23" s="286"/>
      <c r="GRY23" s="286"/>
      <c r="GRZ23" s="286"/>
      <c r="GSA23" s="286"/>
      <c r="GSB23" s="286"/>
      <c r="GSC23" s="286"/>
      <c r="GSD23" s="286"/>
      <c r="GSE23" s="286"/>
      <c r="GSF23" s="286"/>
      <c r="GSG23" s="286"/>
      <c r="GSH23" s="286"/>
      <c r="GSI23" s="286"/>
      <c r="GSJ23" s="286"/>
      <c r="GSK23" s="286"/>
      <c r="GSL23" s="286"/>
      <c r="GSM23" s="286"/>
      <c r="GSN23" s="286"/>
      <c r="GSO23" s="286"/>
      <c r="GSP23" s="286"/>
      <c r="GSQ23" s="286"/>
      <c r="GSR23" s="286"/>
      <c r="GSS23" s="286"/>
      <c r="GST23" s="286"/>
      <c r="GSU23" s="286"/>
      <c r="GSV23" s="286"/>
      <c r="GSW23" s="286"/>
      <c r="GSX23" s="286"/>
      <c r="GSY23" s="286"/>
      <c r="GSZ23" s="286"/>
      <c r="GTA23" s="286"/>
      <c r="GTB23" s="286"/>
      <c r="GTC23" s="286"/>
      <c r="GTD23" s="286"/>
      <c r="GTE23" s="286"/>
      <c r="GTF23" s="286"/>
      <c r="GTG23" s="286"/>
      <c r="GTH23" s="286"/>
      <c r="GTI23" s="286"/>
      <c r="GTJ23" s="286"/>
      <c r="GTK23" s="286"/>
      <c r="GTL23" s="286"/>
      <c r="GTM23" s="286"/>
      <c r="GTN23" s="286"/>
      <c r="GTO23" s="286"/>
      <c r="GTP23" s="286"/>
      <c r="GTQ23" s="286"/>
      <c r="GTR23" s="286"/>
      <c r="GTS23" s="286"/>
      <c r="GTT23" s="286"/>
      <c r="GTU23" s="286"/>
      <c r="GTV23" s="286"/>
      <c r="GTW23" s="286"/>
      <c r="GTX23" s="286"/>
      <c r="GTY23" s="286"/>
      <c r="GTZ23" s="286"/>
      <c r="GUA23" s="286"/>
      <c r="GUB23" s="286"/>
      <c r="GUC23" s="286"/>
      <c r="GUD23" s="286"/>
      <c r="GUE23" s="286"/>
      <c r="GUF23" s="286"/>
      <c r="GUG23" s="286"/>
      <c r="GUH23" s="286"/>
      <c r="GUI23" s="286"/>
      <c r="GUJ23" s="286"/>
      <c r="GUK23" s="286"/>
      <c r="GUL23" s="286"/>
      <c r="GUM23" s="286"/>
      <c r="GUN23" s="286"/>
      <c r="GUO23" s="286"/>
      <c r="GUP23" s="286"/>
      <c r="GUQ23" s="286"/>
      <c r="GUR23" s="286"/>
      <c r="GUS23" s="286"/>
      <c r="GUT23" s="286"/>
      <c r="GUU23" s="286"/>
      <c r="GUV23" s="286"/>
      <c r="GUW23" s="286"/>
      <c r="GUX23" s="286"/>
      <c r="GUY23" s="286"/>
      <c r="GUZ23" s="286"/>
      <c r="GVA23" s="286"/>
      <c r="GVB23" s="286"/>
      <c r="GVC23" s="286"/>
      <c r="GVD23" s="286"/>
      <c r="GVE23" s="286"/>
      <c r="GVF23" s="286"/>
      <c r="GVG23" s="286"/>
      <c r="GVH23" s="286"/>
      <c r="GVI23" s="286"/>
      <c r="GVJ23" s="286"/>
      <c r="GVK23" s="286"/>
      <c r="GVL23" s="286"/>
      <c r="GVM23" s="286"/>
      <c r="GVN23" s="286"/>
      <c r="GVO23" s="286"/>
      <c r="GVP23" s="286"/>
      <c r="GVQ23" s="286"/>
      <c r="GVR23" s="286"/>
      <c r="GVS23" s="286"/>
      <c r="GVT23" s="286"/>
      <c r="GVU23" s="286"/>
      <c r="GVV23" s="286"/>
      <c r="GVW23" s="286"/>
      <c r="GVX23" s="286"/>
      <c r="GVY23" s="286"/>
      <c r="GVZ23" s="286"/>
      <c r="GWA23" s="286"/>
      <c r="GWB23" s="286"/>
      <c r="GWC23" s="286"/>
      <c r="GWD23" s="286"/>
      <c r="GWE23" s="286"/>
      <c r="GWF23" s="286"/>
      <c r="GWG23" s="286"/>
      <c r="GWH23" s="286"/>
      <c r="GWI23" s="286"/>
      <c r="GWJ23" s="286"/>
      <c r="GWK23" s="286"/>
      <c r="GWL23" s="286"/>
      <c r="GWM23" s="286"/>
      <c r="GWN23" s="286"/>
      <c r="GWO23" s="286"/>
      <c r="GWP23" s="286"/>
      <c r="GWQ23" s="286"/>
      <c r="GWR23" s="286"/>
      <c r="GWS23" s="286"/>
      <c r="GWT23" s="286"/>
      <c r="GWU23" s="286"/>
      <c r="GWV23" s="286"/>
      <c r="GWW23" s="286"/>
      <c r="GWX23" s="286"/>
      <c r="GWY23" s="286"/>
      <c r="GWZ23" s="286"/>
      <c r="GXA23" s="286"/>
      <c r="GXB23" s="286"/>
      <c r="GXC23" s="286"/>
      <c r="GXD23" s="286"/>
      <c r="GXE23" s="286"/>
      <c r="GXF23" s="286"/>
      <c r="GXG23" s="286"/>
      <c r="GXH23" s="286"/>
      <c r="GXI23" s="286"/>
      <c r="GXJ23" s="286"/>
      <c r="GXK23" s="286"/>
      <c r="GXL23" s="286"/>
      <c r="GXM23" s="286"/>
      <c r="GXN23" s="286"/>
      <c r="GXO23" s="286"/>
      <c r="GXP23" s="286"/>
      <c r="GXQ23" s="286"/>
      <c r="GXR23" s="286"/>
      <c r="GXS23" s="286"/>
      <c r="GXT23" s="286"/>
      <c r="GXU23" s="286"/>
      <c r="GXV23" s="286"/>
      <c r="GXW23" s="286"/>
      <c r="GXX23" s="286"/>
      <c r="GXY23" s="286"/>
      <c r="GXZ23" s="286"/>
      <c r="GYA23" s="286"/>
      <c r="GYB23" s="286"/>
      <c r="GYC23" s="286"/>
      <c r="GYD23" s="286"/>
      <c r="GYE23" s="286"/>
      <c r="GYF23" s="286"/>
      <c r="GYG23" s="286"/>
      <c r="GYH23" s="286"/>
      <c r="GYI23" s="286"/>
      <c r="GYJ23" s="286"/>
      <c r="GYK23" s="286"/>
      <c r="GYL23" s="286"/>
      <c r="GYM23" s="286"/>
      <c r="GYN23" s="286"/>
      <c r="GYO23" s="286"/>
      <c r="GYP23" s="286"/>
      <c r="GYQ23" s="286"/>
      <c r="GYR23" s="286"/>
      <c r="GYS23" s="286"/>
      <c r="GYT23" s="286"/>
      <c r="GYU23" s="286"/>
      <c r="GYV23" s="286"/>
      <c r="GYW23" s="286"/>
      <c r="GYX23" s="286"/>
      <c r="GYY23" s="286"/>
      <c r="GYZ23" s="286"/>
      <c r="GZA23" s="286"/>
      <c r="GZB23" s="286"/>
      <c r="GZC23" s="286"/>
      <c r="GZD23" s="286"/>
      <c r="GZE23" s="286"/>
      <c r="GZF23" s="286"/>
      <c r="GZG23" s="286"/>
      <c r="GZH23" s="286"/>
      <c r="GZI23" s="286"/>
      <c r="GZJ23" s="286"/>
      <c r="GZK23" s="286"/>
      <c r="GZL23" s="286"/>
      <c r="GZM23" s="286"/>
      <c r="GZN23" s="286"/>
      <c r="GZO23" s="286"/>
      <c r="GZP23" s="286"/>
      <c r="GZQ23" s="286"/>
      <c r="GZR23" s="286"/>
      <c r="GZS23" s="286"/>
      <c r="GZT23" s="286"/>
      <c r="GZU23" s="286"/>
      <c r="GZV23" s="286"/>
      <c r="GZW23" s="286"/>
      <c r="GZX23" s="286"/>
      <c r="GZY23" s="286"/>
      <c r="GZZ23" s="286"/>
      <c r="HAA23" s="286"/>
      <c r="HAB23" s="286"/>
      <c r="HAC23" s="286"/>
      <c r="HAD23" s="286"/>
      <c r="HAE23" s="286"/>
      <c r="HAF23" s="286"/>
      <c r="HAG23" s="286"/>
      <c r="HAH23" s="286"/>
      <c r="HAI23" s="286"/>
      <c r="HAJ23" s="286"/>
      <c r="HAK23" s="286"/>
      <c r="HAL23" s="286"/>
      <c r="HAM23" s="286"/>
      <c r="HAN23" s="286"/>
      <c r="HAO23" s="286"/>
      <c r="HAP23" s="286"/>
      <c r="HAQ23" s="286"/>
      <c r="HAR23" s="286"/>
      <c r="HAS23" s="286"/>
      <c r="HAT23" s="286"/>
      <c r="HAU23" s="286"/>
      <c r="HAV23" s="286"/>
      <c r="HAW23" s="286"/>
      <c r="HAX23" s="286"/>
      <c r="HAY23" s="286"/>
      <c r="HAZ23" s="286"/>
      <c r="HBA23" s="286"/>
      <c r="HBB23" s="286"/>
      <c r="HBC23" s="286"/>
      <c r="HBD23" s="286"/>
      <c r="HBE23" s="286"/>
      <c r="HBF23" s="286"/>
      <c r="HBG23" s="286"/>
      <c r="HBH23" s="286"/>
      <c r="HBI23" s="286"/>
      <c r="HBJ23" s="286"/>
      <c r="HBK23" s="286"/>
      <c r="HBL23" s="286"/>
      <c r="HBM23" s="286"/>
      <c r="HBN23" s="286"/>
      <c r="HBO23" s="286"/>
      <c r="HBP23" s="286"/>
      <c r="HBQ23" s="286"/>
      <c r="HBR23" s="286"/>
      <c r="HBS23" s="286"/>
      <c r="HBT23" s="286"/>
      <c r="HBU23" s="286"/>
      <c r="HBV23" s="286"/>
      <c r="HBW23" s="286"/>
      <c r="HBX23" s="286"/>
      <c r="HBY23" s="286"/>
      <c r="HBZ23" s="286"/>
      <c r="HCA23" s="286"/>
      <c r="HCB23" s="286"/>
      <c r="HCC23" s="286"/>
      <c r="HCD23" s="286"/>
      <c r="HCE23" s="286"/>
      <c r="HCF23" s="286"/>
      <c r="HCG23" s="286"/>
      <c r="HCH23" s="286"/>
      <c r="HCI23" s="286"/>
      <c r="HCJ23" s="286"/>
      <c r="HCK23" s="286"/>
      <c r="HCL23" s="286"/>
      <c r="HCM23" s="286"/>
      <c r="HCN23" s="286"/>
      <c r="HCO23" s="286"/>
      <c r="HCP23" s="286"/>
      <c r="HCQ23" s="286"/>
      <c r="HCR23" s="286"/>
      <c r="HCS23" s="286"/>
      <c r="HCT23" s="286"/>
      <c r="HCU23" s="286"/>
      <c r="HCV23" s="286"/>
      <c r="HCW23" s="286"/>
      <c r="HCX23" s="286"/>
      <c r="HCY23" s="286"/>
      <c r="HCZ23" s="286"/>
      <c r="HDA23" s="286"/>
      <c r="HDB23" s="286"/>
      <c r="HDC23" s="286"/>
      <c r="HDD23" s="286"/>
      <c r="HDE23" s="286"/>
      <c r="HDF23" s="286"/>
      <c r="HDG23" s="286"/>
      <c r="HDH23" s="286"/>
      <c r="HDI23" s="286"/>
      <c r="HDJ23" s="286"/>
      <c r="HDK23" s="286"/>
      <c r="HDL23" s="286"/>
      <c r="HDM23" s="286"/>
      <c r="HDN23" s="286"/>
      <c r="HDO23" s="286"/>
      <c r="HDP23" s="286"/>
      <c r="HDQ23" s="286"/>
      <c r="HDR23" s="286"/>
      <c r="HDS23" s="286"/>
      <c r="HDT23" s="286"/>
      <c r="HDU23" s="286"/>
      <c r="HDV23" s="286"/>
      <c r="HDW23" s="286"/>
      <c r="HDX23" s="286"/>
      <c r="HDY23" s="286"/>
      <c r="HDZ23" s="286"/>
      <c r="HEA23" s="286"/>
      <c r="HEB23" s="286"/>
      <c r="HEC23" s="286"/>
      <c r="HED23" s="286"/>
      <c r="HEE23" s="286"/>
      <c r="HEF23" s="286"/>
      <c r="HEG23" s="286"/>
      <c r="HEH23" s="286"/>
      <c r="HEI23" s="286"/>
      <c r="HEJ23" s="286"/>
      <c r="HEK23" s="286"/>
      <c r="HEL23" s="286"/>
      <c r="HEM23" s="286"/>
      <c r="HEN23" s="286"/>
      <c r="HEO23" s="286"/>
      <c r="HEP23" s="286"/>
      <c r="HEQ23" s="286"/>
      <c r="HER23" s="286"/>
      <c r="HES23" s="286"/>
      <c r="HET23" s="286"/>
      <c r="HEU23" s="286"/>
      <c r="HEV23" s="286"/>
      <c r="HEW23" s="286"/>
      <c r="HEX23" s="286"/>
      <c r="HEY23" s="286"/>
      <c r="HEZ23" s="286"/>
      <c r="HFA23" s="286"/>
      <c r="HFB23" s="286"/>
      <c r="HFC23" s="286"/>
      <c r="HFD23" s="286"/>
      <c r="HFE23" s="286"/>
      <c r="HFF23" s="286"/>
      <c r="HFG23" s="286"/>
      <c r="HFH23" s="286"/>
      <c r="HFI23" s="286"/>
      <c r="HFJ23" s="286"/>
      <c r="HFK23" s="286"/>
      <c r="HFL23" s="286"/>
      <c r="HFM23" s="286"/>
      <c r="HFN23" s="286"/>
      <c r="HFO23" s="286"/>
      <c r="HFP23" s="286"/>
      <c r="HFQ23" s="286"/>
      <c r="HFR23" s="286"/>
      <c r="HFS23" s="286"/>
      <c r="HFT23" s="286"/>
      <c r="HFU23" s="286"/>
      <c r="HFV23" s="286"/>
      <c r="HFW23" s="286"/>
      <c r="HFX23" s="286"/>
      <c r="HFY23" s="286"/>
      <c r="HFZ23" s="286"/>
      <c r="HGA23" s="286"/>
      <c r="HGB23" s="286"/>
      <c r="HGC23" s="286"/>
      <c r="HGD23" s="286"/>
      <c r="HGE23" s="286"/>
      <c r="HGF23" s="286"/>
      <c r="HGG23" s="286"/>
      <c r="HGH23" s="286"/>
      <c r="HGI23" s="286"/>
      <c r="HGJ23" s="286"/>
      <c r="HGK23" s="286"/>
      <c r="HGL23" s="286"/>
      <c r="HGM23" s="286"/>
      <c r="HGN23" s="286"/>
      <c r="HGO23" s="286"/>
      <c r="HGP23" s="286"/>
      <c r="HGQ23" s="286"/>
      <c r="HGR23" s="286"/>
      <c r="HGS23" s="286"/>
      <c r="HGT23" s="286"/>
      <c r="HGU23" s="286"/>
      <c r="HGV23" s="286"/>
      <c r="HGW23" s="286"/>
      <c r="HGX23" s="286"/>
      <c r="HGY23" s="286"/>
      <c r="HGZ23" s="286"/>
      <c r="HHA23" s="286"/>
      <c r="HHB23" s="286"/>
      <c r="HHC23" s="286"/>
      <c r="HHD23" s="286"/>
      <c r="HHE23" s="286"/>
      <c r="HHF23" s="286"/>
      <c r="HHG23" s="286"/>
      <c r="HHH23" s="286"/>
      <c r="HHI23" s="286"/>
      <c r="HHJ23" s="286"/>
      <c r="HHK23" s="286"/>
      <c r="HHL23" s="286"/>
      <c r="HHM23" s="286"/>
      <c r="HHN23" s="286"/>
      <c r="HHO23" s="286"/>
      <c r="HHP23" s="286"/>
      <c r="HHQ23" s="286"/>
      <c r="HHR23" s="286"/>
      <c r="HHS23" s="286"/>
      <c r="HHT23" s="286"/>
      <c r="HHU23" s="286"/>
      <c r="HHV23" s="286"/>
      <c r="HHW23" s="286"/>
      <c r="HHX23" s="286"/>
      <c r="HHY23" s="286"/>
      <c r="HHZ23" s="286"/>
      <c r="HIA23" s="286"/>
      <c r="HIB23" s="286"/>
      <c r="HIC23" s="286"/>
      <c r="HID23" s="286"/>
      <c r="HIE23" s="286"/>
      <c r="HIF23" s="286"/>
      <c r="HIG23" s="286"/>
      <c r="HIH23" s="286"/>
      <c r="HII23" s="286"/>
      <c r="HIJ23" s="286"/>
      <c r="HIK23" s="286"/>
      <c r="HIL23" s="286"/>
      <c r="HIM23" s="286"/>
      <c r="HIN23" s="286"/>
      <c r="HIO23" s="286"/>
      <c r="HIP23" s="286"/>
      <c r="HIQ23" s="286"/>
      <c r="HIR23" s="286"/>
      <c r="HIS23" s="286"/>
      <c r="HIT23" s="286"/>
      <c r="HIU23" s="286"/>
      <c r="HIV23" s="286"/>
      <c r="HIW23" s="286"/>
      <c r="HIX23" s="286"/>
      <c r="HIY23" s="286"/>
      <c r="HIZ23" s="286"/>
      <c r="HJA23" s="286"/>
      <c r="HJB23" s="286"/>
      <c r="HJC23" s="286"/>
      <c r="HJD23" s="286"/>
      <c r="HJE23" s="286"/>
      <c r="HJF23" s="286"/>
      <c r="HJG23" s="286"/>
      <c r="HJH23" s="286"/>
      <c r="HJI23" s="286"/>
      <c r="HJJ23" s="286"/>
      <c r="HJK23" s="286"/>
      <c r="HJL23" s="286"/>
      <c r="HJM23" s="286"/>
      <c r="HJN23" s="286"/>
      <c r="HJO23" s="286"/>
      <c r="HJP23" s="286"/>
      <c r="HJQ23" s="286"/>
      <c r="HJR23" s="286"/>
      <c r="HJS23" s="286"/>
      <c r="HJT23" s="286"/>
      <c r="HJU23" s="286"/>
      <c r="HJV23" s="286"/>
      <c r="HJW23" s="286"/>
      <c r="HJX23" s="286"/>
      <c r="HJY23" s="286"/>
      <c r="HJZ23" s="286"/>
      <c r="HKA23" s="286"/>
      <c r="HKB23" s="286"/>
      <c r="HKC23" s="286"/>
      <c r="HKD23" s="286"/>
      <c r="HKE23" s="286"/>
      <c r="HKF23" s="286"/>
      <c r="HKG23" s="286"/>
      <c r="HKH23" s="286"/>
      <c r="HKI23" s="286"/>
      <c r="HKJ23" s="286"/>
      <c r="HKK23" s="286"/>
      <c r="HKL23" s="286"/>
      <c r="HKM23" s="286"/>
      <c r="HKN23" s="286"/>
      <c r="HKO23" s="286"/>
      <c r="HKP23" s="286"/>
      <c r="HKQ23" s="286"/>
      <c r="HKR23" s="286"/>
      <c r="HKS23" s="286"/>
      <c r="HKT23" s="286"/>
      <c r="HKU23" s="286"/>
      <c r="HKV23" s="286"/>
      <c r="HKW23" s="286"/>
      <c r="HKX23" s="286"/>
      <c r="HKY23" s="286"/>
      <c r="HKZ23" s="286"/>
      <c r="HLA23" s="286"/>
      <c r="HLB23" s="286"/>
      <c r="HLC23" s="286"/>
      <c r="HLD23" s="286"/>
      <c r="HLE23" s="286"/>
      <c r="HLF23" s="286"/>
      <c r="HLG23" s="286"/>
      <c r="HLH23" s="286"/>
      <c r="HLI23" s="286"/>
      <c r="HLJ23" s="286"/>
      <c r="HLK23" s="286"/>
      <c r="HLL23" s="286"/>
      <c r="HLM23" s="286"/>
      <c r="HLN23" s="286"/>
      <c r="HLO23" s="286"/>
      <c r="HLP23" s="286"/>
      <c r="HLQ23" s="286"/>
      <c r="HLR23" s="286"/>
      <c r="HLS23" s="286"/>
      <c r="HLT23" s="286"/>
      <c r="HLU23" s="286"/>
      <c r="HLV23" s="286"/>
      <c r="HLW23" s="286"/>
      <c r="HLX23" s="286"/>
      <c r="HLY23" s="286"/>
      <c r="HLZ23" s="286"/>
      <c r="HMA23" s="286"/>
      <c r="HMB23" s="286"/>
      <c r="HMC23" s="286"/>
      <c r="HMD23" s="286"/>
      <c r="HME23" s="286"/>
      <c r="HMF23" s="286"/>
      <c r="HMG23" s="286"/>
      <c r="HMH23" s="286"/>
      <c r="HMI23" s="286"/>
      <c r="HMJ23" s="286"/>
      <c r="HMK23" s="286"/>
      <c r="HML23" s="286"/>
      <c r="HMM23" s="286"/>
      <c r="HMN23" s="286"/>
      <c r="HMO23" s="286"/>
      <c r="HMP23" s="286"/>
      <c r="HMQ23" s="286"/>
      <c r="HMR23" s="286"/>
      <c r="HMS23" s="286"/>
      <c r="HMT23" s="286"/>
      <c r="HMU23" s="286"/>
      <c r="HMV23" s="286"/>
      <c r="HMW23" s="286"/>
      <c r="HMX23" s="286"/>
      <c r="HMY23" s="286"/>
      <c r="HMZ23" s="286"/>
      <c r="HNA23" s="286"/>
      <c r="HNB23" s="286"/>
      <c r="HNC23" s="286"/>
      <c r="HND23" s="286"/>
      <c r="HNE23" s="286"/>
      <c r="HNF23" s="286"/>
      <c r="HNG23" s="286"/>
      <c r="HNH23" s="286"/>
      <c r="HNI23" s="286"/>
      <c r="HNJ23" s="286"/>
      <c r="HNK23" s="286"/>
      <c r="HNL23" s="286"/>
      <c r="HNM23" s="286"/>
      <c r="HNN23" s="286"/>
      <c r="HNO23" s="286"/>
      <c r="HNP23" s="286"/>
      <c r="HNQ23" s="286"/>
      <c r="HNR23" s="286"/>
      <c r="HNS23" s="286"/>
      <c r="HNT23" s="286"/>
      <c r="HNU23" s="286"/>
      <c r="HNV23" s="286"/>
      <c r="HNW23" s="286"/>
      <c r="HNX23" s="286"/>
      <c r="HNY23" s="286"/>
      <c r="HNZ23" s="286"/>
      <c r="HOA23" s="286"/>
      <c r="HOB23" s="286"/>
      <c r="HOC23" s="286"/>
      <c r="HOD23" s="286"/>
      <c r="HOE23" s="286"/>
      <c r="HOF23" s="286"/>
      <c r="HOG23" s="286"/>
      <c r="HOH23" s="286"/>
      <c r="HOI23" s="286"/>
      <c r="HOJ23" s="286"/>
      <c r="HOK23" s="286"/>
      <c r="HOL23" s="286"/>
      <c r="HOM23" s="286"/>
      <c r="HON23" s="286"/>
      <c r="HOO23" s="286"/>
      <c r="HOP23" s="286"/>
      <c r="HOQ23" s="286"/>
      <c r="HOR23" s="286"/>
      <c r="HOS23" s="286"/>
      <c r="HOT23" s="286"/>
      <c r="HOU23" s="286"/>
      <c r="HOV23" s="286"/>
      <c r="HOW23" s="286"/>
      <c r="HOX23" s="286"/>
      <c r="HOY23" s="286"/>
      <c r="HOZ23" s="286"/>
      <c r="HPA23" s="286"/>
      <c r="HPB23" s="286"/>
      <c r="HPC23" s="286"/>
      <c r="HPD23" s="286"/>
      <c r="HPE23" s="286"/>
      <c r="HPF23" s="286"/>
      <c r="HPG23" s="286"/>
      <c r="HPH23" s="286"/>
      <c r="HPI23" s="286"/>
      <c r="HPJ23" s="286"/>
      <c r="HPK23" s="286"/>
      <c r="HPL23" s="286"/>
      <c r="HPM23" s="286"/>
      <c r="HPN23" s="286"/>
      <c r="HPO23" s="286"/>
      <c r="HPP23" s="286"/>
      <c r="HPQ23" s="286"/>
      <c r="HPR23" s="286"/>
      <c r="HPS23" s="286"/>
      <c r="HPT23" s="286"/>
      <c r="HPU23" s="286"/>
      <c r="HPV23" s="286"/>
      <c r="HPW23" s="286"/>
      <c r="HPX23" s="286"/>
      <c r="HPY23" s="286"/>
      <c r="HPZ23" s="286"/>
      <c r="HQA23" s="286"/>
      <c r="HQB23" s="286"/>
      <c r="HQC23" s="286"/>
      <c r="HQD23" s="286"/>
      <c r="HQE23" s="286"/>
      <c r="HQF23" s="286"/>
      <c r="HQG23" s="286"/>
      <c r="HQH23" s="286"/>
      <c r="HQI23" s="286"/>
      <c r="HQJ23" s="286"/>
      <c r="HQK23" s="286"/>
      <c r="HQL23" s="286"/>
      <c r="HQM23" s="286"/>
      <c r="HQN23" s="286"/>
      <c r="HQO23" s="286"/>
      <c r="HQP23" s="286"/>
      <c r="HQQ23" s="286"/>
      <c r="HQR23" s="286"/>
      <c r="HQS23" s="286"/>
      <c r="HQT23" s="286"/>
      <c r="HQU23" s="286"/>
      <c r="HQV23" s="286"/>
      <c r="HQW23" s="286"/>
      <c r="HQX23" s="286"/>
      <c r="HQY23" s="286"/>
      <c r="HQZ23" s="286"/>
      <c r="HRA23" s="286"/>
      <c r="HRB23" s="286"/>
      <c r="HRC23" s="286"/>
      <c r="HRD23" s="286"/>
      <c r="HRE23" s="286"/>
      <c r="HRF23" s="286"/>
      <c r="HRG23" s="286"/>
      <c r="HRH23" s="286"/>
      <c r="HRI23" s="286"/>
      <c r="HRJ23" s="286"/>
      <c r="HRK23" s="286"/>
      <c r="HRL23" s="286"/>
      <c r="HRM23" s="286"/>
      <c r="HRN23" s="286"/>
      <c r="HRO23" s="286"/>
      <c r="HRP23" s="286"/>
      <c r="HRQ23" s="286"/>
      <c r="HRR23" s="286"/>
      <c r="HRS23" s="286"/>
      <c r="HRT23" s="286"/>
      <c r="HRU23" s="286"/>
      <c r="HRV23" s="286"/>
      <c r="HRW23" s="286"/>
      <c r="HRX23" s="286"/>
      <c r="HRY23" s="286"/>
      <c r="HRZ23" s="286"/>
      <c r="HSA23" s="286"/>
      <c r="HSB23" s="286"/>
      <c r="HSC23" s="286"/>
      <c r="HSD23" s="286"/>
      <c r="HSE23" s="286"/>
      <c r="HSF23" s="286"/>
      <c r="HSG23" s="286"/>
      <c r="HSH23" s="286"/>
      <c r="HSI23" s="286"/>
      <c r="HSJ23" s="286"/>
      <c r="HSK23" s="286"/>
      <c r="HSL23" s="286"/>
      <c r="HSM23" s="286"/>
      <c r="HSN23" s="286"/>
      <c r="HSO23" s="286"/>
      <c r="HSP23" s="286"/>
      <c r="HSQ23" s="286"/>
      <c r="HSR23" s="286"/>
      <c r="HSS23" s="286"/>
      <c r="HST23" s="286"/>
      <c r="HSU23" s="286"/>
      <c r="HSV23" s="286"/>
      <c r="HSW23" s="286"/>
      <c r="HSX23" s="286"/>
      <c r="HSY23" s="286"/>
      <c r="HSZ23" s="286"/>
      <c r="HTA23" s="286"/>
      <c r="HTB23" s="286"/>
      <c r="HTC23" s="286"/>
      <c r="HTD23" s="286"/>
      <c r="HTE23" s="286"/>
      <c r="HTF23" s="286"/>
      <c r="HTG23" s="286"/>
      <c r="HTH23" s="286"/>
      <c r="HTI23" s="286"/>
      <c r="HTJ23" s="286"/>
      <c r="HTK23" s="286"/>
      <c r="HTL23" s="286"/>
      <c r="HTM23" s="286"/>
      <c r="HTN23" s="286"/>
      <c r="HTO23" s="286"/>
      <c r="HTP23" s="286"/>
      <c r="HTQ23" s="286"/>
      <c r="HTR23" s="286"/>
      <c r="HTS23" s="286"/>
      <c r="HTT23" s="286"/>
      <c r="HTU23" s="286"/>
      <c r="HTV23" s="286"/>
      <c r="HTW23" s="286"/>
      <c r="HTX23" s="286"/>
      <c r="HTY23" s="286"/>
      <c r="HTZ23" s="286"/>
      <c r="HUA23" s="286"/>
      <c r="HUB23" s="286"/>
      <c r="HUC23" s="286"/>
      <c r="HUD23" s="286"/>
      <c r="HUE23" s="286"/>
      <c r="HUF23" s="286"/>
      <c r="HUG23" s="286"/>
      <c r="HUH23" s="286"/>
      <c r="HUI23" s="286"/>
      <c r="HUJ23" s="286"/>
      <c r="HUK23" s="286"/>
      <c r="HUL23" s="286"/>
      <c r="HUM23" s="286"/>
      <c r="HUN23" s="286"/>
      <c r="HUO23" s="286"/>
      <c r="HUP23" s="286"/>
      <c r="HUQ23" s="286"/>
      <c r="HUR23" s="286"/>
      <c r="HUS23" s="286"/>
      <c r="HUT23" s="286"/>
      <c r="HUU23" s="286"/>
      <c r="HUV23" s="286"/>
      <c r="HUW23" s="286"/>
      <c r="HUX23" s="286"/>
      <c r="HUY23" s="286"/>
      <c r="HUZ23" s="286"/>
      <c r="HVA23" s="286"/>
      <c r="HVB23" s="286"/>
      <c r="HVC23" s="286"/>
      <c r="HVD23" s="286"/>
      <c r="HVE23" s="286"/>
      <c r="HVF23" s="286"/>
      <c r="HVG23" s="286"/>
      <c r="HVH23" s="286"/>
      <c r="HVI23" s="286"/>
      <c r="HVJ23" s="286"/>
      <c r="HVK23" s="286"/>
      <c r="HVL23" s="286"/>
      <c r="HVM23" s="286"/>
      <c r="HVN23" s="286"/>
      <c r="HVO23" s="286"/>
      <c r="HVP23" s="286"/>
      <c r="HVQ23" s="286"/>
      <c r="HVR23" s="286"/>
      <c r="HVS23" s="286"/>
      <c r="HVT23" s="286"/>
      <c r="HVU23" s="286"/>
      <c r="HVV23" s="286"/>
      <c r="HVW23" s="286"/>
      <c r="HVX23" s="286"/>
      <c r="HVY23" s="286"/>
      <c r="HVZ23" s="286"/>
      <c r="HWA23" s="286"/>
      <c r="HWB23" s="286"/>
      <c r="HWC23" s="286"/>
      <c r="HWD23" s="286"/>
      <c r="HWE23" s="286"/>
      <c r="HWF23" s="286"/>
      <c r="HWG23" s="286"/>
      <c r="HWH23" s="286"/>
      <c r="HWI23" s="286"/>
      <c r="HWJ23" s="286"/>
      <c r="HWK23" s="286"/>
      <c r="HWL23" s="286"/>
      <c r="HWM23" s="286"/>
      <c r="HWN23" s="286"/>
      <c r="HWO23" s="286"/>
      <c r="HWP23" s="286"/>
      <c r="HWQ23" s="286"/>
      <c r="HWR23" s="286"/>
      <c r="HWS23" s="286"/>
      <c r="HWT23" s="286"/>
      <c r="HWU23" s="286"/>
      <c r="HWV23" s="286"/>
      <c r="HWW23" s="286"/>
      <c r="HWX23" s="286"/>
      <c r="HWY23" s="286"/>
      <c r="HWZ23" s="286"/>
      <c r="HXA23" s="286"/>
      <c r="HXB23" s="286"/>
      <c r="HXC23" s="286"/>
      <c r="HXD23" s="286"/>
      <c r="HXE23" s="286"/>
      <c r="HXF23" s="286"/>
      <c r="HXG23" s="286"/>
      <c r="HXH23" s="286"/>
      <c r="HXI23" s="286"/>
      <c r="HXJ23" s="286"/>
      <c r="HXK23" s="286"/>
      <c r="HXL23" s="286"/>
      <c r="HXM23" s="286"/>
      <c r="HXN23" s="286"/>
      <c r="HXO23" s="286"/>
      <c r="HXP23" s="286"/>
      <c r="HXQ23" s="286"/>
      <c r="HXR23" s="286"/>
      <c r="HXS23" s="286"/>
      <c r="HXT23" s="286"/>
      <c r="HXU23" s="286"/>
      <c r="HXV23" s="286"/>
      <c r="HXW23" s="286"/>
      <c r="HXX23" s="286"/>
      <c r="HXY23" s="286"/>
      <c r="HXZ23" s="286"/>
      <c r="HYA23" s="286"/>
      <c r="HYB23" s="286"/>
      <c r="HYC23" s="286"/>
      <c r="HYD23" s="286"/>
      <c r="HYE23" s="286"/>
      <c r="HYF23" s="286"/>
      <c r="HYG23" s="286"/>
      <c r="HYH23" s="286"/>
      <c r="HYI23" s="286"/>
      <c r="HYJ23" s="286"/>
      <c r="HYK23" s="286"/>
      <c r="HYL23" s="286"/>
      <c r="HYM23" s="286"/>
      <c r="HYN23" s="286"/>
      <c r="HYO23" s="286"/>
      <c r="HYP23" s="286"/>
      <c r="HYQ23" s="286"/>
      <c r="HYR23" s="286"/>
      <c r="HYS23" s="286"/>
      <c r="HYT23" s="286"/>
      <c r="HYU23" s="286"/>
      <c r="HYV23" s="286"/>
      <c r="HYW23" s="286"/>
      <c r="HYX23" s="286"/>
      <c r="HYY23" s="286"/>
      <c r="HYZ23" s="286"/>
      <c r="HZA23" s="286"/>
      <c r="HZB23" s="286"/>
      <c r="HZC23" s="286"/>
      <c r="HZD23" s="286"/>
      <c r="HZE23" s="286"/>
      <c r="HZF23" s="286"/>
      <c r="HZG23" s="286"/>
      <c r="HZH23" s="286"/>
      <c r="HZI23" s="286"/>
      <c r="HZJ23" s="286"/>
      <c r="HZK23" s="286"/>
      <c r="HZL23" s="286"/>
      <c r="HZM23" s="286"/>
      <c r="HZN23" s="286"/>
      <c r="HZO23" s="286"/>
      <c r="HZP23" s="286"/>
      <c r="HZQ23" s="286"/>
      <c r="HZR23" s="286"/>
      <c r="HZS23" s="286"/>
      <c r="HZT23" s="286"/>
      <c r="HZU23" s="286"/>
      <c r="HZV23" s="286"/>
      <c r="HZW23" s="286"/>
      <c r="HZX23" s="286"/>
      <c r="HZY23" s="286"/>
      <c r="HZZ23" s="286"/>
      <c r="IAA23" s="286"/>
      <c r="IAB23" s="286"/>
      <c r="IAC23" s="286"/>
      <c r="IAD23" s="286"/>
      <c r="IAE23" s="286"/>
      <c r="IAF23" s="286"/>
      <c r="IAG23" s="286"/>
      <c r="IAH23" s="286"/>
      <c r="IAI23" s="286"/>
      <c r="IAJ23" s="286"/>
      <c r="IAK23" s="286"/>
      <c r="IAL23" s="286"/>
      <c r="IAM23" s="286"/>
      <c r="IAN23" s="286"/>
      <c r="IAO23" s="286"/>
      <c r="IAP23" s="286"/>
      <c r="IAQ23" s="286"/>
      <c r="IAR23" s="286"/>
      <c r="IAS23" s="286"/>
      <c r="IAT23" s="286"/>
      <c r="IAU23" s="286"/>
      <c r="IAV23" s="286"/>
      <c r="IAW23" s="286"/>
      <c r="IAX23" s="286"/>
      <c r="IAY23" s="286"/>
      <c r="IAZ23" s="286"/>
      <c r="IBA23" s="286"/>
      <c r="IBB23" s="286"/>
      <c r="IBC23" s="286"/>
      <c r="IBD23" s="286"/>
      <c r="IBE23" s="286"/>
      <c r="IBF23" s="286"/>
      <c r="IBG23" s="286"/>
      <c r="IBH23" s="286"/>
      <c r="IBI23" s="286"/>
      <c r="IBJ23" s="286"/>
      <c r="IBK23" s="286"/>
      <c r="IBL23" s="286"/>
      <c r="IBM23" s="286"/>
      <c r="IBN23" s="286"/>
      <c r="IBO23" s="286"/>
      <c r="IBP23" s="286"/>
      <c r="IBQ23" s="286"/>
      <c r="IBR23" s="286"/>
      <c r="IBS23" s="286"/>
      <c r="IBT23" s="286"/>
      <c r="IBU23" s="286"/>
      <c r="IBV23" s="286"/>
      <c r="IBW23" s="286"/>
      <c r="IBX23" s="286"/>
      <c r="IBY23" s="286"/>
      <c r="IBZ23" s="286"/>
      <c r="ICA23" s="286"/>
      <c r="ICB23" s="286"/>
      <c r="ICC23" s="286"/>
      <c r="ICD23" s="286"/>
      <c r="ICE23" s="286"/>
      <c r="ICF23" s="286"/>
      <c r="ICG23" s="286"/>
      <c r="ICH23" s="286"/>
      <c r="ICI23" s="286"/>
      <c r="ICJ23" s="286"/>
      <c r="ICK23" s="286"/>
      <c r="ICL23" s="286"/>
      <c r="ICM23" s="286"/>
      <c r="ICN23" s="286"/>
      <c r="ICO23" s="286"/>
      <c r="ICP23" s="286"/>
      <c r="ICQ23" s="286"/>
      <c r="ICR23" s="286"/>
      <c r="ICS23" s="286"/>
      <c r="ICT23" s="286"/>
      <c r="ICU23" s="286"/>
      <c r="ICV23" s="286"/>
      <c r="ICW23" s="286"/>
      <c r="ICX23" s="286"/>
      <c r="ICY23" s="286"/>
      <c r="ICZ23" s="286"/>
      <c r="IDA23" s="286"/>
      <c r="IDB23" s="286"/>
      <c r="IDC23" s="286"/>
      <c r="IDD23" s="286"/>
      <c r="IDE23" s="286"/>
      <c r="IDF23" s="286"/>
      <c r="IDG23" s="286"/>
      <c r="IDH23" s="286"/>
      <c r="IDI23" s="286"/>
      <c r="IDJ23" s="286"/>
      <c r="IDK23" s="286"/>
      <c r="IDL23" s="286"/>
      <c r="IDM23" s="286"/>
      <c r="IDN23" s="286"/>
      <c r="IDO23" s="286"/>
      <c r="IDP23" s="286"/>
      <c r="IDQ23" s="286"/>
      <c r="IDR23" s="286"/>
      <c r="IDS23" s="286"/>
      <c r="IDT23" s="286"/>
      <c r="IDU23" s="286"/>
      <c r="IDV23" s="286"/>
      <c r="IDW23" s="286"/>
      <c r="IDX23" s="286"/>
      <c r="IDY23" s="286"/>
      <c r="IDZ23" s="286"/>
      <c r="IEA23" s="286"/>
      <c r="IEB23" s="286"/>
      <c r="IEC23" s="286"/>
      <c r="IED23" s="286"/>
      <c r="IEE23" s="286"/>
      <c r="IEF23" s="286"/>
      <c r="IEG23" s="286"/>
      <c r="IEH23" s="286"/>
      <c r="IEI23" s="286"/>
      <c r="IEJ23" s="286"/>
      <c r="IEK23" s="286"/>
      <c r="IEL23" s="286"/>
      <c r="IEM23" s="286"/>
      <c r="IEN23" s="286"/>
      <c r="IEO23" s="286"/>
      <c r="IEP23" s="286"/>
      <c r="IEQ23" s="286"/>
      <c r="IER23" s="286"/>
      <c r="IES23" s="286"/>
      <c r="IET23" s="286"/>
      <c r="IEU23" s="286"/>
      <c r="IEV23" s="286"/>
      <c r="IEW23" s="286"/>
      <c r="IEX23" s="286"/>
      <c r="IEY23" s="286"/>
      <c r="IEZ23" s="286"/>
      <c r="IFA23" s="286"/>
      <c r="IFB23" s="286"/>
      <c r="IFC23" s="286"/>
      <c r="IFD23" s="286"/>
      <c r="IFE23" s="286"/>
      <c r="IFF23" s="286"/>
      <c r="IFG23" s="286"/>
      <c r="IFH23" s="286"/>
      <c r="IFI23" s="286"/>
      <c r="IFJ23" s="286"/>
      <c r="IFK23" s="286"/>
      <c r="IFL23" s="286"/>
      <c r="IFM23" s="286"/>
      <c r="IFN23" s="286"/>
      <c r="IFO23" s="286"/>
      <c r="IFP23" s="286"/>
      <c r="IFQ23" s="286"/>
      <c r="IFR23" s="286"/>
      <c r="IFS23" s="286"/>
      <c r="IFT23" s="286"/>
      <c r="IFU23" s="286"/>
      <c r="IFV23" s="286"/>
      <c r="IFW23" s="286"/>
      <c r="IFX23" s="286"/>
      <c r="IFY23" s="286"/>
      <c r="IFZ23" s="286"/>
      <c r="IGA23" s="286"/>
      <c r="IGB23" s="286"/>
      <c r="IGC23" s="286"/>
      <c r="IGD23" s="286"/>
      <c r="IGE23" s="286"/>
      <c r="IGF23" s="286"/>
      <c r="IGG23" s="286"/>
      <c r="IGH23" s="286"/>
      <c r="IGI23" s="286"/>
      <c r="IGJ23" s="286"/>
      <c r="IGK23" s="286"/>
      <c r="IGL23" s="286"/>
      <c r="IGM23" s="286"/>
      <c r="IGN23" s="286"/>
      <c r="IGO23" s="286"/>
      <c r="IGP23" s="286"/>
      <c r="IGQ23" s="286"/>
      <c r="IGR23" s="286"/>
      <c r="IGS23" s="286"/>
      <c r="IGT23" s="286"/>
      <c r="IGU23" s="286"/>
      <c r="IGV23" s="286"/>
      <c r="IGW23" s="286"/>
      <c r="IGX23" s="286"/>
      <c r="IGY23" s="286"/>
      <c r="IGZ23" s="286"/>
      <c r="IHA23" s="286"/>
      <c r="IHB23" s="286"/>
      <c r="IHC23" s="286"/>
      <c r="IHD23" s="286"/>
      <c r="IHE23" s="286"/>
      <c r="IHF23" s="286"/>
      <c r="IHG23" s="286"/>
      <c r="IHH23" s="286"/>
      <c r="IHI23" s="286"/>
      <c r="IHJ23" s="286"/>
      <c r="IHK23" s="286"/>
      <c r="IHL23" s="286"/>
      <c r="IHM23" s="286"/>
      <c r="IHN23" s="286"/>
      <c r="IHO23" s="286"/>
      <c r="IHP23" s="286"/>
      <c r="IHQ23" s="286"/>
      <c r="IHR23" s="286"/>
      <c r="IHS23" s="286"/>
      <c r="IHT23" s="286"/>
      <c r="IHU23" s="286"/>
      <c r="IHV23" s="286"/>
      <c r="IHW23" s="286"/>
      <c r="IHX23" s="286"/>
      <c r="IHY23" s="286"/>
      <c r="IHZ23" s="286"/>
      <c r="IIA23" s="286"/>
      <c r="IIB23" s="286"/>
      <c r="IIC23" s="286"/>
      <c r="IID23" s="286"/>
      <c r="IIE23" s="286"/>
      <c r="IIF23" s="286"/>
      <c r="IIG23" s="286"/>
      <c r="IIH23" s="286"/>
      <c r="III23" s="286"/>
      <c r="IIJ23" s="286"/>
      <c r="IIK23" s="286"/>
      <c r="IIL23" s="286"/>
      <c r="IIM23" s="286"/>
      <c r="IIN23" s="286"/>
      <c r="IIO23" s="286"/>
      <c r="IIP23" s="286"/>
      <c r="IIQ23" s="286"/>
      <c r="IIR23" s="286"/>
      <c r="IIS23" s="286"/>
      <c r="IIT23" s="286"/>
      <c r="IIU23" s="286"/>
      <c r="IIV23" s="286"/>
      <c r="IIW23" s="286"/>
      <c r="IIX23" s="286"/>
      <c r="IIY23" s="286"/>
      <c r="IIZ23" s="286"/>
      <c r="IJA23" s="286"/>
      <c r="IJB23" s="286"/>
      <c r="IJC23" s="286"/>
      <c r="IJD23" s="286"/>
      <c r="IJE23" s="286"/>
      <c r="IJF23" s="286"/>
      <c r="IJG23" s="286"/>
      <c r="IJH23" s="286"/>
      <c r="IJI23" s="286"/>
      <c r="IJJ23" s="286"/>
      <c r="IJK23" s="286"/>
      <c r="IJL23" s="286"/>
      <c r="IJM23" s="286"/>
      <c r="IJN23" s="286"/>
      <c r="IJO23" s="286"/>
      <c r="IJP23" s="286"/>
      <c r="IJQ23" s="286"/>
      <c r="IJR23" s="286"/>
      <c r="IJS23" s="286"/>
      <c r="IJT23" s="286"/>
      <c r="IJU23" s="286"/>
      <c r="IJV23" s="286"/>
      <c r="IJW23" s="286"/>
      <c r="IJX23" s="286"/>
      <c r="IJY23" s="286"/>
      <c r="IJZ23" s="286"/>
      <c r="IKA23" s="286"/>
      <c r="IKB23" s="286"/>
      <c r="IKC23" s="286"/>
      <c r="IKD23" s="286"/>
      <c r="IKE23" s="286"/>
      <c r="IKF23" s="286"/>
      <c r="IKG23" s="286"/>
      <c r="IKH23" s="286"/>
      <c r="IKI23" s="286"/>
      <c r="IKJ23" s="286"/>
      <c r="IKK23" s="286"/>
      <c r="IKL23" s="286"/>
      <c r="IKM23" s="286"/>
      <c r="IKN23" s="286"/>
      <c r="IKO23" s="286"/>
      <c r="IKP23" s="286"/>
      <c r="IKQ23" s="286"/>
      <c r="IKR23" s="286"/>
      <c r="IKS23" s="286"/>
      <c r="IKT23" s="286"/>
      <c r="IKU23" s="286"/>
      <c r="IKV23" s="286"/>
      <c r="IKW23" s="286"/>
      <c r="IKX23" s="286"/>
      <c r="IKY23" s="286"/>
      <c r="IKZ23" s="286"/>
      <c r="ILA23" s="286"/>
      <c r="ILB23" s="286"/>
      <c r="ILC23" s="286"/>
      <c r="ILD23" s="286"/>
      <c r="ILE23" s="286"/>
      <c r="ILF23" s="286"/>
      <c r="ILG23" s="286"/>
      <c r="ILH23" s="286"/>
      <c r="ILI23" s="286"/>
      <c r="ILJ23" s="286"/>
      <c r="ILK23" s="286"/>
      <c r="ILL23" s="286"/>
      <c r="ILM23" s="286"/>
      <c r="ILN23" s="286"/>
      <c r="ILO23" s="286"/>
      <c r="ILP23" s="286"/>
      <c r="ILQ23" s="286"/>
      <c r="ILR23" s="286"/>
      <c r="ILS23" s="286"/>
      <c r="ILT23" s="286"/>
      <c r="ILU23" s="286"/>
      <c r="ILV23" s="286"/>
      <c r="ILW23" s="286"/>
      <c r="ILX23" s="286"/>
      <c r="ILY23" s="286"/>
      <c r="ILZ23" s="286"/>
      <c r="IMA23" s="286"/>
      <c r="IMB23" s="286"/>
      <c r="IMC23" s="286"/>
      <c r="IMD23" s="286"/>
      <c r="IME23" s="286"/>
      <c r="IMF23" s="286"/>
      <c r="IMG23" s="286"/>
      <c r="IMH23" s="286"/>
      <c r="IMI23" s="286"/>
      <c r="IMJ23" s="286"/>
      <c r="IMK23" s="286"/>
      <c r="IML23" s="286"/>
      <c r="IMM23" s="286"/>
      <c r="IMN23" s="286"/>
      <c r="IMO23" s="286"/>
      <c r="IMP23" s="286"/>
      <c r="IMQ23" s="286"/>
      <c r="IMR23" s="286"/>
      <c r="IMS23" s="286"/>
      <c r="IMT23" s="286"/>
      <c r="IMU23" s="286"/>
      <c r="IMV23" s="286"/>
      <c r="IMW23" s="286"/>
      <c r="IMX23" s="286"/>
      <c r="IMY23" s="286"/>
      <c r="IMZ23" s="286"/>
      <c r="INA23" s="286"/>
      <c r="INB23" s="286"/>
      <c r="INC23" s="286"/>
      <c r="IND23" s="286"/>
      <c r="INE23" s="286"/>
      <c r="INF23" s="286"/>
      <c r="ING23" s="286"/>
      <c r="INH23" s="286"/>
      <c r="INI23" s="286"/>
      <c r="INJ23" s="286"/>
      <c r="INK23" s="286"/>
      <c r="INL23" s="286"/>
      <c r="INM23" s="286"/>
      <c r="INN23" s="286"/>
      <c r="INO23" s="286"/>
      <c r="INP23" s="286"/>
      <c r="INQ23" s="286"/>
      <c r="INR23" s="286"/>
      <c r="INS23" s="286"/>
      <c r="INT23" s="286"/>
      <c r="INU23" s="286"/>
      <c r="INV23" s="286"/>
      <c r="INW23" s="286"/>
      <c r="INX23" s="286"/>
      <c r="INY23" s="286"/>
      <c r="INZ23" s="286"/>
      <c r="IOA23" s="286"/>
      <c r="IOB23" s="286"/>
      <c r="IOC23" s="286"/>
      <c r="IOD23" s="286"/>
      <c r="IOE23" s="286"/>
      <c r="IOF23" s="286"/>
      <c r="IOG23" s="286"/>
      <c r="IOH23" s="286"/>
      <c r="IOI23" s="286"/>
      <c r="IOJ23" s="286"/>
      <c r="IOK23" s="286"/>
      <c r="IOL23" s="286"/>
      <c r="IOM23" s="286"/>
      <c r="ION23" s="286"/>
      <c r="IOO23" s="286"/>
      <c r="IOP23" s="286"/>
      <c r="IOQ23" s="286"/>
      <c r="IOR23" s="286"/>
      <c r="IOS23" s="286"/>
      <c r="IOT23" s="286"/>
      <c r="IOU23" s="286"/>
      <c r="IOV23" s="286"/>
      <c r="IOW23" s="286"/>
      <c r="IOX23" s="286"/>
      <c r="IOY23" s="286"/>
      <c r="IOZ23" s="286"/>
      <c r="IPA23" s="286"/>
      <c r="IPB23" s="286"/>
      <c r="IPC23" s="286"/>
      <c r="IPD23" s="286"/>
      <c r="IPE23" s="286"/>
      <c r="IPF23" s="286"/>
      <c r="IPG23" s="286"/>
      <c r="IPH23" s="286"/>
      <c r="IPI23" s="286"/>
      <c r="IPJ23" s="286"/>
      <c r="IPK23" s="286"/>
      <c r="IPL23" s="286"/>
      <c r="IPM23" s="286"/>
      <c r="IPN23" s="286"/>
      <c r="IPO23" s="286"/>
      <c r="IPP23" s="286"/>
      <c r="IPQ23" s="286"/>
      <c r="IPR23" s="286"/>
      <c r="IPS23" s="286"/>
      <c r="IPT23" s="286"/>
      <c r="IPU23" s="286"/>
      <c r="IPV23" s="286"/>
      <c r="IPW23" s="286"/>
      <c r="IPX23" s="286"/>
      <c r="IPY23" s="286"/>
      <c r="IPZ23" s="286"/>
      <c r="IQA23" s="286"/>
      <c r="IQB23" s="286"/>
      <c r="IQC23" s="286"/>
      <c r="IQD23" s="286"/>
      <c r="IQE23" s="286"/>
      <c r="IQF23" s="286"/>
      <c r="IQG23" s="286"/>
      <c r="IQH23" s="286"/>
      <c r="IQI23" s="286"/>
      <c r="IQJ23" s="286"/>
      <c r="IQK23" s="286"/>
      <c r="IQL23" s="286"/>
      <c r="IQM23" s="286"/>
      <c r="IQN23" s="286"/>
      <c r="IQO23" s="286"/>
      <c r="IQP23" s="286"/>
      <c r="IQQ23" s="286"/>
      <c r="IQR23" s="286"/>
      <c r="IQS23" s="286"/>
      <c r="IQT23" s="286"/>
      <c r="IQU23" s="286"/>
      <c r="IQV23" s="286"/>
      <c r="IQW23" s="286"/>
      <c r="IQX23" s="286"/>
      <c r="IQY23" s="286"/>
      <c r="IQZ23" s="286"/>
      <c r="IRA23" s="286"/>
      <c r="IRB23" s="286"/>
      <c r="IRC23" s="286"/>
      <c r="IRD23" s="286"/>
      <c r="IRE23" s="286"/>
      <c r="IRF23" s="286"/>
      <c r="IRG23" s="286"/>
      <c r="IRH23" s="286"/>
      <c r="IRI23" s="286"/>
      <c r="IRJ23" s="286"/>
      <c r="IRK23" s="286"/>
      <c r="IRL23" s="286"/>
      <c r="IRM23" s="286"/>
      <c r="IRN23" s="286"/>
      <c r="IRO23" s="286"/>
      <c r="IRP23" s="286"/>
      <c r="IRQ23" s="286"/>
      <c r="IRR23" s="286"/>
      <c r="IRS23" s="286"/>
      <c r="IRT23" s="286"/>
      <c r="IRU23" s="286"/>
      <c r="IRV23" s="286"/>
      <c r="IRW23" s="286"/>
      <c r="IRX23" s="286"/>
      <c r="IRY23" s="286"/>
      <c r="IRZ23" s="286"/>
      <c r="ISA23" s="286"/>
      <c r="ISB23" s="286"/>
      <c r="ISC23" s="286"/>
      <c r="ISD23" s="286"/>
      <c r="ISE23" s="286"/>
      <c r="ISF23" s="286"/>
      <c r="ISG23" s="286"/>
      <c r="ISH23" s="286"/>
      <c r="ISI23" s="286"/>
      <c r="ISJ23" s="286"/>
      <c r="ISK23" s="286"/>
      <c r="ISL23" s="286"/>
      <c r="ISM23" s="286"/>
      <c r="ISN23" s="286"/>
      <c r="ISO23" s="286"/>
      <c r="ISP23" s="286"/>
      <c r="ISQ23" s="286"/>
      <c r="ISR23" s="286"/>
      <c r="ISS23" s="286"/>
      <c r="IST23" s="286"/>
      <c r="ISU23" s="286"/>
      <c r="ISV23" s="286"/>
      <c r="ISW23" s="286"/>
      <c r="ISX23" s="286"/>
      <c r="ISY23" s="286"/>
      <c r="ISZ23" s="286"/>
      <c r="ITA23" s="286"/>
      <c r="ITB23" s="286"/>
      <c r="ITC23" s="286"/>
      <c r="ITD23" s="286"/>
      <c r="ITE23" s="286"/>
      <c r="ITF23" s="286"/>
      <c r="ITG23" s="286"/>
      <c r="ITH23" s="286"/>
      <c r="ITI23" s="286"/>
      <c r="ITJ23" s="286"/>
      <c r="ITK23" s="286"/>
      <c r="ITL23" s="286"/>
      <c r="ITM23" s="286"/>
      <c r="ITN23" s="286"/>
      <c r="ITO23" s="286"/>
      <c r="ITP23" s="286"/>
      <c r="ITQ23" s="286"/>
      <c r="ITR23" s="286"/>
      <c r="ITS23" s="286"/>
      <c r="ITT23" s="286"/>
      <c r="ITU23" s="286"/>
      <c r="ITV23" s="286"/>
      <c r="ITW23" s="286"/>
      <c r="ITX23" s="286"/>
      <c r="ITY23" s="286"/>
      <c r="ITZ23" s="286"/>
      <c r="IUA23" s="286"/>
      <c r="IUB23" s="286"/>
      <c r="IUC23" s="286"/>
      <c r="IUD23" s="286"/>
      <c r="IUE23" s="286"/>
      <c r="IUF23" s="286"/>
      <c r="IUG23" s="286"/>
      <c r="IUH23" s="286"/>
      <c r="IUI23" s="286"/>
      <c r="IUJ23" s="286"/>
      <c r="IUK23" s="286"/>
      <c r="IUL23" s="286"/>
      <c r="IUM23" s="286"/>
      <c r="IUN23" s="286"/>
      <c r="IUO23" s="286"/>
      <c r="IUP23" s="286"/>
      <c r="IUQ23" s="286"/>
      <c r="IUR23" s="286"/>
      <c r="IUS23" s="286"/>
      <c r="IUT23" s="286"/>
      <c r="IUU23" s="286"/>
      <c r="IUV23" s="286"/>
      <c r="IUW23" s="286"/>
      <c r="IUX23" s="286"/>
      <c r="IUY23" s="286"/>
      <c r="IUZ23" s="286"/>
      <c r="IVA23" s="286"/>
      <c r="IVB23" s="286"/>
      <c r="IVC23" s="286"/>
      <c r="IVD23" s="286"/>
      <c r="IVE23" s="286"/>
      <c r="IVF23" s="286"/>
      <c r="IVG23" s="286"/>
      <c r="IVH23" s="286"/>
      <c r="IVI23" s="286"/>
      <c r="IVJ23" s="286"/>
      <c r="IVK23" s="286"/>
      <c r="IVL23" s="286"/>
      <c r="IVM23" s="286"/>
      <c r="IVN23" s="286"/>
      <c r="IVO23" s="286"/>
      <c r="IVP23" s="286"/>
      <c r="IVQ23" s="286"/>
      <c r="IVR23" s="286"/>
      <c r="IVS23" s="286"/>
      <c r="IVT23" s="286"/>
      <c r="IVU23" s="286"/>
      <c r="IVV23" s="286"/>
      <c r="IVW23" s="286"/>
      <c r="IVX23" s="286"/>
      <c r="IVY23" s="286"/>
      <c r="IVZ23" s="286"/>
      <c r="IWA23" s="286"/>
      <c r="IWB23" s="286"/>
      <c r="IWC23" s="286"/>
      <c r="IWD23" s="286"/>
      <c r="IWE23" s="286"/>
      <c r="IWF23" s="286"/>
      <c r="IWG23" s="286"/>
      <c r="IWH23" s="286"/>
      <c r="IWI23" s="286"/>
      <c r="IWJ23" s="286"/>
      <c r="IWK23" s="286"/>
      <c r="IWL23" s="286"/>
      <c r="IWM23" s="286"/>
      <c r="IWN23" s="286"/>
      <c r="IWO23" s="286"/>
      <c r="IWP23" s="286"/>
      <c r="IWQ23" s="286"/>
      <c r="IWR23" s="286"/>
      <c r="IWS23" s="286"/>
      <c r="IWT23" s="286"/>
      <c r="IWU23" s="286"/>
      <c r="IWV23" s="286"/>
      <c r="IWW23" s="286"/>
      <c r="IWX23" s="286"/>
      <c r="IWY23" s="286"/>
      <c r="IWZ23" s="286"/>
      <c r="IXA23" s="286"/>
      <c r="IXB23" s="286"/>
      <c r="IXC23" s="286"/>
      <c r="IXD23" s="286"/>
      <c r="IXE23" s="286"/>
      <c r="IXF23" s="286"/>
      <c r="IXG23" s="286"/>
      <c r="IXH23" s="286"/>
      <c r="IXI23" s="286"/>
      <c r="IXJ23" s="286"/>
      <c r="IXK23" s="286"/>
      <c r="IXL23" s="286"/>
      <c r="IXM23" s="286"/>
      <c r="IXN23" s="286"/>
      <c r="IXO23" s="286"/>
      <c r="IXP23" s="286"/>
      <c r="IXQ23" s="286"/>
      <c r="IXR23" s="286"/>
      <c r="IXS23" s="286"/>
      <c r="IXT23" s="286"/>
      <c r="IXU23" s="286"/>
      <c r="IXV23" s="286"/>
      <c r="IXW23" s="286"/>
      <c r="IXX23" s="286"/>
      <c r="IXY23" s="286"/>
      <c r="IXZ23" s="286"/>
      <c r="IYA23" s="286"/>
      <c r="IYB23" s="286"/>
      <c r="IYC23" s="286"/>
      <c r="IYD23" s="286"/>
      <c r="IYE23" s="286"/>
      <c r="IYF23" s="286"/>
      <c r="IYG23" s="286"/>
      <c r="IYH23" s="286"/>
      <c r="IYI23" s="286"/>
      <c r="IYJ23" s="286"/>
      <c r="IYK23" s="286"/>
      <c r="IYL23" s="286"/>
      <c r="IYM23" s="286"/>
      <c r="IYN23" s="286"/>
      <c r="IYO23" s="286"/>
      <c r="IYP23" s="286"/>
      <c r="IYQ23" s="286"/>
      <c r="IYR23" s="286"/>
      <c r="IYS23" s="286"/>
      <c r="IYT23" s="286"/>
      <c r="IYU23" s="286"/>
      <c r="IYV23" s="286"/>
      <c r="IYW23" s="286"/>
      <c r="IYX23" s="286"/>
      <c r="IYY23" s="286"/>
      <c r="IYZ23" s="286"/>
      <c r="IZA23" s="286"/>
      <c r="IZB23" s="286"/>
      <c r="IZC23" s="286"/>
      <c r="IZD23" s="286"/>
      <c r="IZE23" s="286"/>
      <c r="IZF23" s="286"/>
      <c r="IZG23" s="286"/>
      <c r="IZH23" s="286"/>
      <c r="IZI23" s="286"/>
      <c r="IZJ23" s="286"/>
      <c r="IZK23" s="286"/>
      <c r="IZL23" s="286"/>
      <c r="IZM23" s="286"/>
      <c r="IZN23" s="286"/>
      <c r="IZO23" s="286"/>
      <c r="IZP23" s="286"/>
      <c r="IZQ23" s="286"/>
      <c r="IZR23" s="286"/>
      <c r="IZS23" s="286"/>
      <c r="IZT23" s="286"/>
      <c r="IZU23" s="286"/>
      <c r="IZV23" s="286"/>
      <c r="IZW23" s="286"/>
      <c r="IZX23" s="286"/>
      <c r="IZY23" s="286"/>
      <c r="IZZ23" s="286"/>
      <c r="JAA23" s="286"/>
      <c r="JAB23" s="286"/>
      <c r="JAC23" s="286"/>
      <c r="JAD23" s="286"/>
      <c r="JAE23" s="286"/>
      <c r="JAF23" s="286"/>
      <c r="JAG23" s="286"/>
      <c r="JAH23" s="286"/>
      <c r="JAI23" s="286"/>
      <c r="JAJ23" s="286"/>
      <c r="JAK23" s="286"/>
      <c r="JAL23" s="286"/>
      <c r="JAM23" s="286"/>
      <c r="JAN23" s="286"/>
      <c r="JAO23" s="286"/>
      <c r="JAP23" s="286"/>
      <c r="JAQ23" s="286"/>
      <c r="JAR23" s="286"/>
      <c r="JAS23" s="286"/>
      <c r="JAT23" s="286"/>
      <c r="JAU23" s="286"/>
      <c r="JAV23" s="286"/>
      <c r="JAW23" s="286"/>
      <c r="JAX23" s="286"/>
      <c r="JAY23" s="286"/>
      <c r="JAZ23" s="286"/>
      <c r="JBA23" s="286"/>
      <c r="JBB23" s="286"/>
      <c r="JBC23" s="286"/>
      <c r="JBD23" s="286"/>
      <c r="JBE23" s="286"/>
      <c r="JBF23" s="286"/>
      <c r="JBG23" s="286"/>
      <c r="JBH23" s="286"/>
      <c r="JBI23" s="286"/>
      <c r="JBJ23" s="286"/>
      <c r="JBK23" s="286"/>
      <c r="JBL23" s="286"/>
      <c r="JBM23" s="286"/>
      <c r="JBN23" s="286"/>
      <c r="JBO23" s="286"/>
      <c r="JBP23" s="286"/>
      <c r="JBQ23" s="286"/>
      <c r="JBR23" s="286"/>
      <c r="JBS23" s="286"/>
      <c r="JBT23" s="286"/>
      <c r="JBU23" s="286"/>
      <c r="JBV23" s="286"/>
      <c r="JBW23" s="286"/>
      <c r="JBX23" s="286"/>
      <c r="JBY23" s="286"/>
      <c r="JBZ23" s="286"/>
      <c r="JCA23" s="286"/>
      <c r="JCB23" s="286"/>
      <c r="JCC23" s="286"/>
      <c r="JCD23" s="286"/>
      <c r="JCE23" s="286"/>
      <c r="JCF23" s="286"/>
      <c r="JCG23" s="286"/>
      <c r="JCH23" s="286"/>
      <c r="JCI23" s="286"/>
      <c r="JCJ23" s="286"/>
      <c r="JCK23" s="286"/>
      <c r="JCL23" s="286"/>
      <c r="JCM23" s="286"/>
      <c r="JCN23" s="286"/>
      <c r="JCO23" s="286"/>
      <c r="JCP23" s="286"/>
      <c r="JCQ23" s="286"/>
      <c r="JCR23" s="286"/>
      <c r="JCS23" s="286"/>
      <c r="JCT23" s="286"/>
      <c r="JCU23" s="286"/>
      <c r="JCV23" s="286"/>
      <c r="JCW23" s="286"/>
      <c r="JCX23" s="286"/>
      <c r="JCY23" s="286"/>
      <c r="JCZ23" s="286"/>
      <c r="JDA23" s="286"/>
      <c r="JDB23" s="286"/>
      <c r="JDC23" s="286"/>
      <c r="JDD23" s="286"/>
      <c r="JDE23" s="286"/>
      <c r="JDF23" s="286"/>
      <c r="JDG23" s="286"/>
      <c r="JDH23" s="286"/>
      <c r="JDI23" s="286"/>
      <c r="JDJ23" s="286"/>
      <c r="JDK23" s="286"/>
      <c r="JDL23" s="286"/>
      <c r="JDM23" s="286"/>
      <c r="JDN23" s="286"/>
      <c r="JDO23" s="286"/>
      <c r="JDP23" s="286"/>
      <c r="JDQ23" s="286"/>
      <c r="JDR23" s="286"/>
      <c r="JDS23" s="286"/>
      <c r="JDT23" s="286"/>
      <c r="JDU23" s="286"/>
      <c r="JDV23" s="286"/>
      <c r="JDW23" s="286"/>
      <c r="JDX23" s="286"/>
      <c r="JDY23" s="286"/>
      <c r="JDZ23" s="286"/>
      <c r="JEA23" s="286"/>
      <c r="JEB23" s="286"/>
      <c r="JEC23" s="286"/>
      <c r="JED23" s="286"/>
      <c r="JEE23" s="286"/>
      <c r="JEF23" s="286"/>
      <c r="JEG23" s="286"/>
      <c r="JEH23" s="286"/>
      <c r="JEI23" s="286"/>
      <c r="JEJ23" s="286"/>
      <c r="JEK23" s="286"/>
      <c r="JEL23" s="286"/>
      <c r="JEM23" s="286"/>
      <c r="JEN23" s="286"/>
      <c r="JEO23" s="286"/>
      <c r="JEP23" s="286"/>
      <c r="JEQ23" s="286"/>
      <c r="JER23" s="286"/>
      <c r="JES23" s="286"/>
      <c r="JET23" s="286"/>
      <c r="JEU23" s="286"/>
      <c r="JEV23" s="286"/>
      <c r="JEW23" s="286"/>
      <c r="JEX23" s="286"/>
      <c r="JEY23" s="286"/>
      <c r="JEZ23" s="286"/>
      <c r="JFA23" s="286"/>
      <c r="JFB23" s="286"/>
      <c r="JFC23" s="286"/>
      <c r="JFD23" s="286"/>
      <c r="JFE23" s="286"/>
      <c r="JFF23" s="286"/>
      <c r="JFG23" s="286"/>
      <c r="JFH23" s="286"/>
      <c r="JFI23" s="286"/>
      <c r="JFJ23" s="286"/>
      <c r="JFK23" s="286"/>
      <c r="JFL23" s="286"/>
      <c r="JFM23" s="286"/>
      <c r="JFN23" s="286"/>
      <c r="JFO23" s="286"/>
      <c r="JFP23" s="286"/>
      <c r="JFQ23" s="286"/>
      <c r="JFR23" s="286"/>
      <c r="JFS23" s="286"/>
      <c r="JFT23" s="286"/>
      <c r="JFU23" s="286"/>
      <c r="JFV23" s="286"/>
      <c r="JFW23" s="286"/>
      <c r="JFX23" s="286"/>
      <c r="JFY23" s="286"/>
      <c r="JFZ23" s="286"/>
      <c r="JGA23" s="286"/>
      <c r="JGB23" s="286"/>
      <c r="JGC23" s="286"/>
      <c r="JGD23" s="286"/>
      <c r="JGE23" s="286"/>
      <c r="JGF23" s="286"/>
      <c r="JGG23" s="286"/>
      <c r="JGH23" s="286"/>
      <c r="JGI23" s="286"/>
      <c r="JGJ23" s="286"/>
      <c r="JGK23" s="286"/>
      <c r="JGL23" s="286"/>
      <c r="JGM23" s="286"/>
      <c r="JGN23" s="286"/>
      <c r="JGO23" s="286"/>
      <c r="JGP23" s="286"/>
      <c r="JGQ23" s="286"/>
      <c r="JGR23" s="286"/>
      <c r="JGS23" s="286"/>
      <c r="JGT23" s="286"/>
      <c r="JGU23" s="286"/>
      <c r="JGV23" s="286"/>
      <c r="JGW23" s="286"/>
      <c r="JGX23" s="286"/>
      <c r="JGY23" s="286"/>
      <c r="JGZ23" s="286"/>
      <c r="JHA23" s="286"/>
      <c r="JHB23" s="286"/>
      <c r="JHC23" s="286"/>
      <c r="JHD23" s="286"/>
      <c r="JHE23" s="286"/>
      <c r="JHF23" s="286"/>
      <c r="JHG23" s="286"/>
      <c r="JHH23" s="286"/>
      <c r="JHI23" s="286"/>
      <c r="JHJ23" s="286"/>
      <c r="JHK23" s="286"/>
      <c r="JHL23" s="286"/>
      <c r="JHM23" s="286"/>
      <c r="JHN23" s="286"/>
      <c r="JHO23" s="286"/>
      <c r="JHP23" s="286"/>
      <c r="JHQ23" s="286"/>
      <c r="JHR23" s="286"/>
      <c r="JHS23" s="286"/>
      <c r="JHT23" s="286"/>
      <c r="JHU23" s="286"/>
      <c r="JHV23" s="286"/>
      <c r="JHW23" s="286"/>
      <c r="JHX23" s="286"/>
      <c r="JHY23" s="286"/>
      <c r="JHZ23" s="286"/>
      <c r="JIA23" s="286"/>
      <c r="JIB23" s="286"/>
      <c r="JIC23" s="286"/>
      <c r="JID23" s="286"/>
      <c r="JIE23" s="286"/>
      <c r="JIF23" s="286"/>
      <c r="JIG23" s="286"/>
      <c r="JIH23" s="286"/>
      <c r="JII23" s="286"/>
      <c r="JIJ23" s="286"/>
      <c r="JIK23" s="286"/>
      <c r="JIL23" s="286"/>
      <c r="JIM23" s="286"/>
      <c r="JIN23" s="286"/>
      <c r="JIO23" s="286"/>
      <c r="JIP23" s="286"/>
      <c r="JIQ23" s="286"/>
      <c r="JIR23" s="286"/>
      <c r="JIS23" s="286"/>
      <c r="JIT23" s="286"/>
      <c r="JIU23" s="286"/>
      <c r="JIV23" s="286"/>
      <c r="JIW23" s="286"/>
      <c r="JIX23" s="286"/>
      <c r="JIY23" s="286"/>
      <c r="JIZ23" s="286"/>
      <c r="JJA23" s="286"/>
      <c r="JJB23" s="286"/>
      <c r="JJC23" s="286"/>
      <c r="JJD23" s="286"/>
      <c r="JJE23" s="286"/>
      <c r="JJF23" s="286"/>
      <c r="JJG23" s="286"/>
      <c r="JJH23" s="286"/>
      <c r="JJI23" s="286"/>
      <c r="JJJ23" s="286"/>
      <c r="JJK23" s="286"/>
      <c r="JJL23" s="286"/>
      <c r="JJM23" s="286"/>
      <c r="JJN23" s="286"/>
      <c r="JJO23" s="286"/>
      <c r="JJP23" s="286"/>
      <c r="JJQ23" s="286"/>
      <c r="JJR23" s="286"/>
      <c r="JJS23" s="286"/>
      <c r="JJT23" s="286"/>
      <c r="JJU23" s="286"/>
      <c r="JJV23" s="286"/>
      <c r="JJW23" s="286"/>
      <c r="JJX23" s="286"/>
      <c r="JJY23" s="286"/>
      <c r="JJZ23" s="286"/>
      <c r="JKA23" s="286"/>
      <c r="JKB23" s="286"/>
      <c r="JKC23" s="286"/>
      <c r="JKD23" s="286"/>
      <c r="JKE23" s="286"/>
      <c r="JKF23" s="286"/>
      <c r="JKG23" s="286"/>
      <c r="JKH23" s="286"/>
      <c r="JKI23" s="286"/>
      <c r="JKJ23" s="286"/>
      <c r="JKK23" s="286"/>
      <c r="JKL23" s="286"/>
      <c r="JKM23" s="286"/>
      <c r="JKN23" s="286"/>
      <c r="JKO23" s="286"/>
      <c r="JKP23" s="286"/>
      <c r="JKQ23" s="286"/>
      <c r="JKR23" s="286"/>
      <c r="JKS23" s="286"/>
      <c r="JKT23" s="286"/>
      <c r="JKU23" s="286"/>
      <c r="JKV23" s="286"/>
      <c r="JKW23" s="286"/>
      <c r="JKX23" s="286"/>
      <c r="JKY23" s="286"/>
      <c r="JKZ23" s="286"/>
      <c r="JLA23" s="286"/>
      <c r="JLB23" s="286"/>
      <c r="JLC23" s="286"/>
      <c r="JLD23" s="286"/>
      <c r="JLE23" s="286"/>
      <c r="JLF23" s="286"/>
      <c r="JLG23" s="286"/>
      <c r="JLH23" s="286"/>
      <c r="JLI23" s="286"/>
      <c r="JLJ23" s="286"/>
      <c r="JLK23" s="286"/>
      <c r="JLL23" s="286"/>
      <c r="JLM23" s="286"/>
      <c r="JLN23" s="286"/>
      <c r="JLO23" s="286"/>
      <c r="JLP23" s="286"/>
      <c r="JLQ23" s="286"/>
      <c r="JLR23" s="286"/>
      <c r="JLS23" s="286"/>
      <c r="JLT23" s="286"/>
      <c r="JLU23" s="286"/>
      <c r="JLV23" s="286"/>
      <c r="JLW23" s="286"/>
      <c r="JLX23" s="286"/>
      <c r="JLY23" s="286"/>
      <c r="JLZ23" s="286"/>
      <c r="JMA23" s="286"/>
      <c r="JMB23" s="286"/>
      <c r="JMC23" s="286"/>
      <c r="JMD23" s="286"/>
      <c r="JME23" s="286"/>
      <c r="JMF23" s="286"/>
      <c r="JMG23" s="286"/>
      <c r="JMH23" s="286"/>
      <c r="JMI23" s="286"/>
      <c r="JMJ23" s="286"/>
      <c r="JMK23" s="286"/>
      <c r="JML23" s="286"/>
      <c r="JMM23" s="286"/>
      <c r="JMN23" s="286"/>
      <c r="JMO23" s="286"/>
      <c r="JMP23" s="286"/>
      <c r="JMQ23" s="286"/>
      <c r="JMR23" s="286"/>
      <c r="JMS23" s="286"/>
      <c r="JMT23" s="286"/>
      <c r="JMU23" s="286"/>
      <c r="JMV23" s="286"/>
      <c r="JMW23" s="286"/>
      <c r="JMX23" s="286"/>
      <c r="JMY23" s="286"/>
      <c r="JMZ23" s="286"/>
      <c r="JNA23" s="286"/>
      <c r="JNB23" s="286"/>
      <c r="JNC23" s="286"/>
      <c r="JND23" s="286"/>
      <c r="JNE23" s="286"/>
      <c r="JNF23" s="286"/>
      <c r="JNG23" s="286"/>
      <c r="JNH23" s="286"/>
      <c r="JNI23" s="286"/>
      <c r="JNJ23" s="286"/>
      <c r="JNK23" s="286"/>
      <c r="JNL23" s="286"/>
      <c r="JNM23" s="286"/>
      <c r="JNN23" s="286"/>
      <c r="JNO23" s="286"/>
      <c r="JNP23" s="286"/>
      <c r="JNQ23" s="286"/>
      <c r="JNR23" s="286"/>
      <c r="JNS23" s="286"/>
      <c r="JNT23" s="286"/>
      <c r="JNU23" s="286"/>
      <c r="JNV23" s="286"/>
      <c r="JNW23" s="286"/>
      <c r="JNX23" s="286"/>
      <c r="JNY23" s="286"/>
      <c r="JNZ23" s="286"/>
      <c r="JOA23" s="286"/>
      <c r="JOB23" s="286"/>
      <c r="JOC23" s="286"/>
      <c r="JOD23" s="286"/>
      <c r="JOE23" s="286"/>
      <c r="JOF23" s="286"/>
      <c r="JOG23" s="286"/>
      <c r="JOH23" s="286"/>
      <c r="JOI23" s="286"/>
      <c r="JOJ23" s="286"/>
      <c r="JOK23" s="286"/>
      <c r="JOL23" s="286"/>
      <c r="JOM23" s="286"/>
      <c r="JON23" s="286"/>
      <c r="JOO23" s="286"/>
      <c r="JOP23" s="286"/>
      <c r="JOQ23" s="286"/>
      <c r="JOR23" s="286"/>
      <c r="JOS23" s="286"/>
      <c r="JOT23" s="286"/>
      <c r="JOU23" s="286"/>
      <c r="JOV23" s="286"/>
      <c r="JOW23" s="286"/>
      <c r="JOX23" s="286"/>
      <c r="JOY23" s="286"/>
      <c r="JOZ23" s="286"/>
      <c r="JPA23" s="286"/>
      <c r="JPB23" s="286"/>
      <c r="JPC23" s="286"/>
      <c r="JPD23" s="286"/>
      <c r="JPE23" s="286"/>
      <c r="JPF23" s="286"/>
      <c r="JPG23" s="286"/>
      <c r="JPH23" s="286"/>
      <c r="JPI23" s="286"/>
      <c r="JPJ23" s="286"/>
      <c r="JPK23" s="286"/>
      <c r="JPL23" s="286"/>
      <c r="JPM23" s="286"/>
      <c r="JPN23" s="286"/>
      <c r="JPO23" s="286"/>
      <c r="JPP23" s="286"/>
      <c r="JPQ23" s="286"/>
      <c r="JPR23" s="286"/>
      <c r="JPS23" s="286"/>
      <c r="JPT23" s="286"/>
      <c r="JPU23" s="286"/>
      <c r="JPV23" s="286"/>
      <c r="JPW23" s="286"/>
      <c r="JPX23" s="286"/>
      <c r="JPY23" s="286"/>
      <c r="JPZ23" s="286"/>
      <c r="JQA23" s="286"/>
      <c r="JQB23" s="286"/>
      <c r="JQC23" s="286"/>
      <c r="JQD23" s="286"/>
      <c r="JQE23" s="286"/>
      <c r="JQF23" s="286"/>
      <c r="JQG23" s="286"/>
      <c r="JQH23" s="286"/>
      <c r="JQI23" s="286"/>
      <c r="JQJ23" s="286"/>
      <c r="JQK23" s="286"/>
      <c r="JQL23" s="286"/>
      <c r="JQM23" s="286"/>
      <c r="JQN23" s="286"/>
      <c r="JQO23" s="286"/>
      <c r="JQP23" s="286"/>
      <c r="JQQ23" s="286"/>
      <c r="JQR23" s="286"/>
      <c r="JQS23" s="286"/>
      <c r="JQT23" s="286"/>
      <c r="JQU23" s="286"/>
      <c r="JQV23" s="286"/>
      <c r="JQW23" s="286"/>
      <c r="JQX23" s="286"/>
      <c r="JQY23" s="286"/>
      <c r="JQZ23" s="286"/>
      <c r="JRA23" s="286"/>
      <c r="JRB23" s="286"/>
      <c r="JRC23" s="286"/>
      <c r="JRD23" s="286"/>
      <c r="JRE23" s="286"/>
      <c r="JRF23" s="286"/>
      <c r="JRG23" s="286"/>
      <c r="JRH23" s="286"/>
      <c r="JRI23" s="286"/>
      <c r="JRJ23" s="286"/>
      <c r="JRK23" s="286"/>
      <c r="JRL23" s="286"/>
      <c r="JRM23" s="286"/>
      <c r="JRN23" s="286"/>
      <c r="JRO23" s="286"/>
      <c r="JRP23" s="286"/>
      <c r="JRQ23" s="286"/>
      <c r="JRR23" s="286"/>
      <c r="JRS23" s="286"/>
      <c r="JRT23" s="286"/>
      <c r="JRU23" s="286"/>
      <c r="JRV23" s="286"/>
      <c r="JRW23" s="286"/>
      <c r="JRX23" s="286"/>
      <c r="JRY23" s="286"/>
      <c r="JRZ23" s="286"/>
      <c r="JSA23" s="286"/>
      <c r="JSB23" s="286"/>
      <c r="JSC23" s="286"/>
      <c r="JSD23" s="286"/>
      <c r="JSE23" s="286"/>
      <c r="JSF23" s="286"/>
      <c r="JSG23" s="286"/>
      <c r="JSH23" s="286"/>
      <c r="JSI23" s="286"/>
      <c r="JSJ23" s="286"/>
      <c r="JSK23" s="286"/>
      <c r="JSL23" s="286"/>
      <c r="JSM23" s="286"/>
      <c r="JSN23" s="286"/>
      <c r="JSO23" s="286"/>
      <c r="JSP23" s="286"/>
      <c r="JSQ23" s="286"/>
      <c r="JSR23" s="286"/>
      <c r="JSS23" s="286"/>
      <c r="JST23" s="286"/>
      <c r="JSU23" s="286"/>
      <c r="JSV23" s="286"/>
      <c r="JSW23" s="286"/>
      <c r="JSX23" s="286"/>
      <c r="JSY23" s="286"/>
      <c r="JSZ23" s="286"/>
      <c r="JTA23" s="286"/>
      <c r="JTB23" s="286"/>
      <c r="JTC23" s="286"/>
      <c r="JTD23" s="286"/>
      <c r="JTE23" s="286"/>
      <c r="JTF23" s="286"/>
      <c r="JTG23" s="286"/>
      <c r="JTH23" s="286"/>
      <c r="JTI23" s="286"/>
      <c r="JTJ23" s="286"/>
      <c r="JTK23" s="286"/>
      <c r="JTL23" s="286"/>
      <c r="JTM23" s="286"/>
      <c r="JTN23" s="286"/>
      <c r="JTO23" s="286"/>
      <c r="JTP23" s="286"/>
      <c r="JTQ23" s="286"/>
      <c r="JTR23" s="286"/>
      <c r="JTS23" s="286"/>
      <c r="JTT23" s="286"/>
      <c r="JTU23" s="286"/>
      <c r="JTV23" s="286"/>
      <c r="JTW23" s="286"/>
      <c r="JTX23" s="286"/>
      <c r="JTY23" s="286"/>
      <c r="JTZ23" s="286"/>
      <c r="JUA23" s="286"/>
      <c r="JUB23" s="286"/>
      <c r="JUC23" s="286"/>
      <c r="JUD23" s="286"/>
      <c r="JUE23" s="286"/>
      <c r="JUF23" s="286"/>
      <c r="JUG23" s="286"/>
      <c r="JUH23" s="286"/>
      <c r="JUI23" s="286"/>
      <c r="JUJ23" s="286"/>
      <c r="JUK23" s="286"/>
      <c r="JUL23" s="286"/>
      <c r="JUM23" s="286"/>
      <c r="JUN23" s="286"/>
      <c r="JUO23" s="286"/>
      <c r="JUP23" s="286"/>
      <c r="JUQ23" s="286"/>
      <c r="JUR23" s="286"/>
      <c r="JUS23" s="286"/>
      <c r="JUT23" s="286"/>
      <c r="JUU23" s="286"/>
      <c r="JUV23" s="286"/>
      <c r="JUW23" s="286"/>
      <c r="JUX23" s="286"/>
      <c r="JUY23" s="286"/>
      <c r="JUZ23" s="286"/>
      <c r="JVA23" s="286"/>
      <c r="JVB23" s="286"/>
      <c r="JVC23" s="286"/>
      <c r="JVD23" s="286"/>
      <c r="JVE23" s="286"/>
      <c r="JVF23" s="286"/>
      <c r="JVG23" s="286"/>
      <c r="JVH23" s="286"/>
      <c r="JVI23" s="286"/>
      <c r="JVJ23" s="286"/>
      <c r="JVK23" s="286"/>
      <c r="JVL23" s="286"/>
      <c r="JVM23" s="286"/>
      <c r="JVN23" s="286"/>
      <c r="JVO23" s="286"/>
      <c r="JVP23" s="286"/>
      <c r="JVQ23" s="286"/>
      <c r="JVR23" s="286"/>
      <c r="JVS23" s="286"/>
      <c r="JVT23" s="286"/>
      <c r="JVU23" s="286"/>
      <c r="JVV23" s="286"/>
      <c r="JVW23" s="286"/>
      <c r="JVX23" s="286"/>
      <c r="JVY23" s="286"/>
      <c r="JVZ23" s="286"/>
      <c r="JWA23" s="286"/>
      <c r="JWB23" s="286"/>
      <c r="JWC23" s="286"/>
      <c r="JWD23" s="286"/>
      <c r="JWE23" s="286"/>
      <c r="JWF23" s="286"/>
      <c r="JWG23" s="286"/>
      <c r="JWH23" s="286"/>
      <c r="JWI23" s="286"/>
      <c r="JWJ23" s="286"/>
      <c r="JWK23" s="286"/>
      <c r="JWL23" s="286"/>
      <c r="JWM23" s="286"/>
      <c r="JWN23" s="286"/>
      <c r="JWO23" s="286"/>
      <c r="JWP23" s="286"/>
      <c r="JWQ23" s="286"/>
      <c r="JWR23" s="286"/>
      <c r="JWS23" s="286"/>
      <c r="JWT23" s="286"/>
      <c r="JWU23" s="286"/>
      <c r="JWV23" s="286"/>
      <c r="JWW23" s="286"/>
      <c r="JWX23" s="286"/>
      <c r="JWY23" s="286"/>
      <c r="JWZ23" s="286"/>
      <c r="JXA23" s="286"/>
      <c r="JXB23" s="286"/>
      <c r="JXC23" s="286"/>
      <c r="JXD23" s="286"/>
      <c r="JXE23" s="286"/>
      <c r="JXF23" s="286"/>
      <c r="JXG23" s="286"/>
      <c r="JXH23" s="286"/>
      <c r="JXI23" s="286"/>
      <c r="JXJ23" s="286"/>
      <c r="JXK23" s="286"/>
      <c r="JXL23" s="286"/>
      <c r="JXM23" s="286"/>
      <c r="JXN23" s="286"/>
      <c r="JXO23" s="286"/>
      <c r="JXP23" s="286"/>
      <c r="JXQ23" s="286"/>
      <c r="JXR23" s="286"/>
      <c r="JXS23" s="286"/>
      <c r="JXT23" s="286"/>
      <c r="JXU23" s="286"/>
      <c r="JXV23" s="286"/>
      <c r="JXW23" s="286"/>
      <c r="JXX23" s="286"/>
      <c r="JXY23" s="286"/>
      <c r="JXZ23" s="286"/>
      <c r="JYA23" s="286"/>
      <c r="JYB23" s="286"/>
      <c r="JYC23" s="286"/>
      <c r="JYD23" s="286"/>
      <c r="JYE23" s="286"/>
      <c r="JYF23" s="286"/>
      <c r="JYG23" s="286"/>
      <c r="JYH23" s="286"/>
      <c r="JYI23" s="286"/>
      <c r="JYJ23" s="286"/>
      <c r="JYK23" s="286"/>
      <c r="JYL23" s="286"/>
      <c r="JYM23" s="286"/>
      <c r="JYN23" s="286"/>
      <c r="JYO23" s="286"/>
      <c r="JYP23" s="286"/>
      <c r="JYQ23" s="286"/>
      <c r="JYR23" s="286"/>
      <c r="JYS23" s="286"/>
      <c r="JYT23" s="286"/>
      <c r="JYU23" s="286"/>
      <c r="JYV23" s="286"/>
      <c r="JYW23" s="286"/>
      <c r="JYX23" s="286"/>
      <c r="JYY23" s="286"/>
      <c r="JYZ23" s="286"/>
      <c r="JZA23" s="286"/>
      <c r="JZB23" s="286"/>
      <c r="JZC23" s="286"/>
      <c r="JZD23" s="286"/>
      <c r="JZE23" s="286"/>
      <c r="JZF23" s="286"/>
      <c r="JZG23" s="286"/>
      <c r="JZH23" s="286"/>
      <c r="JZI23" s="286"/>
      <c r="JZJ23" s="286"/>
      <c r="JZK23" s="286"/>
      <c r="JZL23" s="286"/>
      <c r="JZM23" s="286"/>
      <c r="JZN23" s="286"/>
      <c r="JZO23" s="286"/>
      <c r="JZP23" s="286"/>
      <c r="JZQ23" s="286"/>
      <c r="JZR23" s="286"/>
      <c r="JZS23" s="286"/>
      <c r="JZT23" s="286"/>
      <c r="JZU23" s="286"/>
      <c r="JZV23" s="286"/>
      <c r="JZW23" s="286"/>
      <c r="JZX23" s="286"/>
      <c r="JZY23" s="286"/>
      <c r="JZZ23" s="286"/>
      <c r="KAA23" s="286"/>
      <c r="KAB23" s="286"/>
      <c r="KAC23" s="286"/>
      <c r="KAD23" s="286"/>
      <c r="KAE23" s="286"/>
      <c r="KAF23" s="286"/>
      <c r="KAG23" s="286"/>
      <c r="KAH23" s="286"/>
      <c r="KAI23" s="286"/>
      <c r="KAJ23" s="286"/>
      <c r="KAK23" s="286"/>
      <c r="KAL23" s="286"/>
      <c r="KAM23" s="286"/>
      <c r="KAN23" s="286"/>
      <c r="KAO23" s="286"/>
      <c r="KAP23" s="286"/>
      <c r="KAQ23" s="286"/>
      <c r="KAR23" s="286"/>
      <c r="KAS23" s="286"/>
      <c r="KAT23" s="286"/>
      <c r="KAU23" s="286"/>
      <c r="KAV23" s="286"/>
      <c r="KAW23" s="286"/>
      <c r="KAX23" s="286"/>
      <c r="KAY23" s="286"/>
      <c r="KAZ23" s="286"/>
      <c r="KBA23" s="286"/>
      <c r="KBB23" s="286"/>
      <c r="KBC23" s="286"/>
      <c r="KBD23" s="286"/>
      <c r="KBE23" s="286"/>
      <c r="KBF23" s="286"/>
      <c r="KBG23" s="286"/>
      <c r="KBH23" s="286"/>
      <c r="KBI23" s="286"/>
      <c r="KBJ23" s="286"/>
      <c r="KBK23" s="286"/>
      <c r="KBL23" s="286"/>
      <c r="KBM23" s="286"/>
      <c r="KBN23" s="286"/>
      <c r="KBO23" s="286"/>
      <c r="KBP23" s="286"/>
      <c r="KBQ23" s="286"/>
      <c r="KBR23" s="286"/>
      <c r="KBS23" s="286"/>
      <c r="KBT23" s="286"/>
      <c r="KBU23" s="286"/>
      <c r="KBV23" s="286"/>
      <c r="KBW23" s="286"/>
      <c r="KBX23" s="286"/>
      <c r="KBY23" s="286"/>
      <c r="KBZ23" s="286"/>
      <c r="KCA23" s="286"/>
      <c r="KCB23" s="286"/>
      <c r="KCC23" s="286"/>
      <c r="KCD23" s="286"/>
      <c r="KCE23" s="286"/>
      <c r="KCF23" s="286"/>
      <c r="KCG23" s="286"/>
      <c r="KCH23" s="286"/>
      <c r="KCI23" s="286"/>
      <c r="KCJ23" s="286"/>
      <c r="KCK23" s="286"/>
      <c r="KCL23" s="286"/>
      <c r="KCM23" s="286"/>
      <c r="KCN23" s="286"/>
      <c r="KCO23" s="286"/>
      <c r="KCP23" s="286"/>
      <c r="KCQ23" s="286"/>
      <c r="KCR23" s="286"/>
      <c r="KCS23" s="286"/>
      <c r="KCT23" s="286"/>
      <c r="KCU23" s="286"/>
      <c r="KCV23" s="286"/>
      <c r="KCW23" s="286"/>
      <c r="KCX23" s="286"/>
      <c r="KCY23" s="286"/>
      <c r="KCZ23" s="286"/>
      <c r="KDA23" s="286"/>
      <c r="KDB23" s="286"/>
      <c r="KDC23" s="286"/>
      <c r="KDD23" s="286"/>
      <c r="KDE23" s="286"/>
      <c r="KDF23" s="286"/>
      <c r="KDG23" s="286"/>
      <c r="KDH23" s="286"/>
      <c r="KDI23" s="286"/>
      <c r="KDJ23" s="286"/>
      <c r="KDK23" s="286"/>
      <c r="KDL23" s="286"/>
      <c r="KDM23" s="286"/>
      <c r="KDN23" s="286"/>
      <c r="KDO23" s="286"/>
      <c r="KDP23" s="286"/>
      <c r="KDQ23" s="286"/>
      <c r="KDR23" s="286"/>
      <c r="KDS23" s="286"/>
      <c r="KDT23" s="286"/>
      <c r="KDU23" s="286"/>
      <c r="KDV23" s="286"/>
      <c r="KDW23" s="286"/>
      <c r="KDX23" s="286"/>
      <c r="KDY23" s="286"/>
      <c r="KDZ23" s="286"/>
      <c r="KEA23" s="286"/>
      <c r="KEB23" s="286"/>
      <c r="KEC23" s="286"/>
      <c r="KED23" s="286"/>
      <c r="KEE23" s="286"/>
      <c r="KEF23" s="286"/>
      <c r="KEG23" s="286"/>
      <c r="KEH23" s="286"/>
      <c r="KEI23" s="286"/>
      <c r="KEJ23" s="286"/>
      <c r="KEK23" s="286"/>
      <c r="KEL23" s="286"/>
      <c r="KEM23" s="286"/>
      <c r="KEN23" s="286"/>
      <c r="KEO23" s="286"/>
      <c r="KEP23" s="286"/>
      <c r="KEQ23" s="286"/>
      <c r="KER23" s="286"/>
      <c r="KES23" s="286"/>
      <c r="KET23" s="286"/>
      <c r="KEU23" s="286"/>
      <c r="KEV23" s="286"/>
      <c r="KEW23" s="286"/>
      <c r="KEX23" s="286"/>
      <c r="KEY23" s="286"/>
      <c r="KEZ23" s="286"/>
      <c r="KFA23" s="286"/>
      <c r="KFB23" s="286"/>
      <c r="KFC23" s="286"/>
      <c r="KFD23" s="286"/>
      <c r="KFE23" s="286"/>
      <c r="KFF23" s="286"/>
      <c r="KFG23" s="286"/>
      <c r="KFH23" s="286"/>
      <c r="KFI23" s="286"/>
      <c r="KFJ23" s="286"/>
      <c r="KFK23" s="286"/>
      <c r="KFL23" s="286"/>
      <c r="KFM23" s="286"/>
      <c r="KFN23" s="286"/>
      <c r="KFO23" s="286"/>
      <c r="KFP23" s="286"/>
      <c r="KFQ23" s="286"/>
      <c r="KFR23" s="286"/>
      <c r="KFS23" s="286"/>
      <c r="KFT23" s="286"/>
      <c r="KFU23" s="286"/>
      <c r="KFV23" s="286"/>
      <c r="KFW23" s="286"/>
      <c r="KFX23" s="286"/>
      <c r="KFY23" s="286"/>
      <c r="KFZ23" s="286"/>
      <c r="KGA23" s="286"/>
      <c r="KGB23" s="286"/>
      <c r="KGC23" s="286"/>
      <c r="KGD23" s="286"/>
      <c r="KGE23" s="286"/>
      <c r="KGF23" s="286"/>
      <c r="KGG23" s="286"/>
      <c r="KGH23" s="286"/>
      <c r="KGI23" s="286"/>
      <c r="KGJ23" s="286"/>
      <c r="KGK23" s="286"/>
      <c r="KGL23" s="286"/>
      <c r="KGM23" s="286"/>
      <c r="KGN23" s="286"/>
      <c r="KGO23" s="286"/>
      <c r="KGP23" s="286"/>
      <c r="KGQ23" s="286"/>
      <c r="KGR23" s="286"/>
      <c r="KGS23" s="286"/>
      <c r="KGT23" s="286"/>
      <c r="KGU23" s="286"/>
      <c r="KGV23" s="286"/>
      <c r="KGW23" s="286"/>
      <c r="KGX23" s="286"/>
      <c r="KGY23" s="286"/>
      <c r="KGZ23" s="286"/>
      <c r="KHA23" s="286"/>
      <c r="KHB23" s="286"/>
      <c r="KHC23" s="286"/>
      <c r="KHD23" s="286"/>
      <c r="KHE23" s="286"/>
      <c r="KHF23" s="286"/>
      <c r="KHG23" s="286"/>
      <c r="KHH23" s="286"/>
      <c r="KHI23" s="286"/>
      <c r="KHJ23" s="286"/>
      <c r="KHK23" s="286"/>
      <c r="KHL23" s="286"/>
      <c r="KHM23" s="286"/>
      <c r="KHN23" s="286"/>
      <c r="KHO23" s="286"/>
      <c r="KHP23" s="286"/>
      <c r="KHQ23" s="286"/>
      <c r="KHR23" s="286"/>
      <c r="KHS23" s="286"/>
      <c r="KHT23" s="286"/>
      <c r="KHU23" s="286"/>
      <c r="KHV23" s="286"/>
      <c r="KHW23" s="286"/>
      <c r="KHX23" s="286"/>
      <c r="KHY23" s="286"/>
      <c r="KHZ23" s="286"/>
      <c r="KIA23" s="286"/>
      <c r="KIB23" s="286"/>
      <c r="KIC23" s="286"/>
      <c r="KID23" s="286"/>
      <c r="KIE23" s="286"/>
      <c r="KIF23" s="286"/>
      <c r="KIG23" s="286"/>
      <c r="KIH23" s="286"/>
      <c r="KII23" s="286"/>
      <c r="KIJ23" s="286"/>
      <c r="KIK23" s="286"/>
      <c r="KIL23" s="286"/>
      <c r="KIM23" s="286"/>
      <c r="KIN23" s="286"/>
      <c r="KIO23" s="286"/>
      <c r="KIP23" s="286"/>
      <c r="KIQ23" s="286"/>
      <c r="KIR23" s="286"/>
      <c r="KIS23" s="286"/>
      <c r="KIT23" s="286"/>
      <c r="KIU23" s="286"/>
      <c r="KIV23" s="286"/>
      <c r="KIW23" s="286"/>
      <c r="KIX23" s="286"/>
      <c r="KIY23" s="286"/>
      <c r="KIZ23" s="286"/>
      <c r="KJA23" s="286"/>
      <c r="KJB23" s="286"/>
      <c r="KJC23" s="286"/>
      <c r="KJD23" s="286"/>
      <c r="KJE23" s="286"/>
      <c r="KJF23" s="286"/>
      <c r="KJG23" s="286"/>
      <c r="KJH23" s="286"/>
      <c r="KJI23" s="286"/>
      <c r="KJJ23" s="286"/>
      <c r="KJK23" s="286"/>
      <c r="KJL23" s="286"/>
      <c r="KJM23" s="286"/>
      <c r="KJN23" s="286"/>
      <c r="KJO23" s="286"/>
      <c r="KJP23" s="286"/>
      <c r="KJQ23" s="286"/>
      <c r="KJR23" s="286"/>
      <c r="KJS23" s="286"/>
      <c r="KJT23" s="286"/>
      <c r="KJU23" s="286"/>
      <c r="KJV23" s="286"/>
      <c r="KJW23" s="286"/>
      <c r="KJX23" s="286"/>
      <c r="KJY23" s="286"/>
      <c r="KJZ23" s="286"/>
      <c r="KKA23" s="286"/>
      <c r="KKB23" s="286"/>
      <c r="KKC23" s="286"/>
      <c r="KKD23" s="286"/>
      <c r="KKE23" s="286"/>
      <c r="KKF23" s="286"/>
      <c r="KKG23" s="286"/>
      <c r="KKH23" s="286"/>
      <c r="KKI23" s="286"/>
      <c r="KKJ23" s="286"/>
      <c r="KKK23" s="286"/>
      <c r="KKL23" s="286"/>
      <c r="KKM23" s="286"/>
      <c r="KKN23" s="286"/>
      <c r="KKO23" s="286"/>
      <c r="KKP23" s="286"/>
      <c r="KKQ23" s="286"/>
      <c r="KKR23" s="286"/>
      <c r="KKS23" s="286"/>
      <c r="KKT23" s="286"/>
      <c r="KKU23" s="286"/>
      <c r="KKV23" s="286"/>
      <c r="KKW23" s="286"/>
      <c r="KKX23" s="286"/>
      <c r="KKY23" s="286"/>
      <c r="KKZ23" s="286"/>
      <c r="KLA23" s="286"/>
      <c r="KLB23" s="286"/>
      <c r="KLC23" s="286"/>
      <c r="KLD23" s="286"/>
      <c r="KLE23" s="286"/>
      <c r="KLF23" s="286"/>
      <c r="KLG23" s="286"/>
      <c r="KLH23" s="286"/>
      <c r="KLI23" s="286"/>
      <c r="KLJ23" s="286"/>
      <c r="KLK23" s="286"/>
      <c r="KLL23" s="286"/>
      <c r="KLM23" s="286"/>
      <c r="KLN23" s="286"/>
      <c r="KLO23" s="286"/>
      <c r="KLP23" s="286"/>
      <c r="KLQ23" s="286"/>
      <c r="KLR23" s="286"/>
      <c r="KLS23" s="286"/>
      <c r="KLT23" s="286"/>
      <c r="KLU23" s="286"/>
      <c r="KLV23" s="286"/>
      <c r="KLW23" s="286"/>
      <c r="KLX23" s="286"/>
      <c r="KLY23" s="286"/>
      <c r="KLZ23" s="286"/>
      <c r="KMA23" s="286"/>
      <c r="KMB23" s="286"/>
      <c r="KMC23" s="286"/>
      <c r="KMD23" s="286"/>
      <c r="KME23" s="286"/>
      <c r="KMF23" s="286"/>
      <c r="KMG23" s="286"/>
      <c r="KMH23" s="286"/>
      <c r="KMI23" s="286"/>
      <c r="KMJ23" s="286"/>
      <c r="KMK23" s="286"/>
      <c r="KML23" s="286"/>
      <c r="KMM23" s="286"/>
      <c r="KMN23" s="286"/>
      <c r="KMO23" s="286"/>
      <c r="KMP23" s="286"/>
      <c r="KMQ23" s="286"/>
      <c r="KMR23" s="286"/>
      <c r="KMS23" s="286"/>
      <c r="KMT23" s="286"/>
      <c r="KMU23" s="286"/>
      <c r="KMV23" s="286"/>
      <c r="KMW23" s="286"/>
      <c r="KMX23" s="286"/>
      <c r="KMY23" s="286"/>
      <c r="KMZ23" s="286"/>
      <c r="KNA23" s="286"/>
      <c r="KNB23" s="286"/>
      <c r="KNC23" s="286"/>
      <c r="KND23" s="286"/>
      <c r="KNE23" s="286"/>
      <c r="KNF23" s="286"/>
      <c r="KNG23" s="286"/>
      <c r="KNH23" s="286"/>
      <c r="KNI23" s="286"/>
      <c r="KNJ23" s="286"/>
      <c r="KNK23" s="286"/>
      <c r="KNL23" s="286"/>
      <c r="KNM23" s="286"/>
      <c r="KNN23" s="286"/>
      <c r="KNO23" s="286"/>
      <c r="KNP23" s="286"/>
      <c r="KNQ23" s="286"/>
      <c r="KNR23" s="286"/>
      <c r="KNS23" s="286"/>
      <c r="KNT23" s="286"/>
      <c r="KNU23" s="286"/>
      <c r="KNV23" s="286"/>
      <c r="KNW23" s="286"/>
      <c r="KNX23" s="286"/>
      <c r="KNY23" s="286"/>
      <c r="KNZ23" s="286"/>
      <c r="KOA23" s="286"/>
      <c r="KOB23" s="286"/>
      <c r="KOC23" s="286"/>
      <c r="KOD23" s="286"/>
      <c r="KOE23" s="286"/>
      <c r="KOF23" s="286"/>
      <c r="KOG23" s="286"/>
      <c r="KOH23" s="286"/>
      <c r="KOI23" s="286"/>
      <c r="KOJ23" s="286"/>
      <c r="KOK23" s="286"/>
      <c r="KOL23" s="286"/>
      <c r="KOM23" s="286"/>
      <c r="KON23" s="286"/>
      <c r="KOO23" s="286"/>
      <c r="KOP23" s="286"/>
      <c r="KOQ23" s="286"/>
      <c r="KOR23" s="286"/>
      <c r="KOS23" s="286"/>
      <c r="KOT23" s="286"/>
      <c r="KOU23" s="286"/>
      <c r="KOV23" s="286"/>
      <c r="KOW23" s="286"/>
      <c r="KOX23" s="286"/>
      <c r="KOY23" s="286"/>
      <c r="KOZ23" s="286"/>
      <c r="KPA23" s="286"/>
      <c r="KPB23" s="286"/>
      <c r="KPC23" s="286"/>
      <c r="KPD23" s="286"/>
      <c r="KPE23" s="286"/>
      <c r="KPF23" s="286"/>
      <c r="KPG23" s="286"/>
      <c r="KPH23" s="286"/>
      <c r="KPI23" s="286"/>
      <c r="KPJ23" s="286"/>
      <c r="KPK23" s="286"/>
      <c r="KPL23" s="286"/>
      <c r="KPM23" s="286"/>
      <c r="KPN23" s="286"/>
      <c r="KPO23" s="286"/>
      <c r="KPP23" s="286"/>
      <c r="KPQ23" s="286"/>
      <c r="KPR23" s="286"/>
      <c r="KPS23" s="286"/>
      <c r="KPT23" s="286"/>
      <c r="KPU23" s="286"/>
      <c r="KPV23" s="286"/>
      <c r="KPW23" s="286"/>
      <c r="KPX23" s="286"/>
      <c r="KPY23" s="286"/>
      <c r="KPZ23" s="286"/>
      <c r="KQA23" s="286"/>
      <c r="KQB23" s="286"/>
      <c r="KQC23" s="286"/>
      <c r="KQD23" s="286"/>
      <c r="KQE23" s="286"/>
      <c r="KQF23" s="286"/>
      <c r="KQG23" s="286"/>
      <c r="KQH23" s="286"/>
      <c r="KQI23" s="286"/>
      <c r="KQJ23" s="286"/>
      <c r="KQK23" s="286"/>
      <c r="KQL23" s="286"/>
      <c r="KQM23" s="286"/>
      <c r="KQN23" s="286"/>
      <c r="KQO23" s="286"/>
      <c r="KQP23" s="286"/>
      <c r="KQQ23" s="286"/>
      <c r="KQR23" s="286"/>
      <c r="KQS23" s="286"/>
      <c r="KQT23" s="286"/>
      <c r="KQU23" s="286"/>
      <c r="KQV23" s="286"/>
      <c r="KQW23" s="286"/>
      <c r="KQX23" s="286"/>
      <c r="KQY23" s="286"/>
      <c r="KQZ23" s="286"/>
      <c r="KRA23" s="286"/>
      <c r="KRB23" s="286"/>
      <c r="KRC23" s="286"/>
      <c r="KRD23" s="286"/>
      <c r="KRE23" s="286"/>
      <c r="KRF23" s="286"/>
      <c r="KRG23" s="286"/>
      <c r="KRH23" s="286"/>
      <c r="KRI23" s="286"/>
      <c r="KRJ23" s="286"/>
      <c r="KRK23" s="286"/>
      <c r="KRL23" s="286"/>
      <c r="KRM23" s="286"/>
      <c r="KRN23" s="286"/>
      <c r="KRO23" s="286"/>
      <c r="KRP23" s="286"/>
      <c r="KRQ23" s="286"/>
      <c r="KRR23" s="286"/>
      <c r="KRS23" s="286"/>
      <c r="KRT23" s="286"/>
      <c r="KRU23" s="286"/>
      <c r="KRV23" s="286"/>
      <c r="KRW23" s="286"/>
      <c r="KRX23" s="286"/>
      <c r="KRY23" s="286"/>
      <c r="KRZ23" s="286"/>
      <c r="KSA23" s="286"/>
      <c r="KSB23" s="286"/>
      <c r="KSC23" s="286"/>
      <c r="KSD23" s="286"/>
      <c r="KSE23" s="286"/>
      <c r="KSF23" s="286"/>
      <c r="KSG23" s="286"/>
      <c r="KSH23" s="286"/>
      <c r="KSI23" s="286"/>
      <c r="KSJ23" s="286"/>
      <c r="KSK23" s="286"/>
      <c r="KSL23" s="286"/>
      <c r="KSM23" s="286"/>
      <c r="KSN23" s="286"/>
      <c r="KSO23" s="286"/>
      <c r="KSP23" s="286"/>
      <c r="KSQ23" s="286"/>
      <c r="KSR23" s="286"/>
      <c r="KSS23" s="286"/>
      <c r="KST23" s="286"/>
      <c r="KSU23" s="286"/>
      <c r="KSV23" s="286"/>
      <c r="KSW23" s="286"/>
      <c r="KSX23" s="286"/>
      <c r="KSY23" s="286"/>
      <c r="KSZ23" s="286"/>
      <c r="KTA23" s="286"/>
      <c r="KTB23" s="286"/>
      <c r="KTC23" s="286"/>
      <c r="KTD23" s="286"/>
      <c r="KTE23" s="286"/>
      <c r="KTF23" s="286"/>
      <c r="KTG23" s="286"/>
      <c r="KTH23" s="286"/>
      <c r="KTI23" s="286"/>
      <c r="KTJ23" s="286"/>
      <c r="KTK23" s="286"/>
      <c r="KTL23" s="286"/>
      <c r="KTM23" s="286"/>
      <c r="KTN23" s="286"/>
      <c r="KTO23" s="286"/>
      <c r="KTP23" s="286"/>
      <c r="KTQ23" s="286"/>
      <c r="KTR23" s="286"/>
      <c r="KTS23" s="286"/>
      <c r="KTT23" s="286"/>
      <c r="KTU23" s="286"/>
      <c r="KTV23" s="286"/>
      <c r="KTW23" s="286"/>
      <c r="KTX23" s="286"/>
      <c r="KTY23" s="286"/>
      <c r="KTZ23" s="286"/>
      <c r="KUA23" s="286"/>
      <c r="KUB23" s="286"/>
      <c r="KUC23" s="286"/>
      <c r="KUD23" s="286"/>
      <c r="KUE23" s="286"/>
      <c r="KUF23" s="286"/>
      <c r="KUG23" s="286"/>
      <c r="KUH23" s="286"/>
      <c r="KUI23" s="286"/>
      <c r="KUJ23" s="286"/>
      <c r="KUK23" s="286"/>
      <c r="KUL23" s="286"/>
      <c r="KUM23" s="286"/>
      <c r="KUN23" s="286"/>
      <c r="KUO23" s="286"/>
      <c r="KUP23" s="286"/>
      <c r="KUQ23" s="286"/>
      <c r="KUR23" s="286"/>
      <c r="KUS23" s="286"/>
      <c r="KUT23" s="286"/>
      <c r="KUU23" s="286"/>
      <c r="KUV23" s="286"/>
      <c r="KUW23" s="286"/>
      <c r="KUX23" s="286"/>
      <c r="KUY23" s="286"/>
      <c r="KUZ23" s="286"/>
      <c r="KVA23" s="286"/>
      <c r="KVB23" s="286"/>
      <c r="KVC23" s="286"/>
      <c r="KVD23" s="286"/>
      <c r="KVE23" s="286"/>
      <c r="KVF23" s="286"/>
      <c r="KVG23" s="286"/>
      <c r="KVH23" s="286"/>
      <c r="KVI23" s="286"/>
      <c r="KVJ23" s="286"/>
      <c r="KVK23" s="286"/>
      <c r="KVL23" s="286"/>
      <c r="KVM23" s="286"/>
      <c r="KVN23" s="286"/>
      <c r="KVO23" s="286"/>
      <c r="KVP23" s="286"/>
      <c r="KVQ23" s="286"/>
      <c r="KVR23" s="286"/>
      <c r="KVS23" s="286"/>
      <c r="KVT23" s="286"/>
      <c r="KVU23" s="286"/>
      <c r="KVV23" s="286"/>
      <c r="KVW23" s="286"/>
      <c r="KVX23" s="286"/>
      <c r="KVY23" s="286"/>
      <c r="KVZ23" s="286"/>
      <c r="KWA23" s="286"/>
      <c r="KWB23" s="286"/>
      <c r="KWC23" s="286"/>
      <c r="KWD23" s="286"/>
      <c r="KWE23" s="286"/>
      <c r="KWF23" s="286"/>
      <c r="KWG23" s="286"/>
      <c r="KWH23" s="286"/>
      <c r="KWI23" s="286"/>
      <c r="KWJ23" s="286"/>
      <c r="KWK23" s="286"/>
      <c r="KWL23" s="286"/>
      <c r="KWM23" s="286"/>
      <c r="KWN23" s="286"/>
      <c r="KWO23" s="286"/>
      <c r="KWP23" s="286"/>
      <c r="KWQ23" s="286"/>
      <c r="KWR23" s="286"/>
      <c r="KWS23" s="286"/>
      <c r="KWT23" s="286"/>
      <c r="KWU23" s="286"/>
      <c r="KWV23" s="286"/>
      <c r="KWW23" s="286"/>
      <c r="KWX23" s="286"/>
      <c r="KWY23" s="286"/>
      <c r="KWZ23" s="286"/>
      <c r="KXA23" s="286"/>
      <c r="KXB23" s="286"/>
      <c r="KXC23" s="286"/>
      <c r="KXD23" s="286"/>
      <c r="KXE23" s="286"/>
      <c r="KXF23" s="286"/>
      <c r="KXG23" s="286"/>
      <c r="KXH23" s="286"/>
      <c r="KXI23" s="286"/>
      <c r="KXJ23" s="286"/>
      <c r="KXK23" s="286"/>
      <c r="KXL23" s="286"/>
      <c r="KXM23" s="286"/>
      <c r="KXN23" s="286"/>
      <c r="KXO23" s="286"/>
      <c r="KXP23" s="286"/>
      <c r="KXQ23" s="286"/>
      <c r="KXR23" s="286"/>
      <c r="KXS23" s="286"/>
      <c r="KXT23" s="286"/>
      <c r="KXU23" s="286"/>
      <c r="KXV23" s="286"/>
      <c r="KXW23" s="286"/>
      <c r="KXX23" s="286"/>
      <c r="KXY23" s="286"/>
      <c r="KXZ23" s="286"/>
      <c r="KYA23" s="286"/>
      <c r="KYB23" s="286"/>
      <c r="KYC23" s="286"/>
      <c r="KYD23" s="286"/>
      <c r="KYE23" s="286"/>
      <c r="KYF23" s="286"/>
      <c r="KYG23" s="286"/>
      <c r="KYH23" s="286"/>
      <c r="KYI23" s="286"/>
      <c r="KYJ23" s="286"/>
      <c r="KYK23" s="286"/>
      <c r="KYL23" s="286"/>
      <c r="KYM23" s="286"/>
      <c r="KYN23" s="286"/>
      <c r="KYO23" s="286"/>
      <c r="KYP23" s="286"/>
      <c r="KYQ23" s="286"/>
      <c r="KYR23" s="286"/>
      <c r="KYS23" s="286"/>
      <c r="KYT23" s="286"/>
      <c r="KYU23" s="286"/>
      <c r="KYV23" s="286"/>
      <c r="KYW23" s="286"/>
      <c r="KYX23" s="286"/>
      <c r="KYY23" s="286"/>
      <c r="KYZ23" s="286"/>
      <c r="KZA23" s="286"/>
      <c r="KZB23" s="286"/>
      <c r="KZC23" s="286"/>
      <c r="KZD23" s="286"/>
      <c r="KZE23" s="286"/>
      <c r="KZF23" s="286"/>
      <c r="KZG23" s="286"/>
      <c r="KZH23" s="286"/>
      <c r="KZI23" s="286"/>
      <c r="KZJ23" s="286"/>
      <c r="KZK23" s="286"/>
      <c r="KZL23" s="286"/>
      <c r="KZM23" s="286"/>
      <c r="KZN23" s="286"/>
      <c r="KZO23" s="286"/>
      <c r="KZP23" s="286"/>
      <c r="KZQ23" s="286"/>
      <c r="KZR23" s="286"/>
      <c r="KZS23" s="286"/>
      <c r="KZT23" s="286"/>
      <c r="KZU23" s="286"/>
      <c r="KZV23" s="286"/>
      <c r="KZW23" s="286"/>
      <c r="KZX23" s="286"/>
      <c r="KZY23" s="286"/>
      <c r="KZZ23" s="286"/>
      <c r="LAA23" s="286"/>
      <c r="LAB23" s="286"/>
      <c r="LAC23" s="286"/>
      <c r="LAD23" s="286"/>
      <c r="LAE23" s="286"/>
      <c r="LAF23" s="286"/>
      <c r="LAG23" s="286"/>
      <c r="LAH23" s="286"/>
      <c r="LAI23" s="286"/>
      <c r="LAJ23" s="286"/>
      <c r="LAK23" s="286"/>
      <c r="LAL23" s="286"/>
      <c r="LAM23" s="286"/>
      <c r="LAN23" s="286"/>
      <c r="LAO23" s="286"/>
      <c r="LAP23" s="286"/>
      <c r="LAQ23" s="286"/>
      <c r="LAR23" s="286"/>
      <c r="LAS23" s="286"/>
      <c r="LAT23" s="286"/>
      <c r="LAU23" s="286"/>
      <c r="LAV23" s="286"/>
      <c r="LAW23" s="286"/>
      <c r="LAX23" s="286"/>
      <c r="LAY23" s="286"/>
      <c r="LAZ23" s="286"/>
      <c r="LBA23" s="286"/>
      <c r="LBB23" s="286"/>
      <c r="LBC23" s="286"/>
      <c r="LBD23" s="286"/>
      <c r="LBE23" s="286"/>
      <c r="LBF23" s="286"/>
      <c r="LBG23" s="286"/>
      <c r="LBH23" s="286"/>
      <c r="LBI23" s="286"/>
      <c r="LBJ23" s="286"/>
      <c r="LBK23" s="286"/>
      <c r="LBL23" s="286"/>
      <c r="LBM23" s="286"/>
      <c r="LBN23" s="286"/>
      <c r="LBO23" s="286"/>
      <c r="LBP23" s="286"/>
      <c r="LBQ23" s="286"/>
      <c r="LBR23" s="286"/>
      <c r="LBS23" s="286"/>
      <c r="LBT23" s="286"/>
      <c r="LBU23" s="286"/>
      <c r="LBV23" s="286"/>
      <c r="LBW23" s="286"/>
      <c r="LBX23" s="286"/>
      <c r="LBY23" s="286"/>
      <c r="LBZ23" s="286"/>
      <c r="LCA23" s="286"/>
      <c r="LCB23" s="286"/>
      <c r="LCC23" s="286"/>
      <c r="LCD23" s="286"/>
      <c r="LCE23" s="286"/>
      <c r="LCF23" s="286"/>
      <c r="LCG23" s="286"/>
      <c r="LCH23" s="286"/>
      <c r="LCI23" s="286"/>
      <c r="LCJ23" s="286"/>
      <c r="LCK23" s="286"/>
      <c r="LCL23" s="286"/>
      <c r="LCM23" s="286"/>
      <c r="LCN23" s="286"/>
      <c r="LCO23" s="286"/>
      <c r="LCP23" s="286"/>
      <c r="LCQ23" s="286"/>
      <c r="LCR23" s="286"/>
      <c r="LCS23" s="286"/>
      <c r="LCT23" s="286"/>
      <c r="LCU23" s="286"/>
      <c r="LCV23" s="286"/>
      <c r="LCW23" s="286"/>
      <c r="LCX23" s="286"/>
      <c r="LCY23" s="286"/>
      <c r="LCZ23" s="286"/>
      <c r="LDA23" s="286"/>
      <c r="LDB23" s="286"/>
      <c r="LDC23" s="286"/>
      <c r="LDD23" s="286"/>
      <c r="LDE23" s="286"/>
      <c r="LDF23" s="286"/>
      <c r="LDG23" s="286"/>
      <c r="LDH23" s="286"/>
      <c r="LDI23" s="286"/>
      <c r="LDJ23" s="286"/>
      <c r="LDK23" s="286"/>
      <c r="LDL23" s="286"/>
      <c r="LDM23" s="286"/>
      <c r="LDN23" s="286"/>
      <c r="LDO23" s="286"/>
      <c r="LDP23" s="286"/>
      <c r="LDQ23" s="286"/>
      <c r="LDR23" s="286"/>
      <c r="LDS23" s="286"/>
      <c r="LDT23" s="286"/>
      <c r="LDU23" s="286"/>
      <c r="LDV23" s="286"/>
      <c r="LDW23" s="286"/>
      <c r="LDX23" s="286"/>
      <c r="LDY23" s="286"/>
      <c r="LDZ23" s="286"/>
      <c r="LEA23" s="286"/>
      <c r="LEB23" s="286"/>
      <c r="LEC23" s="286"/>
      <c r="LED23" s="286"/>
      <c r="LEE23" s="286"/>
      <c r="LEF23" s="286"/>
      <c r="LEG23" s="286"/>
      <c r="LEH23" s="286"/>
      <c r="LEI23" s="286"/>
      <c r="LEJ23" s="286"/>
      <c r="LEK23" s="286"/>
      <c r="LEL23" s="286"/>
      <c r="LEM23" s="286"/>
      <c r="LEN23" s="286"/>
      <c r="LEO23" s="286"/>
      <c r="LEP23" s="286"/>
      <c r="LEQ23" s="286"/>
      <c r="LER23" s="286"/>
      <c r="LES23" s="286"/>
      <c r="LET23" s="286"/>
      <c r="LEU23" s="286"/>
      <c r="LEV23" s="286"/>
      <c r="LEW23" s="286"/>
      <c r="LEX23" s="286"/>
      <c r="LEY23" s="286"/>
      <c r="LEZ23" s="286"/>
      <c r="LFA23" s="286"/>
      <c r="LFB23" s="286"/>
      <c r="LFC23" s="286"/>
      <c r="LFD23" s="286"/>
      <c r="LFE23" s="286"/>
      <c r="LFF23" s="286"/>
      <c r="LFG23" s="286"/>
      <c r="LFH23" s="286"/>
      <c r="LFI23" s="286"/>
      <c r="LFJ23" s="286"/>
      <c r="LFK23" s="286"/>
      <c r="LFL23" s="286"/>
      <c r="LFM23" s="286"/>
      <c r="LFN23" s="286"/>
      <c r="LFO23" s="286"/>
      <c r="LFP23" s="286"/>
      <c r="LFQ23" s="286"/>
      <c r="LFR23" s="286"/>
      <c r="LFS23" s="286"/>
      <c r="LFT23" s="286"/>
      <c r="LFU23" s="286"/>
      <c r="LFV23" s="286"/>
      <c r="LFW23" s="286"/>
      <c r="LFX23" s="286"/>
      <c r="LFY23" s="286"/>
      <c r="LFZ23" s="286"/>
      <c r="LGA23" s="286"/>
      <c r="LGB23" s="286"/>
      <c r="LGC23" s="286"/>
      <c r="LGD23" s="286"/>
      <c r="LGE23" s="286"/>
      <c r="LGF23" s="286"/>
      <c r="LGG23" s="286"/>
      <c r="LGH23" s="286"/>
      <c r="LGI23" s="286"/>
      <c r="LGJ23" s="286"/>
      <c r="LGK23" s="286"/>
      <c r="LGL23" s="286"/>
      <c r="LGM23" s="286"/>
      <c r="LGN23" s="286"/>
      <c r="LGO23" s="286"/>
      <c r="LGP23" s="286"/>
      <c r="LGQ23" s="286"/>
      <c r="LGR23" s="286"/>
      <c r="LGS23" s="286"/>
      <c r="LGT23" s="286"/>
      <c r="LGU23" s="286"/>
      <c r="LGV23" s="286"/>
      <c r="LGW23" s="286"/>
      <c r="LGX23" s="286"/>
      <c r="LGY23" s="286"/>
      <c r="LGZ23" s="286"/>
      <c r="LHA23" s="286"/>
      <c r="LHB23" s="286"/>
      <c r="LHC23" s="286"/>
      <c r="LHD23" s="286"/>
      <c r="LHE23" s="286"/>
      <c r="LHF23" s="286"/>
      <c r="LHG23" s="286"/>
      <c r="LHH23" s="286"/>
      <c r="LHI23" s="286"/>
      <c r="LHJ23" s="286"/>
      <c r="LHK23" s="286"/>
      <c r="LHL23" s="286"/>
      <c r="LHM23" s="286"/>
      <c r="LHN23" s="286"/>
      <c r="LHO23" s="286"/>
      <c r="LHP23" s="286"/>
      <c r="LHQ23" s="286"/>
      <c r="LHR23" s="286"/>
      <c r="LHS23" s="286"/>
      <c r="LHT23" s="286"/>
      <c r="LHU23" s="286"/>
      <c r="LHV23" s="286"/>
      <c r="LHW23" s="286"/>
      <c r="LHX23" s="286"/>
      <c r="LHY23" s="286"/>
      <c r="LHZ23" s="286"/>
      <c r="LIA23" s="286"/>
      <c r="LIB23" s="286"/>
      <c r="LIC23" s="286"/>
      <c r="LID23" s="286"/>
      <c r="LIE23" s="286"/>
      <c r="LIF23" s="286"/>
      <c r="LIG23" s="286"/>
      <c r="LIH23" s="286"/>
      <c r="LII23" s="286"/>
      <c r="LIJ23" s="286"/>
      <c r="LIK23" s="286"/>
      <c r="LIL23" s="286"/>
      <c r="LIM23" s="286"/>
      <c r="LIN23" s="286"/>
      <c r="LIO23" s="286"/>
      <c r="LIP23" s="286"/>
      <c r="LIQ23" s="286"/>
      <c r="LIR23" s="286"/>
      <c r="LIS23" s="286"/>
      <c r="LIT23" s="286"/>
      <c r="LIU23" s="286"/>
      <c r="LIV23" s="286"/>
      <c r="LIW23" s="286"/>
      <c r="LIX23" s="286"/>
      <c r="LIY23" s="286"/>
      <c r="LIZ23" s="286"/>
      <c r="LJA23" s="286"/>
      <c r="LJB23" s="286"/>
      <c r="LJC23" s="286"/>
      <c r="LJD23" s="286"/>
      <c r="LJE23" s="286"/>
      <c r="LJF23" s="286"/>
      <c r="LJG23" s="286"/>
      <c r="LJH23" s="286"/>
      <c r="LJI23" s="286"/>
      <c r="LJJ23" s="286"/>
      <c r="LJK23" s="286"/>
      <c r="LJL23" s="286"/>
      <c r="LJM23" s="286"/>
      <c r="LJN23" s="286"/>
      <c r="LJO23" s="286"/>
      <c r="LJP23" s="286"/>
      <c r="LJQ23" s="286"/>
      <c r="LJR23" s="286"/>
      <c r="LJS23" s="286"/>
      <c r="LJT23" s="286"/>
      <c r="LJU23" s="286"/>
      <c r="LJV23" s="286"/>
      <c r="LJW23" s="286"/>
      <c r="LJX23" s="286"/>
      <c r="LJY23" s="286"/>
      <c r="LJZ23" s="286"/>
      <c r="LKA23" s="286"/>
      <c r="LKB23" s="286"/>
      <c r="LKC23" s="286"/>
      <c r="LKD23" s="286"/>
      <c r="LKE23" s="286"/>
      <c r="LKF23" s="286"/>
      <c r="LKG23" s="286"/>
      <c r="LKH23" s="286"/>
      <c r="LKI23" s="286"/>
      <c r="LKJ23" s="286"/>
      <c r="LKK23" s="286"/>
      <c r="LKL23" s="286"/>
      <c r="LKM23" s="286"/>
      <c r="LKN23" s="286"/>
      <c r="LKO23" s="286"/>
      <c r="LKP23" s="286"/>
      <c r="LKQ23" s="286"/>
      <c r="LKR23" s="286"/>
      <c r="LKS23" s="286"/>
      <c r="LKT23" s="286"/>
      <c r="LKU23" s="286"/>
      <c r="LKV23" s="286"/>
      <c r="LKW23" s="286"/>
      <c r="LKX23" s="286"/>
      <c r="LKY23" s="286"/>
      <c r="LKZ23" s="286"/>
      <c r="LLA23" s="286"/>
      <c r="LLB23" s="286"/>
      <c r="LLC23" s="286"/>
      <c r="LLD23" s="286"/>
      <c r="LLE23" s="286"/>
      <c r="LLF23" s="286"/>
      <c r="LLG23" s="286"/>
      <c r="LLH23" s="286"/>
      <c r="LLI23" s="286"/>
      <c r="LLJ23" s="286"/>
      <c r="LLK23" s="286"/>
      <c r="LLL23" s="286"/>
      <c r="LLM23" s="286"/>
      <c r="LLN23" s="286"/>
      <c r="LLO23" s="286"/>
      <c r="LLP23" s="286"/>
      <c r="LLQ23" s="286"/>
      <c r="LLR23" s="286"/>
      <c r="LLS23" s="286"/>
      <c r="LLT23" s="286"/>
      <c r="LLU23" s="286"/>
      <c r="LLV23" s="286"/>
      <c r="LLW23" s="286"/>
      <c r="LLX23" s="286"/>
      <c r="LLY23" s="286"/>
      <c r="LLZ23" s="286"/>
      <c r="LMA23" s="286"/>
      <c r="LMB23" s="286"/>
      <c r="LMC23" s="286"/>
      <c r="LMD23" s="286"/>
      <c r="LME23" s="286"/>
      <c r="LMF23" s="286"/>
      <c r="LMG23" s="286"/>
      <c r="LMH23" s="286"/>
      <c r="LMI23" s="286"/>
      <c r="LMJ23" s="286"/>
      <c r="LMK23" s="286"/>
      <c r="LML23" s="286"/>
      <c r="LMM23" s="286"/>
      <c r="LMN23" s="286"/>
      <c r="LMO23" s="286"/>
      <c r="LMP23" s="286"/>
      <c r="LMQ23" s="286"/>
      <c r="LMR23" s="286"/>
      <c r="LMS23" s="286"/>
      <c r="LMT23" s="286"/>
      <c r="LMU23" s="286"/>
      <c r="LMV23" s="286"/>
      <c r="LMW23" s="286"/>
      <c r="LMX23" s="286"/>
      <c r="LMY23" s="286"/>
      <c r="LMZ23" s="286"/>
      <c r="LNA23" s="286"/>
      <c r="LNB23" s="286"/>
      <c r="LNC23" s="286"/>
      <c r="LND23" s="286"/>
      <c r="LNE23" s="286"/>
      <c r="LNF23" s="286"/>
      <c r="LNG23" s="286"/>
      <c r="LNH23" s="286"/>
      <c r="LNI23" s="286"/>
      <c r="LNJ23" s="286"/>
      <c r="LNK23" s="286"/>
      <c r="LNL23" s="286"/>
      <c r="LNM23" s="286"/>
      <c r="LNN23" s="286"/>
      <c r="LNO23" s="286"/>
      <c r="LNP23" s="286"/>
      <c r="LNQ23" s="286"/>
      <c r="LNR23" s="286"/>
      <c r="LNS23" s="286"/>
      <c r="LNT23" s="286"/>
      <c r="LNU23" s="286"/>
      <c r="LNV23" s="286"/>
      <c r="LNW23" s="286"/>
      <c r="LNX23" s="286"/>
      <c r="LNY23" s="286"/>
      <c r="LNZ23" s="286"/>
      <c r="LOA23" s="286"/>
      <c r="LOB23" s="286"/>
      <c r="LOC23" s="286"/>
      <c r="LOD23" s="286"/>
      <c r="LOE23" s="286"/>
      <c r="LOF23" s="286"/>
      <c r="LOG23" s="286"/>
      <c r="LOH23" s="286"/>
      <c r="LOI23" s="286"/>
      <c r="LOJ23" s="286"/>
      <c r="LOK23" s="286"/>
      <c r="LOL23" s="286"/>
      <c r="LOM23" s="286"/>
      <c r="LON23" s="286"/>
      <c r="LOO23" s="286"/>
      <c r="LOP23" s="286"/>
      <c r="LOQ23" s="286"/>
      <c r="LOR23" s="286"/>
      <c r="LOS23" s="286"/>
      <c r="LOT23" s="286"/>
      <c r="LOU23" s="286"/>
      <c r="LOV23" s="286"/>
      <c r="LOW23" s="286"/>
      <c r="LOX23" s="286"/>
      <c r="LOY23" s="286"/>
      <c r="LOZ23" s="286"/>
      <c r="LPA23" s="286"/>
      <c r="LPB23" s="286"/>
      <c r="LPC23" s="286"/>
      <c r="LPD23" s="286"/>
      <c r="LPE23" s="286"/>
      <c r="LPF23" s="286"/>
      <c r="LPG23" s="286"/>
      <c r="LPH23" s="286"/>
      <c r="LPI23" s="286"/>
      <c r="LPJ23" s="286"/>
      <c r="LPK23" s="286"/>
      <c r="LPL23" s="286"/>
      <c r="LPM23" s="286"/>
      <c r="LPN23" s="286"/>
      <c r="LPO23" s="286"/>
      <c r="LPP23" s="286"/>
      <c r="LPQ23" s="286"/>
      <c r="LPR23" s="286"/>
      <c r="LPS23" s="286"/>
      <c r="LPT23" s="286"/>
      <c r="LPU23" s="286"/>
      <c r="LPV23" s="286"/>
      <c r="LPW23" s="286"/>
      <c r="LPX23" s="286"/>
      <c r="LPY23" s="286"/>
      <c r="LPZ23" s="286"/>
      <c r="LQA23" s="286"/>
      <c r="LQB23" s="286"/>
      <c r="LQC23" s="286"/>
      <c r="LQD23" s="286"/>
      <c r="LQE23" s="286"/>
      <c r="LQF23" s="286"/>
      <c r="LQG23" s="286"/>
      <c r="LQH23" s="286"/>
      <c r="LQI23" s="286"/>
      <c r="LQJ23" s="286"/>
      <c r="LQK23" s="286"/>
      <c r="LQL23" s="286"/>
      <c r="LQM23" s="286"/>
      <c r="LQN23" s="286"/>
      <c r="LQO23" s="286"/>
      <c r="LQP23" s="286"/>
      <c r="LQQ23" s="286"/>
      <c r="LQR23" s="286"/>
      <c r="LQS23" s="286"/>
      <c r="LQT23" s="286"/>
      <c r="LQU23" s="286"/>
      <c r="LQV23" s="286"/>
      <c r="LQW23" s="286"/>
      <c r="LQX23" s="286"/>
      <c r="LQY23" s="286"/>
      <c r="LQZ23" s="286"/>
      <c r="LRA23" s="286"/>
      <c r="LRB23" s="286"/>
      <c r="LRC23" s="286"/>
      <c r="LRD23" s="286"/>
      <c r="LRE23" s="286"/>
      <c r="LRF23" s="286"/>
      <c r="LRG23" s="286"/>
      <c r="LRH23" s="286"/>
      <c r="LRI23" s="286"/>
      <c r="LRJ23" s="286"/>
      <c r="LRK23" s="286"/>
      <c r="LRL23" s="286"/>
      <c r="LRM23" s="286"/>
      <c r="LRN23" s="286"/>
      <c r="LRO23" s="286"/>
      <c r="LRP23" s="286"/>
      <c r="LRQ23" s="286"/>
      <c r="LRR23" s="286"/>
      <c r="LRS23" s="286"/>
      <c r="LRT23" s="286"/>
      <c r="LRU23" s="286"/>
      <c r="LRV23" s="286"/>
      <c r="LRW23" s="286"/>
      <c r="LRX23" s="286"/>
      <c r="LRY23" s="286"/>
      <c r="LRZ23" s="286"/>
      <c r="LSA23" s="286"/>
      <c r="LSB23" s="286"/>
      <c r="LSC23" s="286"/>
      <c r="LSD23" s="286"/>
      <c r="LSE23" s="286"/>
      <c r="LSF23" s="286"/>
      <c r="LSG23" s="286"/>
      <c r="LSH23" s="286"/>
      <c r="LSI23" s="286"/>
      <c r="LSJ23" s="286"/>
      <c r="LSK23" s="286"/>
      <c r="LSL23" s="286"/>
      <c r="LSM23" s="286"/>
      <c r="LSN23" s="286"/>
      <c r="LSO23" s="286"/>
      <c r="LSP23" s="286"/>
      <c r="LSQ23" s="286"/>
      <c r="LSR23" s="286"/>
      <c r="LSS23" s="286"/>
      <c r="LST23" s="286"/>
      <c r="LSU23" s="286"/>
      <c r="LSV23" s="286"/>
      <c r="LSW23" s="286"/>
      <c r="LSX23" s="286"/>
      <c r="LSY23" s="286"/>
      <c r="LSZ23" s="286"/>
      <c r="LTA23" s="286"/>
      <c r="LTB23" s="286"/>
      <c r="LTC23" s="286"/>
      <c r="LTD23" s="286"/>
      <c r="LTE23" s="286"/>
      <c r="LTF23" s="286"/>
      <c r="LTG23" s="286"/>
      <c r="LTH23" s="286"/>
      <c r="LTI23" s="286"/>
      <c r="LTJ23" s="286"/>
      <c r="LTK23" s="286"/>
      <c r="LTL23" s="286"/>
      <c r="LTM23" s="286"/>
      <c r="LTN23" s="286"/>
      <c r="LTO23" s="286"/>
      <c r="LTP23" s="286"/>
      <c r="LTQ23" s="286"/>
      <c r="LTR23" s="286"/>
      <c r="LTS23" s="286"/>
      <c r="LTT23" s="286"/>
      <c r="LTU23" s="286"/>
      <c r="LTV23" s="286"/>
      <c r="LTW23" s="286"/>
      <c r="LTX23" s="286"/>
      <c r="LTY23" s="286"/>
      <c r="LTZ23" s="286"/>
      <c r="LUA23" s="286"/>
      <c r="LUB23" s="286"/>
      <c r="LUC23" s="286"/>
      <c r="LUD23" s="286"/>
      <c r="LUE23" s="286"/>
      <c r="LUF23" s="286"/>
      <c r="LUG23" s="286"/>
      <c r="LUH23" s="286"/>
      <c r="LUI23" s="286"/>
      <c r="LUJ23" s="286"/>
      <c r="LUK23" s="286"/>
      <c r="LUL23" s="286"/>
      <c r="LUM23" s="286"/>
      <c r="LUN23" s="286"/>
      <c r="LUO23" s="286"/>
      <c r="LUP23" s="286"/>
      <c r="LUQ23" s="286"/>
      <c r="LUR23" s="286"/>
      <c r="LUS23" s="286"/>
      <c r="LUT23" s="286"/>
      <c r="LUU23" s="286"/>
      <c r="LUV23" s="286"/>
      <c r="LUW23" s="286"/>
      <c r="LUX23" s="286"/>
      <c r="LUY23" s="286"/>
      <c r="LUZ23" s="286"/>
      <c r="LVA23" s="286"/>
      <c r="LVB23" s="286"/>
      <c r="LVC23" s="286"/>
      <c r="LVD23" s="286"/>
      <c r="LVE23" s="286"/>
      <c r="LVF23" s="286"/>
      <c r="LVG23" s="286"/>
      <c r="LVH23" s="286"/>
      <c r="LVI23" s="286"/>
      <c r="LVJ23" s="286"/>
      <c r="LVK23" s="286"/>
      <c r="LVL23" s="286"/>
      <c r="LVM23" s="286"/>
      <c r="LVN23" s="286"/>
      <c r="LVO23" s="286"/>
      <c r="LVP23" s="286"/>
      <c r="LVQ23" s="286"/>
      <c r="LVR23" s="286"/>
      <c r="LVS23" s="286"/>
      <c r="LVT23" s="286"/>
      <c r="LVU23" s="286"/>
      <c r="LVV23" s="286"/>
      <c r="LVW23" s="286"/>
      <c r="LVX23" s="286"/>
      <c r="LVY23" s="286"/>
      <c r="LVZ23" s="286"/>
      <c r="LWA23" s="286"/>
      <c r="LWB23" s="286"/>
      <c r="LWC23" s="286"/>
      <c r="LWD23" s="286"/>
      <c r="LWE23" s="286"/>
      <c r="LWF23" s="286"/>
      <c r="LWG23" s="286"/>
      <c r="LWH23" s="286"/>
      <c r="LWI23" s="286"/>
      <c r="LWJ23" s="286"/>
      <c r="LWK23" s="286"/>
      <c r="LWL23" s="286"/>
      <c r="LWM23" s="286"/>
      <c r="LWN23" s="286"/>
      <c r="LWO23" s="286"/>
      <c r="LWP23" s="286"/>
      <c r="LWQ23" s="286"/>
      <c r="LWR23" s="286"/>
      <c r="LWS23" s="286"/>
      <c r="LWT23" s="286"/>
      <c r="LWU23" s="286"/>
      <c r="LWV23" s="286"/>
      <c r="LWW23" s="286"/>
      <c r="LWX23" s="286"/>
      <c r="LWY23" s="286"/>
      <c r="LWZ23" s="286"/>
      <c r="LXA23" s="286"/>
      <c r="LXB23" s="286"/>
      <c r="LXC23" s="286"/>
      <c r="LXD23" s="286"/>
      <c r="LXE23" s="286"/>
      <c r="LXF23" s="286"/>
      <c r="LXG23" s="286"/>
      <c r="LXH23" s="286"/>
      <c r="LXI23" s="286"/>
      <c r="LXJ23" s="286"/>
      <c r="LXK23" s="286"/>
      <c r="LXL23" s="286"/>
      <c r="LXM23" s="286"/>
      <c r="LXN23" s="286"/>
      <c r="LXO23" s="286"/>
      <c r="LXP23" s="286"/>
      <c r="LXQ23" s="286"/>
      <c r="LXR23" s="286"/>
      <c r="LXS23" s="286"/>
      <c r="LXT23" s="286"/>
      <c r="LXU23" s="286"/>
      <c r="LXV23" s="286"/>
      <c r="LXW23" s="286"/>
      <c r="LXX23" s="286"/>
      <c r="LXY23" s="286"/>
      <c r="LXZ23" s="286"/>
      <c r="LYA23" s="286"/>
      <c r="LYB23" s="286"/>
      <c r="LYC23" s="286"/>
      <c r="LYD23" s="286"/>
      <c r="LYE23" s="286"/>
      <c r="LYF23" s="286"/>
      <c r="LYG23" s="286"/>
      <c r="LYH23" s="286"/>
      <c r="LYI23" s="286"/>
      <c r="LYJ23" s="286"/>
      <c r="LYK23" s="286"/>
      <c r="LYL23" s="286"/>
      <c r="LYM23" s="286"/>
      <c r="LYN23" s="286"/>
      <c r="LYO23" s="286"/>
      <c r="LYP23" s="286"/>
      <c r="LYQ23" s="286"/>
      <c r="LYR23" s="286"/>
      <c r="LYS23" s="286"/>
      <c r="LYT23" s="286"/>
      <c r="LYU23" s="286"/>
      <c r="LYV23" s="286"/>
      <c r="LYW23" s="286"/>
      <c r="LYX23" s="286"/>
      <c r="LYY23" s="286"/>
      <c r="LYZ23" s="286"/>
      <c r="LZA23" s="286"/>
      <c r="LZB23" s="286"/>
      <c r="LZC23" s="286"/>
      <c r="LZD23" s="286"/>
      <c r="LZE23" s="286"/>
      <c r="LZF23" s="286"/>
      <c r="LZG23" s="286"/>
      <c r="LZH23" s="286"/>
      <c r="LZI23" s="286"/>
      <c r="LZJ23" s="286"/>
      <c r="LZK23" s="286"/>
      <c r="LZL23" s="286"/>
      <c r="LZM23" s="286"/>
      <c r="LZN23" s="286"/>
      <c r="LZO23" s="286"/>
      <c r="LZP23" s="286"/>
      <c r="LZQ23" s="286"/>
      <c r="LZR23" s="286"/>
      <c r="LZS23" s="286"/>
      <c r="LZT23" s="286"/>
      <c r="LZU23" s="286"/>
      <c r="LZV23" s="286"/>
      <c r="LZW23" s="286"/>
      <c r="LZX23" s="286"/>
      <c r="LZY23" s="286"/>
      <c r="LZZ23" s="286"/>
      <c r="MAA23" s="286"/>
      <c r="MAB23" s="286"/>
      <c r="MAC23" s="286"/>
      <c r="MAD23" s="286"/>
      <c r="MAE23" s="286"/>
      <c r="MAF23" s="286"/>
      <c r="MAG23" s="286"/>
      <c r="MAH23" s="286"/>
      <c r="MAI23" s="286"/>
      <c r="MAJ23" s="286"/>
      <c r="MAK23" s="286"/>
      <c r="MAL23" s="286"/>
      <c r="MAM23" s="286"/>
      <c r="MAN23" s="286"/>
      <c r="MAO23" s="286"/>
      <c r="MAP23" s="286"/>
      <c r="MAQ23" s="286"/>
      <c r="MAR23" s="286"/>
      <c r="MAS23" s="286"/>
      <c r="MAT23" s="286"/>
      <c r="MAU23" s="286"/>
      <c r="MAV23" s="286"/>
      <c r="MAW23" s="286"/>
      <c r="MAX23" s="286"/>
      <c r="MAY23" s="286"/>
      <c r="MAZ23" s="286"/>
      <c r="MBA23" s="286"/>
      <c r="MBB23" s="286"/>
      <c r="MBC23" s="286"/>
      <c r="MBD23" s="286"/>
      <c r="MBE23" s="286"/>
      <c r="MBF23" s="286"/>
      <c r="MBG23" s="286"/>
      <c r="MBH23" s="286"/>
      <c r="MBI23" s="286"/>
      <c r="MBJ23" s="286"/>
      <c r="MBK23" s="286"/>
      <c r="MBL23" s="286"/>
      <c r="MBM23" s="286"/>
      <c r="MBN23" s="286"/>
      <c r="MBO23" s="286"/>
      <c r="MBP23" s="286"/>
      <c r="MBQ23" s="286"/>
      <c r="MBR23" s="286"/>
      <c r="MBS23" s="286"/>
      <c r="MBT23" s="286"/>
      <c r="MBU23" s="286"/>
      <c r="MBV23" s="286"/>
      <c r="MBW23" s="286"/>
      <c r="MBX23" s="286"/>
      <c r="MBY23" s="286"/>
      <c r="MBZ23" s="286"/>
      <c r="MCA23" s="286"/>
      <c r="MCB23" s="286"/>
      <c r="MCC23" s="286"/>
      <c r="MCD23" s="286"/>
      <c r="MCE23" s="286"/>
      <c r="MCF23" s="286"/>
      <c r="MCG23" s="286"/>
      <c r="MCH23" s="286"/>
      <c r="MCI23" s="286"/>
      <c r="MCJ23" s="286"/>
      <c r="MCK23" s="286"/>
      <c r="MCL23" s="286"/>
      <c r="MCM23" s="286"/>
      <c r="MCN23" s="286"/>
      <c r="MCO23" s="286"/>
      <c r="MCP23" s="286"/>
      <c r="MCQ23" s="286"/>
      <c r="MCR23" s="286"/>
      <c r="MCS23" s="286"/>
      <c r="MCT23" s="286"/>
      <c r="MCU23" s="286"/>
      <c r="MCV23" s="286"/>
      <c r="MCW23" s="286"/>
      <c r="MCX23" s="286"/>
      <c r="MCY23" s="286"/>
      <c r="MCZ23" s="286"/>
      <c r="MDA23" s="286"/>
      <c r="MDB23" s="286"/>
      <c r="MDC23" s="286"/>
      <c r="MDD23" s="286"/>
      <c r="MDE23" s="286"/>
      <c r="MDF23" s="286"/>
      <c r="MDG23" s="286"/>
      <c r="MDH23" s="286"/>
      <c r="MDI23" s="286"/>
      <c r="MDJ23" s="286"/>
      <c r="MDK23" s="286"/>
      <c r="MDL23" s="286"/>
      <c r="MDM23" s="286"/>
      <c r="MDN23" s="286"/>
      <c r="MDO23" s="286"/>
      <c r="MDP23" s="286"/>
      <c r="MDQ23" s="286"/>
      <c r="MDR23" s="286"/>
      <c r="MDS23" s="286"/>
      <c r="MDT23" s="286"/>
      <c r="MDU23" s="286"/>
      <c r="MDV23" s="286"/>
      <c r="MDW23" s="286"/>
      <c r="MDX23" s="286"/>
      <c r="MDY23" s="286"/>
      <c r="MDZ23" s="286"/>
      <c r="MEA23" s="286"/>
      <c r="MEB23" s="286"/>
      <c r="MEC23" s="286"/>
      <c r="MED23" s="286"/>
      <c r="MEE23" s="286"/>
      <c r="MEF23" s="286"/>
      <c r="MEG23" s="286"/>
      <c r="MEH23" s="286"/>
      <c r="MEI23" s="286"/>
      <c r="MEJ23" s="286"/>
      <c r="MEK23" s="286"/>
      <c r="MEL23" s="286"/>
      <c r="MEM23" s="286"/>
      <c r="MEN23" s="286"/>
      <c r="MEO23" s="286"/>
      <c r="MEP23" s="286"/>
      <c r="MEQ23" s="286"/>
      <c r="MER23" s="286"/>
      <c r="MES23" s="286"/>
      <c r="MET23" s="286"/>
      <c r="MEU23" s="286"/>
      <c r="MEV23" s="286"/>
      <c r="MEW23" s="286"/>
      <c r="MEX23" s="286"/>
      <c r="MEY23" s="286"/>
      <c r="MEZ23" s="286"/>
      <c r="MFA23" s="286"/>
      <c r="MFB23" s="286"/>
      <c r="MFC23" s="286"/>
      <c r="MFD23" s="286"/>
      <c r="MFE23" s="286"/>
      <c r="MFF23" s="286"/>
      <c r="MFG23" s="286"/>
      <c r="MFH23" s="286"/>
      <c r="MFI23" s="286"/>
      <c r="MFJ23" s="286"/>
      <c r="MFK23" s="286"/>
      <c r="MFL23" s="286"/>
      <c r="MFM23" s="286"/>
      <c r="MFN23" s="286"/>
      <c r="MFO23" s="286"/>
      <c r="MFP23" s="286"/>
      <c r="MFQ23" s="286"/>
      <c r="MFR23" s="286"/>
      <c r="MFS23" s="286"/>
      <c r="MFT23" s="286"/>
      <c r="MFU23" s="286"/>
      <c r="MFV23" s="286"/>
      <c r="MFW23" s="286"/>
      <c r="MFX23" s="286"/>
      <c r="MFY23" s="286"/>
      <c r="MFZ23" s="286"/>
      <c r="MGA23" s="286"/>
      <c r="MGB23" s="286"/>
      <c r="MGC23" s="286"/>
      <c r="MGD23" s="286"/>
      <c r="MGE23" s="286"/>
      <c r="MGF23" s="286"/>
      <c r="MGG23" s="286"/>
      <c r="MGH23" s="286"/>
      <c r="MGI23" s="286"/>
      <c r="MGJ23" s="286"/>
      <c r="MGK23" s="286"/>
      <c r="MGL23" s="286"/>
      <c r="MGM23" s="286"/>
      <c r="MGN23" s="286"/>
      <c r="MGO23" s="286"/>
      <c r="MGP23" s="286"/>
      <c r="MGQ23" s="286"/>
      <c r="MGR23" s="286"/>
      <c r="MGS23" s="286"/>
      <c r="MGT23" s="286"/>
      <c r="MGU23" s="286"/>
      <c r="MGV23" s="286"/>
      <c r="MGW23" s="286"/>
      <c r="MGX23" s="286"/>
      <c r="MGY23" s="286"/>
      <c r="MGZ23" s="286"/>
      <c r="MHA23" s="286"/>
      <c r="MHB23" s="286"/>
      <c r="MHC23" s="286"/>
      <c r="MHD23" s="286"/>
      <c r="MHE23" s="286"/>
      <c r="MHF23" s="286"/>
      <c r="MHG23" s="286"/>
      <c r="MHH23" s="286"/>
      <c r="MHI23" s="286"/>
      <c r="MHJ23" s="286"/>
      <c r="MHK23" s="286"/>
      <c r="MHL23" s="286"/>
      <c r="MHM23" s="286"/>
      <c r="MHN23" s="286"/>
      <c r="MHO23" s="286"/>
      <c r="MHP23" s="286"/>
      <c r="MHQ23" s="286"/>
      <c r="MHR23" s="286"/>
      <c r="MHS23" s="286"/>
      <c r="MHT23" s="286"/>
      <c r="MHU23" s="286"/>
      <c r="MHV23" s="286"/>
      <c r="MHW23" s="286"/>
      <c r="MHX23" s="286"/>
      <c r="MHY23" s="286"/>
      <c r="MHZ23" s="286"/>
      <c r="MIA23" s="286"/>
      <c r="MIB23" s="286"/>
      <c r="MIC23" s="286"/>
      <c r="MID23" s="286"/>
      <c r="MIE23" s="286"/>
      <c r="MIF23" s="286"/>
      <c r="MIG23" s="286"/>
      <c r="MIH23" s="286"/>
      <c r="MII23" s="286"/>
      <c r="MIJ23" s="286"/>
      <c r="MIK23" s="286"/>
      <c r="MIL23" s="286"/>
      <c r="MIM23" s="286"/>
      <c r="MIN23" s="286"/>
      <c r="MIO23" s="286"/>
      <c r="MIP23" s="286"/>
      <c r="MIQ23" s="286"/>
      <c r="MIR23" s="286"/>
      <c r="MIS23" s="286"/>
      <c r="MIT23" s="286"/>
      <c r="MIU23" s="286"/>
      <c r="MIV23" s="286"/>
      <c r="MIW23" s="286"/>
      <c r="MIX23" s="286"/>
      <c r="MIY23" s="286"/>
      <c r="MIZ23" s="286"/>
      <c r="MJA23" s="286"/>
      <c r="MJB23" s="286"/>
      <c r="MJC23" s="286"/>
      <c r="MJD23" s="286"/>
      <c r="MJE23" s="286"/>
      <c r="MJF23" s="286"/>
      <c r="MJG23" s="286"/>
      <c r="MJH23" s="286"/>
      <c r="MJI23" s="286"/>
      <c r="MJJ23" s="286"/>
      <c r="MJK23" s="286"/>
      <c r="MJL23" s="286"/>
      <c r="MJM23" s="286"/>
      <c r="MJN23" s="286"/>
      <c r="MJO23" s="286"/>
      <c r="MJP23" s="286"/>
      <c r="MJQ23" s="286"/>
      <c r="MJR23" s="286"/>
      <c r="MJS23" s="286"/>
      <c r="MJT23" s="286"/>
      <c r="MJU23" s="286"/>
      <c r="MJV23" s="286"/>
      <c r="MJW23" s="286"/>
      <c r="MJX23" s="286"/>
      <c r="MJY23" s="286"/>
      <c r="MJZ23" s="286"/>
      <c r="MKA23" s="286"/>
      <c r="MKB23" s="286"/>
      <c r="MKC23" s="286"/>
      <c r="MKD23" s="286"/>
      <c r="MKE23" s="286"/>
      <c r="MKF23" s="286"/>
      <c r="MKG23" s="286"/>
      <c r="MKH23" s="286"/>
      <c r="MKI23" s="286"/>
      <c r="MKJ23" s="286"/>
      <c r="MKK23" s="286"/>
      <c r="MKL23" s="286"/>
      <c r="MKM23" s="286"/>
      <c r="MKN23" s="286"/>
      <c r="MKO23" s="286"/>
      <c r="MKP23" s="286"/>
      <c r="MKQ23" s="286"/>
      <c r="MKR23" s="286"/>
      <c r="MKS23" s="286"/>
      <c r="MKT23" s="286"/>
      <c r="MKU23" s="286"/>
      <c r="MKV23" s="286"/>
      <c r="MKW23" s="286"/>
      <c r="MKX23" s="286"/>
      <c r="MKY23" s="286"/>
      <c r="MKZ23" s="286"/>
      <c r="MLA23" s="286"/>
      <c r="MLB23" s="286"/>
      <c r="MLC23" s="286"/>
      <c r="MLD23" s="286"/>
      <c r="MLE23" s="286"/>
      <c r="MLF23" s="286"/>
      <c r="MLG23" s="286"/>
      <c r="MLH23" s="286"/>
      <c r="MLI23" s="286"/>
      <c r="MLJ23" s="286"/>
      <c r="MLK23" s="286"/>
      <c r="MLL23" s="286"/>
      <c r="MLM23" s="286"/>
      <c r="MLN23" s="286"/>
      <c r="MLO23" s="286"/>
      <c r="MLP23" s="286"/>
      <c r="MLQ23" s="286"/>
      <c r="MLR23" s="286"/>
      <c r="MLS23" s="286"/>
      <c r="MLT23" s="286"/>
      <c r="MLU23" s="286"/>
      <c r="MLV23" s="286"/>
      <c r="MLW23" s="286"/>
      <c r="MLX23" s="286"/>
      <c r="MLY23" s="286"/>
      <c r="MLZ23" s="286"/>
      <c r="MMA23" s="286"/>
      <c r="MMB23" s="286"/>
      <c r="MMC23" s="286"/>
      <c r="MMD23" s="286"/>
      <c r="MME23" s="286"/>
      <c r="MMF23" s="286"/>
      <c r="MMG23" s="286"/>
      <c r="MMH23" s="286"/>
      <c r="MMI23" s="286"/>
      <c r="MMJ23" s="286"/>
      <c r="MMK23" s="286"/>
      <c r="MML23" s="286"/>
      <c r="MMM23" s="286"/>
      <c r="MMN23" s="286"/>
      <c r="MMO23" s="286"/>
      <c r="MMP23" s="286"/>
      <c r="MMQ23" s="286"/>
      <c r="MMR23" s="286"/>
      <c r="MMS23" s="286"/>
      <c r="MMT23" s="286"/>
      <c r="MMU23" s="286"/>
      <c r="MMV23" s="286"/>
      <c r="MMW23" s="286"/>
      <c r="MMX23" s="286"/>
      <c r="MMY23" s="286"/>
      <c r="MMZ23" s="286"/>
      <c r="MNA23" s="286"/>
      <c r="MNB23" s="286"/>
      <c r="MNC23" s="286"/>
      <c r="MND23" s="286"/>
      <c r="MNE23" s="286"/>
      <c r="MNF23" s="286"/>
      <c r="MNG23" s="286"/>
      <c r="MNH23" s="286"/>
      <c r="MNI23" s="286"/>
      <c r="MNJ23" s="286"/>
      <c r="MNK23" s="286"/>
      <c r="MNL23" s="286"/>
      <c r="MNM23" s="286"/>
      <c r="MNN23" s="286"/>
      <c r="MNO23" s="286"/>
      <c r="MNP23" s="286"/>
      <c r="MNQ23" s="286"/>
      <c r="MNR23" s="286"/>
      <c r="MNS23" s="286"/>
      <c r="MNT23" s="286"/>
      <c r="MNU23" s="286"/>
      <c r="MNV23" s="286"/>
      <c r="MNW23" s="286"/>
      <c r="MNX23" s="286"/>
      <c r="MNY23" s="286"/>
      <c r="MNZ23" s="286"/>
      <c r="MOA23" s="286"/>
      <c r="MOB23" s="286"/>
      <c r="MOC23" s="286"/>
      <c r="MOD23" s="286"/>
      <c r="MOE23" s="286"/>
      <c r="MOF23" s="286"/>
      <c r="MOG23" s="286"/>
      <c r="MOH23" s="286"/>
      <c r="MOI23" s="286"/>
      <c r="MOJ23" s="286"/>
      <c r="MOK23" s="286"/>
      <c r="MOL23" s="286"/>
      <c r="MOM23" s="286"/>
      <c r="MON23" s="286"/>
      <c r="MOO23" s="286"/>
      <c r="MOP23" s="286"/>
      <c r="MOQ23" s="286"/>
      <c r="MOR23" s="286"/>
      <c r="MOS23" s="286"/>
      <c r="MOT23" s="286"/>
      <c r="MOU23" s="286"/>
      <c r="MOV23" s="286"/>
      <c r="MOW23" s="286"/>
      <c r="MOX23" s="286"/>
      <c r="MOY23" s="286"/>
      <c r="MOZ23" s="286"/>
      <c r="MPA23" s="286"/>
      <c r="MPB23" s="286"/>
      <c r="MPC23" s="286"/>
      <c r="MPD23" s="286"/>
      <c r="MPE23" s="286"/>
      <c r="MPF23" s="286"/>
      <c r="MPG23" s="286"/>
      <c r="MPH23" s="286"/>
      <c r="MPI23" s="286"/>
      <c r="MPJ23" s="286"/>
      <c r="MPK23" s="286"/>
      <c r="MPL23" s="286"/>
      <c r="MPM23" s="286"/>
      <c r="MPN23" s="286"/>
      <c r="MPO23" s="286"/>
      <c r="MPP23" s="286"/>
      <c r="MPQ23" s="286"/>
      <c r="MPR23" s="286"/>
      <c r="MPS23" s="286"/>
      <c r="MPT23" s="286"/>
      <c r="MPU23" s="286"/>
      <c r="MPV23" s="286"/>
      <c r="MPW23" s="286"/>
      <c r="MPX23" s="286"/>
      <c r="MPY23" s="286"/>
      <c r="MPZ23" s="286"/>
      <c r="MQA23" s="286"/>
      <c r="MQB23" s="286"/>
      <c r="MQC23" s="286"/>
      <c r="MQD23" s="286"/>
      <c r="MQE23" s="286"/>
      <c r="MQF23" s="286"/>
      <c r="MQG23" s="286"/>
      <c r="MQH23" s="286"/>
      <c r="MQI23" s="286"/>
      <c r="MQJ23" s="286"/>
      <c r="MQK23" s="286"/>
      <c r="MQL23" s="286"/>
      <c r="MQM23" s="286"/>
      <c r="MQN23" s="286"/>
      <c r="MQO23" s="286"/>
      <c r="MQP23" s="286"/>
      <c r="MQQ23" s="286"/>
      <c r="MQR23" s="286"/>
      <c r="MQS23" s="286"/>
      <c r="MQT23" s="286"/>
      <c r="MQU23" s="286"/>
      <c r="MQV23" s="286"/>
      <c r="MQW23" s="286"/>
      <c r="MQX23" s="286"/>
      <c r="MQY23" s="286"/>
      <c r="MQZ23" s="286"/>
      <c r="MRA23" s="286"/>
      <c r="MRB23" s="286"/>
      <c r="MRC23" s="286"/>
      <c r="MRD23" s="286"/>
      <c r="MRE23" s="286"/>
      <c r="MRF23" s="286"/>
      <c r="MRG23" s="286"/>
      <c r="MRH23" s="286"/>
      <c r="MRI23" s="286"/>
      <c r="MRJ23" s="286"/>
      <c r="MRK23" s="286"/>
      <c r="MRL23" s="286"/>
      <c r="MRM23" s="286"/>
      <c r="MRN23" s="286"/>
      <c r="MRO23" s="286"/>
      <c r="MRP23" s="286"/>
      <c r="MRQ23" s="286"/>
      <c r="MRR23" s="286"/>
      <c r="MRS23" s="286"/>
      <c r="MRT23" s="286"/>
      <c r="MRU23" s="286"/>
      <c r="MRV23" s="286"/>
      <c r="MRW23" s="286"/>
      <c r="MRX23" s="286"/>
      <c r="MRY23" s="286"/>
      <c r="MRZ23" s="286"/>
      <c r="MSA23" s="286"/>
      <c r="MSB23" s="286"/>
      <c r="MSC23" s="286"/>
      <c r="MSD23" s="286"/>
      <c r="MSE23" s="286"/>
      <c r="MSF23" s="286"/>
      <c r="MSG23" s="286"/>
      <c r="MSH23" s="286"/>
      <c r="MSI23" s="286"/>
      <c r="MSJ23" s="286"/>
      <c r="MSK23" s="286"/>
      <c r="MSL23" s="286"/>
      <c r="MSM23" s="286"/>
      <c r="MSN23" s="286"/>
      <c r="MSO23" s="286"/>
      <c r="MSP23" s="286"/>
      <c r="MSQ23" s="286"/>
      <c r="MSR23" s="286"/>
      <c r="MSS23" s="286"/>
      <c r="MST23" s="286"/>
      <c r="MSU23" s="286"/>
      <c r="MSV23" s="286"/>
      <c r="MSW23" s="286"/>
      <c r="MSX23" s="286"/>
      <c r="MSY23" s="286"/>
      <c r="MSZ23" s="286"/>
      <c r="MTA23" s="286"/>
      <c r="MTB23" s="286"/>
      <c r="MTC23" s="286"/>
      <c r="MTD23" s="286"/>
      <c r="MTE23" s="286"/>
      <c r="MTF23" s="286"/>
      <c r="MTG23" s="286"/>
      <c r="MTH23" s="286"/>
      <c r="MTI23" s="286"/>
      <c r="MTJ23" s="286"/>
      <c r="MTK23" s="286"/>
      <c r="MTL23" s="286"/>
      <c r="MTM23" s="286"/>
      <c r="MTN23" s="286"/>
      <c r="MTO23" s="286"/>
      <c r="MTP23" s="286"/>
      <c r="MTQ23" s="286"/>
      <c r="MTR23" s="286"/>
      <c r="MTS23" s="286"/>
      <c r="MTT23" s="286"/>
      <c r="MTU23" s="286"/>
      <c r="MTV23" s="286"/>
      <c r="MTW23" s="286"/>
      <c r="MTX23" s="286"/>
      <c r="MTY23" s="286"/>
      <c r="MTZ23" s="286"/>
      <c r="MUA23" s="286"/>
      <c r="MUB23" s="286"/>
      <c r="MUC23" s="286"/>
      <c r="MUD23" s="286"/>
      <c r="MUE23" s="286"/>
      <c r="MUF23" s="286"/>
      <c r="MUG23" s="286"/>
      <c r="MUH23" s="286"/>
      <c r="MUI23" s="286"/>
      <c r="MUJ23" s="286"/>
      <c r="MUK23" s="286"/>
      <c r="MUL23" s="286"/>
      <c r="MUM23" s="286"/>
      <c r="MUN23" s="286"/>
      <c r="MUO23" s="286"/>
      <c r="MUP23" s="286"/>
      <c r="MUQ23" s="286"/>
      <c r="MUR23" s="286"/>
      <c r="MUS23" s="286"/>
      <c r="MUT23" s="286"/>
      <c r="MUU23" s="286"/>
      <c r="MUV23" s="286"/>
      <c r="MUW23" s="286"/>
      <c r="MUX23" s="286"/>
      <c r="MUY23" s="286"/>
      <c r="MUZ23" s="286"/>
      <c r="MVA23" s="286"/>
      <c r="MVB23" s="286"/>
      <c r="MVC23" s="286"/>
      <c r="MVD23" s="286"/>
      <c r="MVE23" s="286"/>
      <c r="MVF23" s="286"/>
      <c r="MVG23" s="286"/>
      <c r="MVH23" s="286"/>
      <c r="MVI23" s="286"/>
      <c r="MVJ23" s="286"/>
      <c r="MVK23" s="286"/>
      <c r="MVL23" s="286"/>
      <c r="MVM23" s="286"/>
      <c r="MVN23" s="286"/>
      <c r="MVO23" s="286"/>
      <c r="MVP23" s="286"/>
      <c r="MVQ23" s="286"/>
      <c r="MVR23" s="286"/>
      <c r="MVS23" s="286"/>
      <c r="MVT23" s="286"/>
      <c r="MVU23" s="286"/>
      <c r="MVV23" s="286"/>
      <c r="MVW23" s="286"/>
      <c r="MVX23" s="286"/>
      <c r="MVY23" s="286"/>
      <c r="MVZ23" s="286"/>
      <c r="MWA23" s="286"/>
      <c r="MWB23" s="286"/>
      <c r="MWC23" s="286"/>
      <c r="MWD23" s="286"/>
      <c r="MWE23" s="286"/>
      <c r="MWF23" s="286"/>
      <c r="MWG23" s="286"/>
      <c r="MWH23" s="286"/>
      <c r="MWI23" s="286"/>
      <c r="MWJ23" s="286"/>
      <c r="MWK23" s="286"/>
      <c r="MWL23" s="286"/>
      <c r="MWM23" s="286"/>
      <c r="MWN23" s="286"/>
      <c r="MWO23" s="286"/>
      <c r="MWP23" s="286"/>
      <c r="MWQ23" s="286"/>
      <c r="MWR23" s="286"/>
      <c r="MWS23" s="286"/>
      <c r="MWT23" s="286"/>
      <c r="MWU23" s="286"/>
      <c r="MWV23" s="286"/>
      <c r="MWW23" s="286"/>
      <c r="MWX23" s="286"/>
      <c r="MWY23" s="286"/>
      <c r="MWZ23" s="286"/>
      <c r="MXA23" s="286"/>
      <c r="MXB23" s="286"/>
      <c r="MXC23" s="286"/>
      <c r="MXD23" s="286"/>
      <c r="MXE23" s="286"/>
      <c r="MXF23" s="286"/>
      <c r="MXG23" s="286"/>
      <c r="MXH23" s="286"/>
      <c r="MXI23" s="286"/>
      <c r="MXJ23" s="286"/>
      <c r="MXK23" s="286"/>
      <c r="MXL23" s="286"/>
      <c r="MXM23" s="286"/>
      <c r="MXN23" s="286"/>
      <c r="MXO23" s="286"/>
      <c r="MXP23" s="286"/>
      <c r="MXQ23" s="286"/>
      <c r="MXR23" s="286"/>
      <c r="MXS23" s="286"/>
      <c r="MXT23" s="286"/>
      <c r="MXU23" s="286"/>
      <c r="MXV23" s="286"/>
      <c r="MXW23" s="286"/>
      <c r="MXX23" s="286"/>
      <c r="MXY23" s="286"/>
      <c r="MXZ23" s="286"/>
      <c r="MYA23" s="286"/>
      <c r="MYB23" s="286"/>
      <c r="MYC23" s="286"/>
      <c r="MYD23" s="286"/>
      <c r="MYE23" s="286"/>
      <c r="MYF23" s="286"/>
      <c r="MYG23" s="286"/>
      <c r="MYH23" s="286"/>
      <c r="MYI23" s="286"/>
      <c r="MYJ23" s="286"/>
      <c r="MYK23" s="286"/>
      <c r="MYL23" s="286"/>
      <c r="MYM23" s="286"/>
      <c r="MYN23" s="286"/>
      <c r="MYO23" s="286"/>
      <c r="MYP23" s="286"/>
      <c r="MYQ23" s="286"/>
      <c r="MYR23" s="286"/>
      <c r="MYS23" s="286"/>
      <c r="MYT23" s="286"/>
      <c r="MYU23" s="286"/>
      <c r="MYV23" s="286"/>
      <c r="MYW23" s="286"/>
      <c r="MYX23" s="286"/>
      <c r="MYY23" s="286"/>
      <c r="MYZ23" s="286"/>
      <c r="MZA23" s="286"/>
      <c r="MZB23" s="286"/>
      <c r="MZC23" s="286"/>
      <c r="MZD23" s="286"/>
      <c r="MZE23" s="286"/>
      <c r="MZF23" s="286"/>
      <c r="MZG23" s="286"/>
      <c r="MZH23" s="286"/>
      <c r="MZI23" s="286"/>
      <c r="MZJ23" s="286"/>
      <c r="MZK23" s="286"/>
      <c r="MZL23" s="286"/>
      <c r="MZM23" s="286"/>
      <c r="MZN23" s="286"/>
      <c r="MZO23" s="286"/>
      <c r="MZP23" s="286"/>
      <c r="MZQ23" s="286"/>
      <c r="MZR23" s="286"/>
      <c r="MZS23" s="286"/>
      <c r="MZT23" s="286"/>
      <c r="MZU23" s="286"/>
      <c r="MZV23" s="286"/>
      <c r="MZW23" s="286"/>
      <c r="MZX23" s="286"/>
      <c r="MZY23" s="286"/>
      <c r="MZZ23" s="286"/>
      <c r="NAA23" s="286"/>
      <c r="NAB23" s="286"/>
      <c r="NAC23" s="286"/>
      <c r="NAD23" s="286"/>
      <c r="NAE23" s="286"/>
      <c r="NAF23" s="286"/>
      <c r="NAG23" s="286"/>
      <c r="NAH23" s="286"/>
      <c r="NAI23" s="286"/>
      <c r="NAJ23" s="286"/>
      <c r="NAK23" s="286"/>
      <c r="NAL23" s="286"/>
      <c r="NAM23" s="286"/>
      <c r="NAN23" s="286"/>
      <c r="NAO23" s="286"/>
      <c r="NAP23" s="286"/>
      <c r="NAQ23" s="286"/>
      <c r="NAR23" s="286"/>
      <c r="NAS23" s="286"/>
      <c r="NAT23" s="286"/>
      <c r="NAU23" s="286"/>
      <c r="NAV23" s="286"/>
      <c r="NAW23" s="286"/>
      <c r="NAX23" s="286"/>
      <c r="NAY23" s="286"/>
      <c r="NAZ23" s="286"/>
      <c r="NBA23" s="286"/>
      <c r="NBB23" s="286"/>
      <c r="NBC23" s="286"/>
      <c r="NBD23" s="286"/>
      <c r="NBE23" s="286"/>
      <c r="NBF23" s="286"/>
      <c r="NBG23" s="286"/>
      <c r="NBH23" s="286"/>
      <c r="NBI23" s="286"/>
      <c r="NBJ23" s="286"/>
      <c r="NBK23" s="286"/>
      <c r="NBL23" s="286"/>
      <c r="NBM23" s="286"/>
      <c r="NBN23" s="286"/>
      <c r="NBO23" s="286"/>
      <c r="NBP23" s="286"/>
      <c r="NBQ23" s="286"/>
      <c r="NBR23" s="286"/>
      <c r="NBS23" s="286"/>
      <c r="NBT23" s="286"/>
      <c r="NBU23" s="286"/>
      <c r="NBV23" s="286"/>
      <c r="NBW23" s="286"/>
      <c r="NBX23" s="286"/>
      <c r="NBY23" s="286"/>
      <c r="NBZ23" s="286"/>
      <c r="NCA23" s="286"/>
      <c r="NCB23" s="286"/>
      <c r="NCC23" s="286"/>
      <c r="NCD23" s="286"/>
      <c r="NCE23" s="286"/>
      <c r="NCF23" s="286"/>
      <c r="NCG23" s="286"/>
      <c r="NCH23" s="286"/>
      <c r="NCI23" s="286"/>
      <c r="NCJ23" s="286"/>
      <c r="NCK23" s="286"/>
      <c r="NCL23" s="286"/>
      <c r="NCM23" s="286"/>
      <c r="NCN23" s="286"/>
      <c r="NCO23" s="286"/>
      <c r="NCP23" s="286"/>
      <c r="NCQ23" s="286"/>
      <c r="NCR23" s="286"/>
      <c r="NCS23" s="286"/>
      <c r="NCT23" s="286"/>
      <c r="NCU23" s="286"/>
      <c r="NCV23" s="286"/>
      <c r="NCW23" s="286"/>
      <c r="NCX23" s="286"/>
      <c r="NCY23" s="286"/>
      <c r="NCZ23" s="286"/>
      <c r="NDA23" s="286"/>
      <c r="NDB23" s="286"/>
      <c r="NDC23" s="286"/>
      <c r="NDD23" s="286"/>
      <c r="NDE23" s="286"/>
      <c r="NDF23" s="286"/>
      <c r="NDG23" s="286"/>
      <c r="NDH23" s="286"/>
      <c r="NDI23" s="286"/>
      <c r="NDJ23" s="286"/>
      <c r="NDK23" s="286"/>
      <c r="NDL23" s="286"/>
      <c r="NDM23" s="286"/>
      <c r="NDN23" s="286"/>
      <c r="NDO23" s="286"/>
      <c r="NDP23" s="286"/>
      <c r="NDQ23" s="286"/>
      <c r="NDR23" s="286"/>
      <c r="NDS23" s="286"/>
      <c r="NDT23" s="286"/>
      <c r="NDU23" s="286"/>
      <c r="NDV23" s="286"/>
      <c r="NDW23" s="286"/>
      <c r="NDX23" s="286"/>
      <c r="NDY23" s="286"/>
      <c r="NDZ23" s="286"/>
      <c r="NEA23" s="286"/>
      <c r="NEB23" s="286"/>
      <c r="NEC23" s="286"/>
      <c r="NED23" s="286"/>
      <c r="NEE23" s="286"/>
      <c r="NEF23" s="286"/>
      <c r="NEG23" s="286"/>
      <c r="NEH23" s="286"/>
      <c r="NEI23" s="286"/>
      <c r="NEJ23" s="286"/>
      <c r="NEK23" s="286"/>
      <c r="NEL23" s="286"/>
      <c r="NEM23" s="286"/>
      <c r="NEN23" s="286"/>
      <c r="NEO23" s="286"/>
      <c r="NEP23" s="286"/>
      <c r="NEQ23" s="286"/>
      <c r="NER23" s="286"/>
      <c r="NES23" s="286"/>
      <c r="NET23" s="286"/>
      <c r="NEU23" s="286"/>
      <c r="NEV23" s="286"/>
      <c r="NEW23" s="286"/>
      <c r="NEX23" s="286"/>
      <c r="NEY23" s="286"/>
      <c r="NEZ23" s="286"/>
      <c r="NFA23" s="286"/>
      <c r="NFB23" s="286"/>
      <c r="NFC23" s="286"/>
      <c r="NFD23" s="286"/>
      <c r="NFE23" s="286"/>
      <c r="NFF23" s="286"/>
      <c r="NFG23" s="286"/>
      <c r="NFH23" s="286"/>
      <c r="NFI23" s="286"/>
      <c r="NFJ23" s="286"/>
      <c r="NFK23" s="286"/>
      <c r="NFL23" s="286"/>
      <c r="NFM23" s="286"/>
      <c r="NFN23" s="286"/>
      <c r="NFO23" s="286"/>
      <c r="NFP23" s="286"/>
      <c r="NFQ23" s="286"/>
      <c r="NFR23" s="286"/>
      <c r="NFS23" s="286"/>
      <c r="NFT23" s="286"/>
      <c r="NFU23" s="286"/>
      <c r="NFV23" s="286"/>
      <c r="NFW23" s="286"/>
      <c r="NFX23" s="286"/>
      <c r="NFY23" s="286"/>
      <c r="NFZ23" s="286"/>
      <c r="NGA23" s="286"/>
      <c r="NGB23" s="286"/>
      <c r="NGC23" s="286"/>
      <c r="NGD23" s="286"/>
      <c r="NGE23" s="286"/>
      <c r="NGF23" s="286"/>
      <c r="NGG23" s="286"/>
      <c r="NGH23" s="286"/>
      <c r="NGI23" s="286"/>
      <c r="NGJ23" s="286"/>
      <c r="NGK23" s="286"/>
      <c r="NGL23" s="286"/>
      <c r="NGM23" s="286"/>
      <c r="NGN23" s="286"/>
      <c r="NGO23" s="286"/>
      <c r="NGP23" s="286"/>
      <c r="NGQ23" s="286"/>
      <c r="NGR23" s="286"/>
      <c r="NGS23" s="286"/>
      <c r="NGT23" s="286"/>
      <c r="NGU23" s="286"/>
      <c r="NGV23" s="286"/>
      <c r="NGW23" s="286"/>
      <c r="NGX23" s="286"/>
      <c r="NGY23" s="286"/>
      <c r="NGZ23" s="286"/>
      <c r="NHA23" s="286"/>
      <c r="NHB23" s="286"/>
      <c r="NHC23" s="286"/>
      <c r="NHD23" s="286"/>
      <c r="NHE23" s="286"/>
      <c r="NHF23" s="286"/>
      <c r="NHG23" s="286"/>
      <c r="NHH23" s="286"/>
      <c r="NHI23" s="286"/>
      <c r="NHJ23" s="286"/>
      <c r="NHK23" s="286"/>
      <c r="NHL23" s="286"/>
      <c r="NHM23" s="286"/>
      <c r="NHN23" s="286"/>
      <c r="NHO23" s="286"/>
      <c r="NHP23" s="286"/>
      <c r="NHQ23" s="286"/>
      <c r="NHR23" s="286"/>
      <c r="NHS23" s="286"/>
      <c r="NHT23" s="286"/>
      <c r="NHU23" s="286"/>
      <c r="NHV23" s="286"/>
      <c r="NHW23" s="286"/>
      <c r="NHX23" s="286"/>
      <c r="NHY23" s="286"/>
      <c r="NHZ23" s="286"/>
      <c r="NIA23" s="286"/>
      <c r="NIB23" s="286"/>
      <c r="NIC23" s="286"/>
      <c r="NID23" s="286"/>
      <c r="NIE23" s="286"/>
      <c r="NIF23" s="286"/>
      <c r="NIG23" s="286"/>
      <c r="NIH23" s="286"/>
      <c r="NII23" s="286"/>
      <c r="NIJ23" s="286"/>
      <c r="NIK23" s="286"/>
      <c r="NIL23" s="286"/>
      <c r="NIM23" s="286"/>
      <c r="NIN23" s="286"/>
      <c r="NIO23" s="286"/>
      <c r="NIP23" s="286"/>
      <c r="NIQ23" s="286"/>
      <c r="NIR23" s="286"/>
      <c r="NIS23" s="286"/>
      <c r="NIT23" s="286"/>
      <c r="NIU23" s="286"/>
      <c r="NIV23" s="286"/>
      <c r="NIW23" s="286"/>
      <c r="NIX23" s="286"/>
      <c r="NIY23" s="286"/>
      <c r="NIZ23" s="286"/>
      <c r="NJA23" s="286"/>
      <c r="NJB23" s="286"/>
      <c r="NJC23" s="286"/>
      <c r="NJD23" s="286"/>
      <c r="NJE23" s="286"/>
      <c r="NJF23" s="286"/>
      <c r="NJG23" s="286"/>
      <c r="NJH23" s="286"/>
      <c r="NJI23" s="286"/>
      <c r="NJJ23" s="286"/>
      <c r="NJK23" s="286"/>
      <c r="NJL23" s="286"/>
      <c r="NJM23" s="286"/>
      <c r="NJN23" s="286"/>
      <c r="NJO23" s="286"/>
      <c r="NJP23" s="286"/>
      <c r="NJQ23" s="286"/>
      <c r="NJR23" s="286"/>
      <c r="NJS23" s="286"/>
      <c r="NJT23" s="286"/>
      <c r="NJU23" s="286"/>
      <c r="NJV23" s="286"/>
      <c r="NJW23" s="286"/>
      <c r="NJX23" s="286"/>
      <c r="NJY23" s="286"/>
      <c r="NJZ23" s="286"/>
      <c r="NKA23" s="286"/>
      <c r="NKB23" s="286"/>
      <c r="NKC23" s="286"/>
      <c r="NKD23" s="286"/>
      <c r="NKE23" s="286"/>
      <c r="NKF23" s="286"/>
      <c r="NKG23" s="286"/>
      <c r="NKH23" s="286"/>
      <c r="NKI23" s="286"/>
      <c r="NKJ23" s="286"/>
      <c r="NKK23" s="286"/>
      <c r="NKL23" s="286"/>
      <c r="NKM23" s="286"/>
      <c r="NKN23" s="286"/>
      <c r="NKO23" s="286"/>
      <c r="NKP23" s="286"/>
      <c r="NKQ23" s="286"/>
      <c r="NKR23" s="286"/>
      <c r="NKS23" s="286"/>
      <c r="NKT23" s="286"/>
      <c r="NKU23" s="286"/>
      <c r="NKV23" s="286"/>
      <c r="NKW23" s="286"/>
      <c r="NKX23" s="286"/>
      <c r="NKY23" s="286"/>
      <c r="NKZ23" s="286"/>
      <c r="NLA23" s="286"/>
      <c r="NLB23" s="286"/>
      <c r="NLC23" s="286"/>
      <c r="NLD23" s="286"/>
      <c r="NLE23" s="286"/>
      <c r="NLF23" s="286"/>
      <c r="NLG23" s="286"/>
      <c r="NLH23" s="286"/>
      <c r="NLI23" s="286"/>
      <c r="NLJ23" s="286"/>
      <c r="NLK23" s="286"/>
      <c r="NLL23" s="286"/>
      <c r="NLM23" s="286"/>
      <c r="NLN23" s="286"/>
      <c r="NLO23" s="286"/>
      <c r="NLP23" s="286"/>
      <c r="NLQ23" s="286"/>
      <c r="NLR23" s="286"/>
      <c r="NLS23" s="286"/>
      <c r="NLT23" s="286"/>
      <c r="NLU23" s="286"/>
      <c r="NLV23" s="286"/>
      <c r="NLW23" s="286"/>
      <c r="NLX23" s="286"/>
      <c r="NLY23" s="286"/>
      <c r="NLZ23" s="286"/>
      <c r="NMA23" s="286"/>
      <c r="NMB23" s="286"/>
      <c r="NMC23" s="286"/>
      <c r="NMD23" s="286"/>
      <c r="NME23" s="286"/>
      <c r="NMF23" s="286"/>
      <c r="NMG23" s="286"/>
      <c r="NMH23" s="286"/>
      <c r="NMI23" s="286"/>
      <c r="NMJ23" s="286"/>
      <c r="NMK23" s="286"/>
      <c r="NML23" s="286"/>
      <c r="NMM23" s="286"/>
      <c r="NMN23" s="286"/>
      <c r="NMO23" s="286"/>
      <c r="NMP23" s="286"/>
      <c r="NMQ23" s="286"/>
      <c r="NMR23" s="286"/>
      <c r="NMS23" s="286"/>
      <c r="NMT23" s="286"/>
      <c r="NMU23" s="286"/>
      <c r="NMV23" s="286"/>
      <c r="NMW23" s="286"/>
      <c r="NMX23" s="286"/>
      <c r="NMY23" s="286"/>
      <c r="NMZ23" s="286"/>
      <c r="NNA23" s="286"/>
      <c r="NNB23" s="286"/>
      <c r="NNC23" s="286"/>
      <c r="NND23" s="286"/>
      <c r="NNE23" s="286"/>
      <c r="NNF23" s="286"/>
      <c r="NNG23" s="286"/>
      <c r="NNH23" s="286"/>
      <c r="NNI23" s="286"/>
      <c r="NNJ23" s="286"/>
      <c r="NNK23" s="286"/>
      <c r="NNL23" s="286"/>
      <c r="NNM23" s="286"/>
      <c r="NNN23" s="286"/>
      <c r="NNO23" s="286"/>
      <c r="NNP23" s="286"/>
      <c r="NNQ23" s="286"/>
      <c r="NNR23" s="286"/>
      <c r="NNS23" s="286"/>
      <c r="NNT23" s="286"/>
      <c r="NNU23" s="286"/>
      <c r="NNV23" s="286"/>
      <c r="NNW23" s="286"/>
      <c r="NNX23" s="286"/>
      <c r="NNY23" s="286"/>
      <c r="NNZ23" s="286"/>
      <c r="NOA23" s="286"/>
      <c r="NOB23" s="286"/>
      <c r="NOC23" s="286"/>
      <c r="NOD23" s="286"/>
      <c r="NOE23" s="286"/>
      <c r="NOF23" s="286"/>
      <c r="NOG23" s="286"/>
      <c r="NOH23" s="286"/>
      <c r="NOI23" s="286"/>
      <c r="NOJ23" s="286"/>
      <c r="NOK23" s="286"/>
      <c r="NOL23" s="286"/>
      <c r="NOM23" s="286"/>
      <c r="NON23" s="286"/>
      <c r="NOO23" s="286"/>
      <c r="NOP23" s="286"/>
      <c r="NOQ23" s="286"/>
      <c r="NOR23" s="286"/>
      <c r="NOS23" s="286"/>
      <c r="NOT23" s="286"/>
      <c r="NOU23" s="286"/>
      <c r="NOV23" s="286"/>
      <c r="NOW23" s="286"/>
      <c r="NOX23" s="286"/>
      <c r="NOY23" s="286"/>
      <c r="NOZ23" s="286"/>
      <c r="NPA23" s="286"/>
      <c r="NPB23" s="286"/>
      <c r="NPC23" s="286"/>
      <c r="NPD23" s="286"/>
      <c r="NPE23" s="286"/>
      <c r="NPF23" s="286"/>
      <c r="NPG23" s="286"/>
      <c r="NPH23" s="286"/>
      <c r="NPI23" s="286"/>
      <c r="NPJ23" s="286"/>
      <c r="NPK23" s="286"/>
      <c r="NPL23" s="286"/>
      <c r="NPM23" s="286"/>
      <c r="NPN23" s="286"/>
      <c r="NPO23" s="286"/>
      <c r="NPP23" s="286"/>
      <c r="NPQ23" s="286"/>
      <c r="NPR23" s="286"/>
      <c r="NPS23" s="286"/>
      <c r="NPT23" s="286"/>
      <c r="NPU23" s="286"/>
      <c r="NPV23" s="286"/>
      <c r="NPW23" s="286"/>
      <c r="NPX23" s="286"/>
      <c r="NPY23" s="286"/>
      <c r="NPZ23" s="286"/>
      <c r="NQA23" s="286"/>
      <c r="NQB23" s="286"/>
      <c r="NQC23" s="286"/>
      <c r="NQD23" s="286"/>
      <c r="NQE23" s="286"/>
      <c r="NQF23" s="286"/>
      <c r="NQG23" s="286"/>
      <c r="NQH23" s="286"/>
      <c r="NQI23" s="286"/>
      <c r="NQJ23" s="286"/>
      <c r="NQK23" s="286"/>
      <c r="NQL23" s="286"/>
      <c r="NQM23" s="286"/>
      <c r="NQN23" s="286"/>
      <c r="NQO23" s="286"/>
      <c r="NQP23" s="286"/>
      <c r="NQQ23" s="286"/>
      <c r="NQR23" s="286"/>
      <c r="NQS23" s="286"/>
      <c r="NQT23" s="286"/>
      <c r="NQU23" s="286"/>
      <c r="NQV23" s="286"/>
      <c r="NQW23" s="286"/>
      <c r="NQX23" s="286"/>
      <c r="NQY23" s="286"/>
      <c r="NQZ23" s="286"/>
      <c r="NRA23" s="286"/>
      <c r="NRB23" s="286"/>
      <c r="NRC23" s="286"/>
      <c r="NRD23" s="286"/>
      <c r="NRE23" s="286"/>
      <c r="NRF23" s="286"/>
      <c r="NRG23" s="286"/>
      <c r="NRH23" s="286"/>
      <c r="NRI23" s="286"/>
      <c r="NRJ23" s="286"/>
      <c r="NRK23" s="286"/>
      <c r="NRL23" s="286"/>
      <c r="NRM23" s="286"/>
      <c r="NRN23" s="286"/>
      <c r="NRO23" s="286"/>
      <c r="NRP23" s="286"/>
      <c r="NRQ23" s="286"/>
      <c r="NRR23" s="286"/>
      <c r="NRS23" s="286"/>
      <c r="NRT23" s="286"/>
      <c r="NRU23" s="286"/>
      <c r="NRV23" s="286"/>
      <c r="NRW23" s="286"/>
      <c r="NRX23" s="286"/>
      <c r="NRY23" s="286"/>
      <c r="NRZ23" s="286"/>
      <c r="NSA23" s="286"/>
      <c r="NSB23" s="286"/>
      <c r="NSC23" s="286"/>
      <c r="NSD23" s="286"/>
      <c r="NSE23" s="286"/>
      <c r="NSF23" s="286"/>
      <c r="NSG23" s="286"/>
      <c r="NSH23" s="286"/>
      <c r="NSI23" s="286"/>
      <c r="NSJ23" s="286"/>
      <c r="NSK23" s="286"/>
      <c r="NSL23" s="286"/>
      <c r="NSM23" s="286"/>
      <c r="NSN23" s="286"/>
      <c r="NSO23" s="286"/>
      <c r="NSP23" s="286"/>
      <c r="NSQ23" s="286"/>
      <c r="NSR23" s="286"/>
      <c r="NSS23" s="286"/>
      <c r="NST23" s="286"/>
      <c r="NSU23" s="286"/>
      <c r="NSV23" s="286"/>
      <c r="NSW23" s="286"/>
      <c r="NSX23" s="286"/>
      <c r="NSY23" s="286"/>
      <c r="NSZ23" s="286"/>
      <c r="NTA23" s="286"/>
      <c r="NTB23" s="286"/>
      <c r="NTC23" s="286"/>
      <c r="NTD23" s="286"/>
      <c r="NTE23" s="286"/>
      <c r="NTF23" s="286"/>
      <c r="NTG23" s="286"/>
      <c r="NTH23" s="286"/>
      <c r="NTI23" s="286"/>
      <c r="NTJ23" s="286"/>
      <c r="NTK23" s="286"/>
      <c r="NTL23" s="286"/>
      <c r="NTM23" s="286"/>
      <c r="NTN23" s="286"/>
      <c r="NTO23" s="286"/>
      <c r="NTP23" s="286"/>
      <c r="NTQ23" s="286"/>
      <c r="NTR23" s="286"/>
      <c r="NTS23" s="286"/>
      <c r="NTT23" s="286"/>
      <c r="NTU23" s="286"/>
      <c r="NTV23" s="286"/>
      <c r="NTW23" s="286"/>
      <c r="NTX23" s="286"/>
      <c r="NTY23" s="286"/>
      <c r="NTZ23" s="286"/>
      <c r="NUA23" s="286"/>
      <c r="NUB23" s="286"/>
      <c r="NUC23" s="286"/>
      <c r="NUD23" s="286"/>
      <c r="NUE23" s="286"/>
      <c r="NUF23" s="286"/>
      <c r="NUG23" s="286"/>
      <c r="NUH23" s="286"/>
      <c r="NUI23" s="286"/>
      <c r="NUJ23" s="286"/>
      <c r="NUK23" s="286"/>
      <c r="NUL23" s="286"/>
      <c r="NUM23" s="286"/>
      <c r="NUN23" s="286"/>
      <c r="NUO23" s="286"/>
      <c r="NUP23" s="286"/>
      <c r="NUQ23" s="286"/>
      <c r="NUR23" s="286"/>
      <c r="NUS23" s="286"/>
      <c r="NUT23" s="286"/>
      <c r="NUU23" s="286"/>
      <c r="NUV23" s="286"/>
      <c r="NUW23" s="286"/>
      <c r="NUX23" s="286"/>
      <c r="NUY23" s="286"/>
      <c r="NUZ23" s="286"/>
      <c r="NVA23" s="286"/>
      <c r="NVB23" s="286"/>
      <c r="NVC23" s="286"/>
      <c r="NVD23" s="286"/>
      <c r="NVE23" s="286"/>
      <c r="NVF23" s="286"/>
      <c r="NVG23" s="286"/>
      <c r="NVH23" s="286"/>
      <c r="NVI23" s="286"/>
      <c r="NVJ23" s="286"/>
      <c r="NVK23" s="286"/>
      <c r="NVL23" s="286"/>
      <c r="NVM23" s="286"/>
      <c r="NVN23" s="286"/>
      <c r="NVO23" s="286"/>
      <c r="NVP23" s="286"/>
      <c r="NVQ23" s="286"/>
      <c r="NVR23" s="286"/>
      <c r="NVS23" s="286"/>
      <c r="NVT23" s="286"/>
      <c r="NVU23" s="286"/>
      <c r="NVV23" s="286"/>
      <c r="NVW23" s="286"/>
      <c r="NVX23" s="286"/>
      <c r="NVY23" s="286"/>
      <c r="NVZ23" s="286"/>
      <c r="NWA23" s="286"/>
      <c r="NWB23" s="286"/>
      <c r="NWC23" s="286"/>
      <c r="NWD23" s="286"/>
      <c r="NWE23" s="286"/>
      <c r="NWF23" s="286"/>
      <c r="NWG23" s="286"/>
      <c r="NWH23" s="286"/>
      <c r="NWI23" s="286"/>
      <c r="NWJ23" s="286"/>
      <c r="NWK23" s="286"/>
      <c r="NWL23" s="286"/>
      <c r="NWM23" s="286"/>
      <c r="NWN23" s="286"/>
      <c r="NWO23" s="286"/>
      <c r="NWP23" s="286"/>
      <c r="NWQ23" s="286"/>
      <c r="NWR23" s="286"/>
      <c r="NWS23" s="286"/>
      <c r="NWT23" s="286"/>
      <c r="NWU23" s="286"/>
      <c r="NWV23" s="286"/>
      <c r="NWW23" s="286"/>
      <c r="NWX23" s="286"/>
      <c r="NWY23" s="286"/>
      <c r="NWZ23" s="286"/>
      <c r="NXA23" s="286"/>
      <c r="NXB23" s="286"/>
      <c r="NXC23" s="286"/>
      <c r="NXD23" s="286"/>
      <c r="NXE23" s="286"/>
      <c r="NXF23" s="286"/>
      <c r="NXG23" s="286"/>
      <c r="NXH23" s="286"/>
      <c r="NXI23" s="286"/>
      <c r="NXJ23" s="286"/>
      <c r="NXK23" s="286"/>
      <c r="NXL23" s="286"/>
      <c r="NXM23" s="286"/>
      <c r="NXN23" s="286"/>
      <c r="NXO23" s="286"/>
      <c r="NXP23" s="286"/>
      <c r="NXQ23" s="286"/>
      <c r="NXR23" s="286"/>
      <c r="NXS23" s="286"/>
      <c r="NXT23" s="286"/>
      <c r="NXU23" s="286"/>
      <c r="NXV23" s="286"/>
      <c r="NXW23" s="286"/>
      <c r="NXX23" s="286"/>
      <c r="NXY23" s="286"/>
      <c r="NXZ23" s="286"/>
      <c r="NYA23" s="286"/>
      <c r="NYB23" s="286"/>
      <c r="NYC23" s="286"/>
      <c r="NYD23" s="286"/>
      <c r="NYE23" s="286"/>
      <c r="NYF23" s="286"/>
      <c r="NYG23" s="286"/>
      <c r="NYH23" s="286"/>
      <c r="NYI23" s="286"/>
      <c r="NYJ23" s="286"/>
      <c r="NYK23" s="286"/>
      <c r="NYL23" s="286"/>
      <c r="NYM23" s="286"/>
      <c r="NYN23" s="286"/>
      <c r="NYO23" s="286"/>
      <c r="NYP23" s="286"/>
      <c r="NYQ23" s="286"/>
      <c r="NYR23" s="286"/>
      <c r="NYS23" s="286"/>
      <c r="NYT23" s="286"/>
      <c r="NYU23" s="286"/>
      <c r="NYV23" s="286"/>
      <c r="NYW23" s="286"/>
      <c r="NYX23" s="286"/>
      <c r="NYY23" s="286"/>
      <c r="NYZ23" s="286"/>
      <c r="NZA23" s="286"/>
      <c r="NZB23" s="286"/>
      <c r="NZC23" s="286"/>
      <c r="NZD23" s="286"/>
      <c r="NZE23" s="286"/>
      <c r="NZF23" s="286"/>
      <c r="NZG23" s="286"/>
      <c r="NZH23" s="286"/>
      <c r="NZI23" s="286"/>
      <c r="NZJ23" s="286"/>
      <c r="NZK23" s="286"/>
      <c r="NZL23" s="286"/>
      <c r="NZM23" s="286"/>
      <c r="NZN23" s="286"/>
      <c r="NZO23" s="286"/>
      <c r="NZP23" s="286"/>
      <c r="NZQ23" s="286"/>
      <c r="NZR23" s="286"/>
      <c r="NZS23" s="286"/>
      <c r="NZT23" s="286"/>
      <c r="NZU23" s="286"/>
      <c r="NZV23" s="286"/>
      <c r="NZW23" s="286"/>
      <c r="NZX23" s="286"/>
      <c r="NZY23" s="286"/>
      <c r="NZZ23" s="286"/>
      <c r="OAA23" s="286"/>
      <c r="OAB23" s="286"/>
      <c r="OAC23" s="286"/>
      <c r="OAD23" s="286"/>
      <c r="OAE23" s="286"/>
      <c r="OAF23" s="286"/>
      <c r="OAG23" s="286"/>
      <c r="OAH23" s="286"/>
      <c r="OAI23" s="286"/>
      <c r="OAJ23" s="286"/>
      <c r="OAK23" s="286"/>
      <c r="OAL23" s="286"/>
      <c r="OAM23" s="286"/>
      <c r="OAN23" s="286"/>
      <c r="OAO23" s="286"/>
      <c r="OAP23" s="286"/>
      <c r="OAQ23" s="286"/>
      <c r="OAR23" s="286"/>
      <c r="OAS23" s="286"/>
      <c r="OAT23" s="286"/>
      <c r="OAU23" s="286"/>
      <c r="OAV23" s="286"/>
      <c r="OAW23" s="286"/>
      <c r="OAX23" s="286"/>
      <c r="OAY23" s="286"/>
      <c r="OAZ23" s="286"/>
      <c r="OBA23" s="286"/>
      <c r="OBB23" s="286"/>
      <c r="OBC23" s="286"/>
      <c r="OBD23" s="286"/>
      <c r="OBE23" s="286"/>
      <c r="OBF23" s="286"/>
      <c r="OBG23" s="286"/>
      <c r="OBH23" s="286"/>
      <c r="OBI23" s="286"/>
      <c r="OBJ23" s="286"/>
      <c r="OBK23" s="286"/>
      <c r="OBL23" s="286"/>
      <c r="OBM23" s="286"/>
      <c r="OBN23" s="286"/>
      <c r="OBO23" s="286"/>
      <c r="OBP23" s="286"/>
      <c r="OBQ23" s="286"/>
      <c r="OBR23" s="286"/>
      <c r="OBS23" s="286"/>
      <c r="OBT23" s="286"/>
      <c r="OBU23" s="286"/>
      <c r="OBV23" s="286"/>
      <c r="OBW23" s="286"/>
      <c r="OBX23" s="286"/>
      <c r="OBY23" s="286"/>
      <c r="OBZ23" s="286"/>
      <c r="OCA23" s="286"/>
      <c r="OCB23" s="286"/>
      <c r="OCC23" s="286"/>
      <c r="OCD23" s="286"/>
      <c r="OCE23" s="286"/>
      <c r="OCF23" s="286"/>
      <c r="OCG23" s="286"/>
      <c r="OCH23" s="286"/>
      <c r="OCI23" s="286"/>
      <c r="OCJ23" s="286"/>
      <c r="OCK23" s="286"/>
      <c r="OCL23" s="286"/>
      <c r="OCM23" s="286"/>
      <c r="OCN23" s="286"/>
      <c r="OCO23" s="286"/>
      <c r="OCP23" s="286"/>
      <c r="OCQ23" s="286"/>
      <c r="OCR23" s="286"/>
      <c r="OCS23" s="286"/>
      <c r="OCT23" s="286"/>
      <c r="OCU23" s="286"/>
      <c r="OCV23" s="286"/>
      <c r="OCW23" s="286"/>
      <c r="OCX23" s="286"/>
      <c r="OCY23" s="286"/>
      <c r="OCZ23" s="286"/>
      <c r="ODA23" s="286"/>
      <c r="ODB23" s="286"/>
      <c r="ODC23" s="286"/>
      <c r="ODD23" s="286"/>
      <c r="ODE23" s="286"/>
      <c r="ODF23" s="286"/>
      <c r="ODG23" s="286"/>
      <c r="ODH23" s="286"/>
      <c r="ODI23" s="286"/>
      <c r="ODJ23" s="286"/>
      <c r="ODK23" s="286"/>
      <c r="ODL23" s="286"/>
      <c r="ODM23" s="286"/>
      <c r="ODN23" s="286"/>
      <c r="ODO23" s="286"/>
      <c r="ODP23" s="286"/>
      <c r="ODQ23" s="286"/>
      <c r="ODR23" s="286"/>
      <c r="ODS23" s="286"/>
      <c r="ODT23" s="286"/>
      <c r="ODU23" s="286"/>
      <c r="ODV23" s="286"/>
      <c r="ODW23" s="286"/>
      <c r="ODX23" s="286"/>
      <c r="ODY23" s="286"/>
      <c r="ODZ23" s="286"/>
      <c r="OEA23" s="286"/>
      <c r="OEB23" s="286"/>
      <c r="OEC23" s="286"/>
      <c r="OED23" s="286"/>
      <c r="OEE23" s="286"/>
      <c r="OEF23" s="286"/>
      <c r="OEG23" s="286"/>
      <c r="OEH23" s="286"/>
      <c r="OEI23" s="286"/>
      <c r="OEJ23" s="286"/>
      <c r="OEK23" s="286"/>
      <c r="OEL23" s="286"/>
      <c r="OEM23" s="286"/>
      <c r="OEN23" s="286"/>
      <c r="OEO23" s="286"/>
      <c r="OEP23" s="286"/>
      <c r="OEQ23" s="286"/>
      <c r="OER23" s="286"/>
      <c r="OES23" s="286"/>
      <c r="OET23" s="286"/>
      <c r="OEU23" s="286"/>
      <c r="OEV23" s="286"/>
      <c r="OEW23" s="286"/>
      <c r="OEX23" s="286"/>
      <c r="OEY23" s="286"/>
      <c r="OEZ23" s="286"/>
      <c r="OFA23" s="286"/>
      <c r="OFB23" s="286"/>
      <c r="OFC23" s="286"/>
      <c r="OFD23" s="286"/>
      <c r="OFE23" s="286"/>
      <c r="OFF23" s="286"/>
      <c r="OFG23" s="286"/>
      <c r="OFH23" s="286"/>
      <c r="OFI23" s="286"/>
      <c r="OFJ23" s="286"/>
      <c r="OFK23" s="286"/>
      <c r="OFL23" s="286"/>
      <c r="OFM23" s="286"/>
      <c r="OFN23" s="286"/>
      <c r="OFO23" s="286"/>
      <c r="OFP23" s="286"/>
      <c r="OFQ23" s="286"/>
      <c r="OFR23" s="286"/>
      <c r="OFS23" s="286"/>
      <c r="OFT23" s="286"/>
      <c r="OFU23" s="286"/>
      <c r="OFV23" s="286"/>
      <c r="OFW23" s="286"/>
      <c r="OFX23" s="286"/>
      <c r="OFY23" s="286"/>
      <c r="OFZ23" s="286"/>
      <c r="OGA23" s="286"/>
      <c r="OGB23" s="286"/>
      <c r="OGC23" s="286"/>
      <c r="OGD23" s="286"/>
      <c r="OGE23" s="286"/>
      <c r="OGF23" s="286"/>
      <c r="OGG23" s="286"/>
      <c r="OGH23" s="286"/>
      <c r="OGI23" s="286"/>
      <c r="OGJ23" s="286"/>
      <c r="OGK23" s="286"/>
      <c r="OGL23" s="286"/>
      <c r="OGM23" s="286"/>
      <c r="OGN23" s="286"/>
      <c r="OGO23" s="286"/>
      <c r="OGP23" s="286"/>
      <c r="OGQ23" s="286"/>
      <c r="OGR23" s="286"/>
      <c r="OGS23" s="286"/>
      <c r="OGT23" s="286"/>
      <c r="OGU23" s="286"/>
      <c r="OGV23" s="286"/>
      <c r="OGW23" s="286"/>
      <c r="OGX23" s="286"/>
      <c r="OGY23" s="286"/>
      <c r="OGZ23" s="286"/>
      <c r="OHA23" s="286"/>
      <c r="OHB23" s="286"/>
      <c r="OHC23" s="286"/>
      <c r="OHD23" s="286"/>
      <c r="OHE23" s="286"/>
      <c r="OHF23" s="286"/>
      <c r="OHG23" s="286"/>
      <c r="OHH23" s="286"/>
      <c r="OHI23" s="286"/>
      <c r="OHJ23" s="286"/>
      <c r="OHK23" s="286"/>
      <c r="OHL23" s="286"/>
      <c r="OHM23" s="286"/>
      <c r="OHN23" s="286"/>
      <c r="OHO23" s="286"/>
      <c r="OHP23" s="286"/>
      <c r="OHQ23" s="286"/>
      <c r="OHR23" s="286"/>
      <c r="OHS23" s="286"/>
      <c r="OHT23" s="286"/>
      <c r="OHU23" s="286"/>
      <c r="OHV23" s="286"/>
      <c r="OHW23" s="286"/>
      <c r="OHX23" s="286"/>
      <c r="OHY23" s="286"/>
      <c r="OHZ23" s="286"/>
      <c r="OIA23" s="286"/>
      <c r="OIB23" s="286"/>
      <c r="OIC23" s="286"/>
      <c r="OID23" s="286"/>
      <c r="OIE23" s="286"/>
      <c r="OIF23" s="286"/>
      <c r="OIG23" s="286"/>
      <c r="OIH23" s="286"/>
      <c r="OII23" s="286"/>
      <c r="OIJ23" s="286"/>
      <c r="OIK23" s="286"/>
      <c r="OIL23" s="286"/>
      <c r="OIM23" s="286"/>
      <c r="OIN23" s="286"/>
      <c r="OIO23" s="286"/>
      <c r="OIP23" s="286"/>
      <c r="OIQ23" s="286"/>
      <c r="OIR23" s="286"/>
      <c r="OIS23" s="286"/>
      <c r="OIT23" s="286"/>
      <c r="OIU23" s="286"/>
      <c r="OIV23" s="286"/>
      <c r="OIW23" s="286"/>
      <c r="OIX23" s="286"/>
      <c r="OIY23" s="286"/>
      <c r="OIZ23" s="286"/>
      <c r="OJA23" s="286"/>
      <c r="OJB23" s="286"/>
      <c r="OJC23" s="286"/>
      <c r="OJD23" s="286"/>
      <c r="OJE23" s="286"/>
      <c r="OJF23" s="286"/>
      <c r="OJG23" s="286"/>
      <c r="OJH23" s="286"/>
      <c r="OJI23" s="286"/>
      <c r="OJJ23" s="286"/>
      <c r="OJK23" s="286"/>
      <c r="OJL23" s="286"/>
      <c r="OJM23" s="286"/>
      <c r="OJN23" s="286"/>
      <c r="OJO23" s="286"/>
      <c r="OJP23" s="286"/>
      <c r="OJQ23" s="286"/>
      <c r="OJR23" s="286"/>
      <c r="OJS23" s="286"/>
      <c r="OJT23" s="286"/>
      <c r="OJU23" s="286"/>
      <c r="OJV23" s="286"/>
      <c r="OJW23" s="286"/>
      <c r="OJX23" s="286"/>
      <c r="OJY23" s="286"/>
      <c r="OJZ23" s="286"/>
      <c r="OKA23" s="286"/>
      <c r="OKB23" s="286"/>
      <c r="OKC23" s="286"/>
      <c r="OKD23" s="286"/>
      <c r="OKE23" s="286"/>
      <c r="OKF23" s="286"/>
      <c r="OKG23" s="286"/>
      <c r="OKH23" s="286"/>
      <c r="OKI23" s="286"/>
      <c r="OKJ23" s="286"/>
      <c r="OKK23" s="286"/>
      <c r="OKL23" s="286"/>
      <c r="OKM23" s="286"/>
      <c r="OKN23" s="286"/>
      <c r="OKO23" s="286"/>
      <c r="OKP23" s="286"/>
      <c r="OKQ23" s="286"/>
      <c r="OKR23" s="286"/>
      <c r="OKS23" s="286"/>
      <c r="OKT23" s="286"/>
      <c r="OKU23" s="286"/>
      <c r="OKV23" s="286"/>
      <c r="OKW23" s="286"/>
      <c r="OKX23" s="286"/>
      <c r="OKY23" s="286"/>
      <c r="OKZ23" s="286"/>
      <c r="OLA23" s="286"/>
      <c r="OLB23" s="286"/>
      <c r="OLC23" s="286"/>
      <c r="OLD23" s="286"/>
      <c r="OLE23" s="286"/>
      <c r="OLF23" s="286"/>
      <c r="OLG23" s="286"/>
      <c r="OLH23" s="286"/>
      <c r="OLI23" s="286"/>
      <c r="OLJ23" s="286"/>
      <c r="OLK23" s="286"/>
      <c r="OLL23" s="286"/>
      <c r="OLM23" s="286"/>
      <c r="OLN23" s="286"/>
      <c r="OLO23" s="286"/>
      <c r="OLP23" s="286"/>
      <c r="OLQ23" s="286"/>
      <c r="OLR23" s="286"/>
      <c r="OLS23" s="286"/>
      <c r="OLT23" s="286"/>
      <c r="OLU23" s="286"/>
      <c r="OLV23" s="286"/>
      <c r="OLW23" s="286"/>
      <c r="OLX23" s="286"/>
      <c r="OLY23" s="286"/>
      <c r="OLZ23" s="286"/>
      <c r="OMA23" s="286"/>
      <c r="OMB23" s="286"/>
      <c r="OMC23" s="286"/>
      <c r="OMD23" s="286"/>
      <c r="OME23" s="286"/>
      <c r="OMF23" s="286"/>
      <c r="OMG23" s="286"/>
      <c r="OMH23" s="286"/>
      <c r="OMI23" s="286"/>
      <c r="OMJ23" s="286"/>
      <c r="OMK23" s="286"/>
      <c r="OML23" s="286"/>
      <c r="OMM23" s="286"/>
      <c r="OMN23" s="286"/>
      <c r="OMO23" s="286"/>
      <c r="OMP23" s="286"/>
      <c r="OMQ23" s="286"/>
      <c r="OMR23" s="286"/>
      <c r="OMS23" s="286"/>
      <c r="OMT23" s="286"/>
      <c r="OMU23" s="286"/>
      <c r="OMV23" s="286"/>
      <c r="OMW23" s="286"/>
      <c r="OMX23" s="286"/>
      <c r="OMY23" s="286"/>
      <c r="OMZ23" s="286"/>
      <c r="ONA23" s="286"/>
      <c r="ONB23" s="286"/>
      <c r="ONC23" s="286"/>
      <c r="OND23" s="286"/>
      <c r="ONE23" s="286"/>
      <c r="ONF23" s="286"/>
      <c r="ONG23" s="286"/>
      <c r="ONH23" s="286"/>
      <c r="ONI23" s="286"/>
      <c r="ONJ23" s="286"/>
      <c r="ONK23" s="286"/>
      <c r="ONL23" s="286"/>
      <c r="ONM23" s="286"/>
      <c r="ONN23" s="286"/>
      <c r="ONO23" s="286"/>
      <c r="ONP23" s="286"/>
      <c r="ONQ23" s="286"/>
      <c r="ONR23" s="286"/>
      <c r="ONS23" s="286"/>
      <c r="ONT23" s="286"/>
      <c r="ONU23" s="286"/>
      <c r="ONV23" s="286"/>
      <c r="ONW23" s="286"/>
      <c r="ONX23" s="286"/>
      <c r="ONY23" s="286"/>
      <c r="ONZ23" s="286"/>
      <c r="OOA23" s="286"/>
      <c r="OOB23" s="286"/>
      <c r="OOC23" s="286"/>
      <c r="OOD23" s="286"/>
      <c r="OOE23" s="286"/>
      <c r="OOF23" s="286"/>
      <c r="OOG23" s="286"/>
      <c r="OOH23" s="286"/>
      <c r="OOI23" s="286"/>
      <c r="OOJ23" s="286"/>
      <c r="OOK23" s="286"/>
      <c r="OOL23" s="286"/>
      <c r="OOM23" s="286"/>
      <c r="OON23" s="286"/>
      <c r="OOO23" s="286"/>
      <c r="OOP23" s="286"/>
      <c r="OOQ23" s="286"/>
      <c r="OOR23" s="286"/>
      <c r="OOS23" s="286"/>
      <c r="OOT23" s="286"/>
      <c r="OOU23" s="286"/>
      <c r="OOV23" s="286"/>
      <c r="OOW23" s="286"/>
      <c r="OOX23" s="286"/>
      <c r="OOY23" s="286"/>
      <c r="OOZ23" s="286"/>
      <c r="OPA23" s="286"/>
      <c r="OPB23" s="286"/>
      <c r="OPC23" s="286"/>
      <c r="OPD23" s="286"/>
      <c r="OPE23" s="286"/>
      <c r="OPF23" s="286"/>
      <c r="OPG23" s="286"/>
      <c r="OPH23" s="286"/>
      <c r="OPI23" s="286"/>
      <c r="OPJ23" s="286"/>
      <c r="OPK23" s="286"/>
      <c r="OPL23" s="286"/>
      <c r="OPM23" s="286"/>
      <c r="OPN23" s="286"/>
      <c r="OPO23" s="286"/>
      <c r="OPP23" s="286"/>
      <c r="OPQ23" s="286"/>
      <c r="OPR23" s="286"/>
      <c r="OPS23" s="286"/>
      <c r="OPT23" s="286"/>
      <c r="OPU23" s="286"/>
      <c r="OPV23" s="286"/>
      <c r="OPW23" s="286"/>
      <c r="OPX23" s="286"/>
      <c r="OPY23" s="286"/>
      <c r="OPZ23" s="286"/>
      <c r="OQA23" s="286"/>
      <c r="OQB23" s="286"/>
      <c r="OQC23" s="286"/>
      <c r="OQD23" s="286"/>
      <c r="OQE23" s="286"/>
      <c r="OQF23" s="286"/>
      <c r="OQG23" s="286"/>
      <c r="OQH23" s="286"/>
      <c r="OQI23" s="286"/>
      <c r="OQJ23" s="286"/>
      <c r="OQK23" s="286"/>
      <c r="OQL23" s="286"/>
      <c r="OQM23" s="286"/>
      <c r="OQN23" s="286"/>
      <c r="OQO23" s="286"/>
      <c r="OQP23" s="286"/>
      <c r="OQQ23" s="286"/>
      <c r="OQR23" s="286"/>
      <c r="OQS23" s="286"/>
      <c r="OQT23" s="286"/>
      <c r="OQU23" s="286"/>
      <c r="OQV23" s="286"/>
      <c r="OQW23" s="286"/>
      <c r="OQX23" s="286"/>
      <c r="OQY23" s="286"/>
      <c r="OQZ23" s="286"/>
      <c r="ORA23" s="286"/>
      <c r="ORB23" s="286"/>
      <c r="ORC23" s="286"/>
      <c r="ORD23" s="286"/>
      <c r="ORE23" s="286"/>
      <c r="ORF23" s="286"/>
      <c r="ORG23" s="286"/>
      <c r="ORH23" s="286"/>
      <c r="ORI23" s="286"/>
      <c r="ORJ23" s="286"/>
      <c r="ORK23" s="286"/>
      <c r="ORL23" s="286"/>
      <c r="ORM23" s="286"/>
      <c r="ORN23" s="286"/>
      <c r="ORO23" s="286"/>
      <c r="ORP23" s="286"/>
      <c r="ORQ23" s="286"/>
      <c r="ORR23" s="286"/>
      <c r="ORS23" s="286"/>
      <c r="ORT23" s="286"/>
      <c r="ORU23" s="286"/>
      <c r="ORV23" s="286"/>
      <c r="ORW23" s="286"/>
      <c r="ORX23" s="286"/>
      <c r="ORY23" s="286"/>
      <c r="ORZ23" s="286"/>
      <c r="OSA23" s="286"/>
      <c r="OSB23" s="286"/>
      <c r="OSC23" s="286"/>
      <c r="OSD23" s="286"/>
      <c r="OSE23" s="286"/>
      <c r="OSF23" s="286"/>
      <c r="OSG23" s="286"/>
      <c r="OSH23" s="286"/>
      <c r="OSI23" s="286"/>
      <c r="OSJ23" s="286"/>
      <c r="OSK23" s="286"/>
      <c r="OSL23" s="286"/>
      <c r="OSM23" s="286"/>
      <c r="OSN23" s="286"/>
      <c r="OSO23" s="286"/>
      <c r="OSP23" s="286"/>
      <c r="OSQ23" s="286"/>
      <c r="OSR23" s="286"/>
      <c r="OSS23" s="286"/>
      <c r="OST23" s="286"/>
      <c r="OSU23" s="286"/>
      <c r="OSV23" s="286"/>
      <c r="OSW23" s="286"/>
      <c r="OSX23" s="286"/>
      <c r="OSY23" s="286"/>
      <c r="OSZ23" s="286"/>
      <c r="OTA23" s="286"/>
      <c r="OTB23" s="286"/>
      <c r="OTC23" s="286"/>
      <c r="OTD23" s="286"/>
      <c r="OTE23" s="286"/>
      <c r="OTF23" s="286"/>
      <c r="OTG23" s="286"/>
      <c r="OTH23" s="286"/>
      <c r="OTI23" s="286"/>
      <c r="OTJ23" s="286"/>
      <c r="OTK23" s="286"/>
      <c r="OTL23" s="286"/>
      <c r="OTM23" s="286"/>
      <c r="OTN23" s="286"/>
      <c r="OTO23" s="286"/>
      <c r="OTP23" s="286"/>
      <c r="OTQ23" s="286"/>
      <c r="OTR23" s="286"/>
      <c r="OTS23" s="286"/>
      <c r="OTT23" s="286"/>
      <c r="OTU23" s="286"/>
      <c r="OTV23" s="286"/>
      <c r="OTW23" s="286"/>
      <c r="OTX23" s="286"/>
      <c r="OTY23" s="286"/>
      <c r="OTZ23" s="286"/>
      <c r="OUA23" s="286"/>
      <c r="OUB23" s="286"/>
      <c r="OUC23" s="286"/>
      <c r="OUD23" s="286"/>
      <c r="OUE23" s="286"/>
      <c r="OUF23" s="286"/>
      <c r="OUG23" s="286"/>
      <c r="OUH23" s="286"/>
      <c r="OUI23" s="286"/>
      <c r="OUJ23" s="286"/>
      <c r="OUK23" s="286"/>
      <c r="OUL23" s="286"/>
      <c r="OUM23" s="286"/>
      <c r="OUN23" s="286"/>
      <c r="OUO23" s="286"/>
      <c r="OUP23" s="286"/>
      <c r="OUQ23" s="286"/>
      <c r="OUR23" s="286"/>
      <c r="OUS23" s="286"/>
      <c r="OUT23" s="286"/>
      <c r="OUU23" s="286"/>
      <c r="OUV23" s="286"/>
      <c r="OUW23" s="286"/>
      <c r="OUX23" s="286"/>
      <c r="OUY23" s="286"/>
      <c r="OUZ23" s="286"/>
      <c r="OVA23" s="286"/>
      <c r="OVB23" s="286"/>
      <c r="OVC23" s="286"/>
      <c r="OVD23" s="286"/>
      <c r="OVE23" s="286"/>
      <c r="OVF23" s="286"/>
      <c r="OVG23" s="286"/>
      <c r="OVH23" s="286"/>
      <c r="OVI23" s="286"/>
      <c r="OVJ23" s="286"/>
      <c r="OVK23" s="286"/>
      <c r="OVL23" s="286"/>
      <c r="OVM23" s="286"/>
      <c r="OVN23" s="286"/>
      <c r="OVO23" s="286"/>
      <c r="OVP23" s="286"/>
      <c r="OVQ23" s="286"/>
      <c r="OVR23" s="286"/>
      <c r="OVS23" s="286"/>
      <c r="OVT23" s="286"/>
      <c r="OVU23" s="286"/>
      <c r="OVV23" s="286"/>
      <c r="OVW23" s="286"/>
      <c r="OVX23" s="286"/>
      <c r="OVY23" s="286"/>
      <c r="OVZ23" s="286"/>
      <c r="OWA23" s="286"/>
      <c r="OWB23" s="286"/>
      <c r="OWC23" s="286"/>
      <c r="OWD23" s="286"/>
      <c r="OWE23" s="286"/>
      <c r="OWF23" s="286"/>
      <c r="OWG23" s="286"/>
      <c r="OWH23" s="286"/>
      <c r="OWI23" s="286"/>
      <c r="OWJ23" s="286"/>
      <c r="OWK23" s="286"/>
      <c r="OWL23" s="286"/>
      <c r="OWM23" s="286"/>
      <c r="OWN23" s="286"/>
      <c r="OWO23" s="286"/>
      <c r="OWP23" s="286"/>
      <c r="OWQ23" s="286"/>
      <c r="OWR23" s="286"/>
      <c r="OWS23" s="286"/>
      <c r="OWT23" s="286"/>
      <c r="OWU23" s="286"/>
      <c r="OWV23" s="286"/>
      <c r="OWW23" s="286"/>
      <c r="OWX23" s="286"/>
      <c r="OWY23" s="286"/>
      <c r="OWZ23" s="286"/>
      <c r="OXA23" s="286"/>
      <c r="OXB23" s="286"/>
      <c r="OXC23" s="286"/>
      <c r="OXD23" s="286"/>
      <c r="OXE23" s="286"/>
      <c r="OXF23" s="286"/>
      <c r="OXG23" s="286"/>
      <c r="OXH23" s="286"/>
      <c r="OXI23" s="286"/>
      <c r="OXJ23" s="286"/>
      <c r="OXK23" s="286"/>
      <c r="OXL23" s="286"/>
      <c r="OXM23" s="286"/>
      <c r="OXN23" s="286"/>
      <c r="OXO23" s="286"/>
      <c r="OXP23" s="286"/>
      <c r="OXQ23" s="286"/>
      <c r="OXR23" s="286"/>
      <c r="OXS23" s="286"/>
      <c r="OXT23" s="286"/>
      <c r="OXU23" s="286"/>
      <c r="OXV23" s="286"/>
      <c r="OXW23" s="286"/>
      <c r="OXX23" s="286"/>
      <c r="OXY23" s="286"/>
      <c r="OXZ23" s="286"/>
      <c r="OYA23" s="286"/>
      <c r="OYB23" s="286"/>
      <c r="OYC23" s="286"/>
      <c r="OYD23" s="286"/>
      <c r="OYE23" s="286"/>
      <c r="OYF23" s="286"/>
      <c r="OYG23" s="286"/>
      <c r="OYH23" s="286"/>
      <c r="OYI23" s="286"/>
      <c r="OYJ23" s="286"/>
      <c r="OYK23" s="286"/>
      <c r="OYL23" s="286"/>
      <c r="OYM23" s="286"/>
      <c r="OYN23" s="286"/>
      <c r="OYO23" s="286"/>
      <c r="OYP23" s="286"/>
      <c r="OYQ23" s="286"/>
      <c r="OYR23" s="286"/>
      <c r="OYS23" s="286"/>
      <c r="OYT23" s="286"/>
      <c r="OYU23" s="286"/>
      <c r="OYV23" s="286"/>
      <c r="OYW23" s="286"/>
      <c r="OYX23" s="286"/>
      <c r="OYY23" s="286"/>
      <c r="OYZ23" s="286"/>
      <c r="OZA23" s="286"/>
      <c r="OZB23" s="286"/>
      <c r="OZC23" s="286"/>
      <c r="OZD23" s="286"/>
      <c r="OZE23" s="286"/>
      <c r="OZF23" s="286"/>
      <c r="OZG23" s="286"/>
      <c r="OZH23" s="286"/>
      <c r="OZI23" s="286"/>
      <c r="OZJ23" s="286"/>
      <c r="OZK23" s="286"/>
      <c r="OZL23" s="286"/>
      <c r="OZM23" s="286"/>
      <c r="OZN23" s="286"/>
      <c r="OZO23" s="286"/>
      <c r="OZP23" s="286"/>
      <c r="OZQ23" s="286"/>
      <c r="OZR23" s="286"/>
      <c r="OZS23" s="286"/>
      <c r="OZT23" s="286"/>
      <c r="OZU23" s="286"/>
      <c r="OZV23" s="286"/>
      <c r="OZW23" s="286"/>
      <c r="OZX23" s="286"/>
      <c r="OZY23" s="286"/>
      <c r="OZZ23" s="286"/>
      <c r="PAA23" s="286"/>
      <c r="PAB23" s="286"/>
      <c r="PAC23" s="286"/>
      <c r="PAD23" s="286"/>
      <c r="PAE23" s="286"/>
      <c r="PAF23" s="286"/>
      <c r="PAG23" s="286"/>
      <c r="PAH23" s="286"/>
      <c r="PAI23" s="286"/>
      <c r="PAJ23" s="286"/>
      <c r="PAK23" s="286"/>
      <c r="PAL23" s="286"/>
      <c r="PAM23" s="286"/>
      <c r="PAN23" s="286"/>
      <c r="PAO23" s="286"/>
      <c r="PAP23" s="286"/>
      <c r="PAQ23" s="286"/>
      <c r="PAR23" s="286"/>
      <c r="PAS23" s="286"/>
      <c r="PAT23" s="286"/>
      <c r="PAU23" s="286"/>
      <c r="PAV23" s="286"/>
      <c r="PAW23" s="286"/>
      <c r="PAX23" s="286"/>
      <c r="PAY23" s="286"/>
      <c r="PAZ23" s="286"/>
      <c r="PBA23" s="286"/>
      <c r="PBB23" s="286"/>
      <c r="PBC23" s="286"/>
      <c r="PBD23" s="286"/>
      <c r="PBE23" s="286"/>
      <c r="PBF23" s="286"/>
      <c r="PBG23" s="286"/>
      <c r="PBH23" s="286"/>
      <c r="PBI23" s="286"/>
      <c r="PBJ23" s="286"/>
      <c r="PBK23" s="286"/>
      <c r="PBL23" s="286"/>
      <c r="PBM23" s="286"/>
      <c r="PBN23" s="286"/>
      <c r="PBO23" s="286"/>
      <c r="PBP23" s="286"/>
      <c r="PBQ23" s="286"/>
      <c r="PBR23" s="286"/>
      <c r="PBS23" s="286"/>
      <c r="PBT23" s="286"/>
      <c r="PBU23" s="286"/>
      <c r="PBV23" s="286"/>
      <c r="PBW23" s="286"/>
      <c r="PBX23" s="286"/>
      <c r="PBY23" s="286"/>
      <c r="PBZ23" s="286"/>
      <c r="PCA23" s="286"/>
      <c r="PCB23" s="286"/>
      <c r="PCC23" s="286"/>
      <c r="PCD23" s="286"/>
      <c r="PCE23" s="286"/>
      <c r="PCF23" s="286"/>
      <c r="PCG23" s="286"/>
      <c r="PCH23" s="286"/>
      <c r="PCI23" s="286"/>
      <c r="PCJ23" s="286"/>
      <c r="PCK23" s="286"/>
      <c r="PCL23" s="286"/>
      <c r="PCM23" s="286"/>
      <c r="PCN23" s="286"/>
      <c r="PCO23" s="286"/>
      <c r="PCP23" s="286"/>
      <c r="PCQ23" s="286"/>
      <c r="PCR23" s="286"/>
      <c r="PCS23" s="286"/>
      <c r="PCT23" s="286"/>
      <c r="PCU23" s="286"/>
      <c r="PCV23" s="286"/>
      <c r="PCW23" s="286"/>
      <c r="PCX23" s="286"/>
      <c r="PCY23" s="286"/>
      <c r="PCZ23" s="286"/>
      <c r="PDA23" s="286"/>
      <c r="PDB23" s="286"/>
      <c r="PDC23" s="286"/>
      <c r="PDD23" s="286"/>
      <c r="PDE23" s="286"/>
      <c r="PDF23" s="286"/>
      <c r="PDG23" s="286"/>
      <c r="PDH23" s="286"/>
      <c r="PDI23" s="286"/>
      <c r="PDJ23" s="286"/>
      <c r="PDK23" s="286"/>
      <c r="PDL23" s="286"/>
      <c r="PDM23" s="286"/>
      <c r="PDN23" s="286"/>
      <c r="PDO23" s="286"/>
      <c r="PDP23" s="286"/>
      <c r="PDQ23" s="286"/>
      <c r="PDR23" s="286"/>
      <c r="PDS23" s="286"/>
      <c r="PDT23" s="286"/>
      <c r="PDU23" s="286"/>
      <c r="PDV23" s="286"/>
      <c r="PDW23" s="286"/>
      <c r="PDX23" s="286"/>
      <c r="PDY23" s="286"/>
      <c r="PDZ23" s="286"/>
      <c r="PEA23" s="286"/>
      <c r="PEB23" s="286"/>
      <c r="PEC23" s="286"/>
      <c r="PED23" s="286"/>
      <c r="PEE23" s="286"/>
      <c r="PEF23" s="286"/>
      <c r="PEG23" s="286"/>
      <c r="PEH23" s="286"/>
      <c r="PEI23" s="286"/>
      <c r="PEJ23" s="286"/>
      <c r="PEK23" s="286"/>
      <c r="PEL23" s="286"/>
      <c r="PEM23" s="286"/>
      <c r="PEN23" s="286"/>
      <c r="PEO23" s="286"/>
      <c r="PEP23" s="286"/>
      <c r="PEQ23" s="286"/>
      <c r="PER23" s="286"/>
      <c r="PES23" s="286"/>
      <c r="PET23" s="286"/>
      <c r="PEU23" s="286"/>
      <c r="PEV23" s="286"/>
      <c r="PEW23" s="286"/>
      <c r="PEX23" s="286"/>
      <c r="PEY23" s="286"/>
      <c r="PEZ23" s="286"/>
      <c r="PFA23" s="286"/>
      <c r="PFB23" s="286"/>
      <c r="PFC23" s="286"/>
      <c r="PFD23" s="286"/>
      <c r="PFE23" s="286"/>
      <c r="PFF23" s="286"/>
      <c r="PFG23" s="286"/>
      <c r="PFH23" s="286"/>
      <c r="PFI23" s="286"/>
      <c r="PFJ23" s="286"/>
      <c r="PFK23" s="286"/>
      <c r="PFL23" s="286"/>
      <c r="PFM23" s="286"/>
      <c r="PFN23" s="286"/>
      <c r="PFO23" s="286"/>
      <c r="PFP23" s="286"/>
      <c r="PFQ23" s="286"/>
      <c r="PFR23" s="286"/>
      <c r="PFS23" s="286"/>
      <c r="PFT23" s="286"/>
      <c r="PFU23" s="286"/>
      <c r="PFV23" s="286"/>
      <c r="PFW23" s="286"/>
      <c r="PFX23" s="286"/>
      <c r="PFY23" s="286"/>
      <c r="PFZ23" s="286"/>
      <c r="PGA23" s="286"/>
      <c r="PGB23" s="286"/>
      <c r="PGC23" s="286"/>
      <c r="PGD23" s="286"/>
      <c r="PGE23" s="286"/>
      <c r="PGF23" s="286"/>
      <c r="PGG23" s="286"/>
      <c r="PGH23" s="286"/>
      <c r="PGI23" s="286"/>
      <c r="PGJ23" s="286"/>
      <c r="PGK23" s="286"/>
      <c r="PGL23" s="286"/>
      <c r="PGM23" s="286"/>
      <c r="PGN23" s="286"/>
      <c r="PGO23" s="286"/>
      <c r="PGP23" s="286"/>
      <c r="PGQ23" s="286"/>
      <c r="PGR23" s="286"/>
      <c r="PGS23" s="286"/>
      <c r="PGT23" s="286"/>
      <c r="PGU23" s="286"/>
      <c r="PGV23" s="286"/>
      <c r="PGW23" s="286"/>
      <c r="PGX23" s="286"/>
      <c r="PGY23" s="286"/>
      <c r="PGZ23" s="286"/>
      <c r="PHA23" s="286"/>
      <c r="PHB23" s="286"/>
      <c r="PHC23" s="286"/>
      <c r="PHD23" s="286"/>
      <c r="PHE23" s="286"/>
      <c r="PHF23" s="286"/>
      <c r="PHG23" s="286"/>
      <c r="PHH23" s="286"/>
      <c r="PHI23" s="286"/>
      <c r="PHJ23" s="286"/>
      <c r="PHK23" s="286"/>
      <c r="PHL23" s="286"/>
      <c r="PHM23" s="286"/>
      <c r="PHN23" s="286"/>
      <c r="PHO23" s="286"/>
      <c r="PHP23" s="286"/>
      <c r="PHQ23" s="286"/>
      <c r="PHR23" s="286"/>
      <c r="PHS23" s="286"/>
      <c r="PHT23" s="286"/>
      <c r="PHU23" s="286"/>
      <c r="PHV23" s="286"/>
      <c r="PHW23" s="286"/>
      <c r="PHX23" s="286"/>
      <c r="PHY23" s="286"/>
      <c r="PHZ23" s="286"/>
      <c r="PIA23" s="286"/>
      <c r="PIB23" s="286"/>
      <c r="PIC23" s="286"/>
      <c r="PID23" s="286"/>
      <c r="PIE23" s="286"/>
      <c r="PIF23" s="286"/>
      <c r="PIG23" s="286"/>
      <c r="PIH23" s="286"/>
      <c r="PII23" s="286"/>
      <c r="PIJ23" s="286"/>
      <c r="PIK23" s="286"/>
      <c r="PIL23" s="286"/>
      <c r="PIM23" s="286"/>
      <c r="PIN23" s="286"/>
      <c r="PIO23" s="286"/>
      <c r="PIP23" s="286"/>
      <c r="PIQ23" s="286"/>
      <c r="PIR23" s="286"/>
      <c r="PIS23" s="286"/>
      <c r="PIT23" s="286"/>
      <c r="PIU23" s="286"/>
      <c r="PIV23" s="286"/>
      <c r="PIW23" s="286"/>
      <c r="PIX23" s="286"/>
      <c r="PIY23" s="286"/>
      <c r="PIZ23" s="286"/>
      <c r="PJA23" s="286"/>
      <c r="PJB23" s="286"/>
      <c r="PJC23" s="286"/>
      <c r="PJD23" s="286"/>
      <c r="PJE23" s="286"/>
      <c r="PJF23" s="286"/>
      <c r="PJG23" s="286"/>
      <c r="PJH23" s="286"/>
      <c r="PJI23" s="286"/>
      <c r="PJJ23" s="286"/>
      <c r="PJK23" s="286"/>
      <c r="PJL23" s="286"/>
      <c r="PJM23" s="286"/>
      <c r="PJN23" s="286"/>
      <c r="PJO23" s="286"/>
      <c r="PJP23" s="286"/>
      <c r="PJQ23" s="286"/>
      <c r="PJR23" s="286"/>
      <c r="PJS23" s="286"/>
      <c r="PJT23" s="286"/>
      <c r="PJU23" s="286"/>
      <c r="PJV23" s="286"/>
      <c r="PJW23" s="286"/>
      <c r="PJX23" s="286"/>
      <c r="PJY23" s="286"/>
      <c r="PJZ23" s="286"/>
      <c r="PKA23" s="286"/>
      <c r="PKB23" s="286"/>
      <c r="PKC23" s="286"/>
      <c r="PKD23" s="286"/>
      <c r="PKE23" s="286"/>
      <c r="PKF23" s="286"/>
      <c r="PKG23" s="286"/>
      <c r="PKH23" s="286"/>
      <c r="PKI23" s="286"/>
      <c r="PKJ23" s="286"/>
      <c r="PKK23" s="286"/>
      <c r="PKL23" s="286"/>
      <c r="PKM23" s="286"/>
      <c r="PKN23" s="286"/>
      <c r="PKO23" s="286"/>
      <c r="PKP23" s="286"/>
      <c r="PKQ23" s="286"/>
      <c r="PKR23" s="286"/>
      <c r="PKS23" s="286"/>
      <c r="PKT23" s="286"/>
      <c r="PKU23" s="286"/>
      <c r="PKV23" s="286"/>
      <c r="PKW23" s="286"/>
      <c r="PKX23" s="286"/>
      <c r="PKY23" s="286"/>
      <c r="PKZ23" s="286"/>
      <c r="PLA23" s="286"/>
      <c r="PLB23" s="286"/>
      <c r="PLC23" s="286"/>
      <c r="PLD23" s="286"/>
      <c r="PLE23" s="286"/>
      <c r="PLF23" s="286"/>
      <c r="PLG23" s="286"/>
      <c r="PLH23" s="286"/>
      <c r="PLI23" s="286"/>
      <c r="PLJ23" s="286"/>
      <c r="PLK23" s="286"/>
      <c r="PLL23" s="286"/>
      <c r="PLM23" s="286"/>
      <c r="PLN23" s="286"/>
      <c r="PLO23" s="286"/>
      <c r="PLP23" s="286"/>
      <c r="PLQ23" s="286"/>
      <c r="PLR23" s="286"/>
      <c r="PLS23" s="286"/>
      <c r="PLT23" s="286"/>
      <c r="PLU23" s="286"/>
      <c r="PLV23" s="286"/>
      <c r="PLW23" s="286"/>
      <c r="PLX23" s="286"/>
      <c r="PLY23" s="286"/>
      <c r="PLZ23" s="286"/>
      <c r="PMA23" s="286"/>
      <c r="PMB23" s="286"/>
      <c r="PMC23" s="286"/>
      <c r="PMD23" s="286"/>
      <c r="PME23" s="286"/>
      <c r="PMF23" s="286"/>
      <c r="PMG23" s="286"/>
      <c r="PMH23" s="286"/>
      <c r="PMI23" s="286"/>
      <c r="PMJ23" s="286"/>
      <c r="PMK23" s="286"/>
      <c r="PML23" s="286"/>
      <c r="PMM23" s="286"/>
      <c r="PMN23" s="286"/>
      <c r="PMO23" s="286"/>
      <c r="PMP23" s="286"/>
      <c r="PMQ23" s="286"/>
      <c r="PMR23" s="286"/>
      <c r="PMS23" s="286"/>
      <c r="PMT23" s="286"/>
      <c r="PMU23" s="286"/>
      <c r="PMV23" s="286"/>
      <c r="PMW23" s="286"/>
      <c r="PMX23" s="286"/>
      <c r="PMY23" s="286"/>
      <c r="PMZ23" s="286"/>
      <c r="PNA23" s="286"/>
      <c r="PNB23" s="286"/>
      <c r="PNC23" s="286"/>
      <c r="PND23" s="286"/>
      <c r="PNE23" s="286"/>
      <c r="PNF23" s="286"/>
      <c r="PNG23" s="286"/>
      <c r="PNH23" s="286"/>
      <c r="PNI23" s="286"/>
      <c r="PNJ23" s="286"/>
      <c r="PNK23" s="286"/>
      <c r="PNL23" s="286"/>
      <c r="PNM23" s="286"/>
      <c r="PNN23" s="286"/>
      <c r="PNO23" s="286"/>
      <c r="PNP23" s="286"/>
      <c r="PNQ23" s="286"/>
      <c r="PNR23" s="286"/>
      <c r="PNS23" s="286"/>
      <c r="PNT23" s="286"/>
      <c r="PNU23" s="286"/>
      <c r="PNV23" s="286"/>
      <c r="PNW23" s="286"/>
      <c r="PNX23" s="286"/>
      <c r="PNY23" s="286"/>
      <c r="PNZ23" s="286"/>
      <c r="POA23" s="286"/>
      <c r="POB23" s="286"/>
      <c r="POC23" s="286"/>
      <c r="POD23" s="286"/>
      <c r="POE23" s="286"/>
      <c r="POF23" s="286"/>
      <c r="POG23" s="286"/>
      <c r="POH23" s="286"/>
      <c r="POI23" s="286"/>
      <c r="POJ23" s="286"/>
      <c r="POK23" s="286"/>
      <c r="POL23" s="286"/>
      <c r="POM23" s="286"/>
      <c r="PON23" s="286"/>
      <c r="POO23" s="286"/>
      <c r="POP23" s="286"/>
      <c r="POQ23" s="286"/>
      <c r="POR23" s="286"/>
      <c r="POS23" s="286"/>
      <c r="POT23" s="286"/>
      <c r="POU23" s="286"/>
      <c r="POV23" s="286"/>
      <c r="POW23" s="286"/>
      <c r="POX23" s="286"/>
      <c r="POY23" s="286"/>
      <c r="POZ23" s="286"/>
      <c r="PPA23" s="286"/>
      <c r="PPB23" s="286"/>
      <c r="PPC23" s="286"/>
      <c r="PPD23" s="286"/>
      <c r="PPE23" s="286"/>
      <c r="PPF23" s="286"/>
      <c r="PPG23" s="286"/>
      <c r="PPH23" s="286"/>
      <c r="PPI23" s="286"/>
      <c r="PPJ23" s="286"/>
      <c r="PPK23" s="286"/>
      <c r="PPL23" s="286"/>
      <c r="PPM23" s="286"/>
      <c r="PPN23" s="286"/>
      <c r="PPO23" s="286"/>
      <c r="PPP23" s="286"/>
      <c r="PPQ23" s="286"/>
      <c r="PPR23" s="286"/>
      <c r="PPS23" s="286"/>
      <c r="PPT23" s="286"/>
      <c r="PPU23" s="286"/>
      <c r="PPV23" s="286"/>
      <c r="PPW23" s="286"/>
      <c r="PPX23" s="286"/>
      <c r="PPY23" s="286"/>
      <c r="PPZ23" s="286"/>
      <c r="PQA23" s="286"/>
      <c r="PQB23" s="286"/>
      <c r="PQC23" s="286"/>
      <c r="PQD23" s="286"/>
      <c r="PQE23" s="286"/>
      <c r="PQF23" s="286"/>
      <c r="PQG23" s="286"/>
      <c r="PQH23" s="286"/>
      <c r="PQI23" s="286"/>
      <c r="PQJ23" s="286"/>
      <c r="PQK23" s="286"/>
      <c r="PQL23" s="286"/>
      <c r="PQM23" s="286"/>
      <c r="PQN23" s="286"/>
      <c r="PQO23" s="286"/>
      <c r="PQP23" s="286"/>
      <c r="PQQ23" s="286"/>
      <c r="PQR23" s="286"/>
      <c r="PQS23" s="286"/>
      <c r="PQT23" s="286"/>
      <c r="PQU23" s="286"/>
      <c r="PQV23" s="286"/>
      <c r="PQW23" s="286"/>
      <c r="PQX23" s="286"/>
      <c r="PQY23" s="286"/>
      <c r="PQZ23" s="286"/>
      <c r="PRA23" s="286"/>
      <c r="PRB23" s="286"/>
      <c r="PRC23" s="286"/>
      <c r="PRD23" s="286"/>
      <c r="PRE23" s="286"/>
      <c r="PRF23" s="286"/>
      <c r="PRG23" s="286"/>
      <c r="PRH23" s="286"/>
      <c r="PRI23" s="286"/>
      <c r="PRJ23" s="286"/>
      <c r="PRK23" s="286"/>
      <c r="PRL23" s="286"/>
      <c r="PRM23" s="286"/>
      <c r="PRN23" s="286"/>
      <c r="PRO23" s="286"/>
      <c r="PRP23" s="286"/>
      <c r="PRQ23" s="286"/>
      <c r="PRR23" s="286"/>
      <c r="PRS23" s="286"/>
      <c r="PRT23" s="286"/>
      <c r="PRU23" s="286"/>
      <c r="PRV23" s="286"/>
      <c r="PRW23" s="286"/>
      <c r="PRX23" s="286"/>
      <c r="PRY23" s="286"/>
      <c r="PRZ23" s="286"/>
      <c r="PSA23" s="286"/>
      <c r="PSB23" s="286"/>
      <c r="PSC23" s="286"/>
      <c r="PSD23" s="286"/>
      <c r="PSE23" s="286"/>
      <c r="PSF23" s="286"/>
      <c r="PSG23" s="286"/>
      <c r="PSH23" s="286"/>
      <c r="PSI23" s="286"/>
      <c r="PSJ23" s="286"/>
      <c r="PSK23" s="286"/>
      <c r="PSL23" s="286"/>
      <c r="PSM23" s="286"/>
      <c r="PSN23" s="286"/>
      <c r="PSO23" s="286"/>
      <c r="PSP23" s="286"/>
      <c r="PSQ23" s="286"/>
      <c r="PSR23" s="286"/>
      <c r="PSS23" s="286"/>
      <c r="PST23" s="286"/>
      <c r="PSU23" s="286"/>
      <c r="PSV23" s="286"/>
      <c r="PSW23" s="286"/>
      <c r="PSX23" s="286"/>
      <c r="PSY23" s="286"/>
      <c r="PSZ23" s="286"/>
      <c r="PTA23" s="286"/>
      <c r="PTB23" s="286"/>
      <c r="PTC23" s="286"/>
      <c r="PTD23" s="286"/>
      <c r="PTE23" s="286"/>
      <c r="PTF23" s="286"/>
      <c r="PTG23" s="286"/>
      <c r="PTH23" s="286"/>
      <c r="PTI23" s="286"/>
      <c r="PTJ23" s="286"/>
      <c r="PTK23" s="286"/>
      <c r="PTL23" s="286"/>
      <c r="PTM23" s="286"/>
      <c r="PTN23" s="286"/>
      <c r="PTO23" s="286"/>
      <c r="PTP23" s="286"/>
      <c r="PTQ23" s="286"/>
      <c r="PTR23" s="286"/>
      <c r="PTS23" s="286"/>
      <c r="PTT23" s="286"/>
      <c r="PTU23" s="286"/>
      <c r="PTV23" s="286"/>
      <c r="PTW23" s="286"/>
      <c r="PTX23" s="286"/>
      <c r="PTY23" s="286"/>
      <c r="PTZ23" s="286"/>
      <c r="PUA23" s="286"/>
      <c r="PUB23" s="286"/>
      <c r="PUC23" s="286"/>
      <c r="PUD23" s="286"/>
      <c r="PUE23" s="286"/>
      <c r="PUF23" s="286"/>
      <c r="PUG23" s="286"/>
      <c r="PUH23" s="286"/>
      <c r="PUI23" s="286"/>
      <c r="PUJ23" s="286"/>
      <c r="PUK23" s="286"/>
      <c r="PUL23" s="286"/>
      <c r="PUM23" s="286"/>
      <c r="PUN23" s="286"/>
      <c r="PUO23" s="286"/>
      <c r="PUP23" s="286"/>
      <c r="PUQ23" s="286"/>
      <c r="PUR23" s="286"/>
      <c r="PUS23" s="286"/>
      <c r="PUT23" s="286"/>
      <c r="PUU23" s="286"/>
      <c r="PUV23" s="286"/>
      <c r="PUW23" s="286"/>
      <c r="PUX23" s="286"/>
      <c r="PUY23" s="286"/>
      <c r="PUZ23" s="286"/>
      <c r="PVA23" s="286"/>
      <c r="PVB23" s="286"/>
      <c r="PVC23" s="286"/>
      <c r="PVD23" s="286"/>
      <c r="PVE23" s="286"/>
      <c r="PVF23" s="286"/>
      <c r="PVG23" s="286"/>
      <c r="PVH23" s="286"/>
      <c r="PVI23" s="286"/>
      <c r="PVJ23" s="286"/>
      <c r="PVK23" s="286"/>
      <c r="PVL23" s="286"/>
      <c r="PVM23" s="286"/>
      <c r="PVN23" s="286"/>
      <c r="PVO23" s="286"/>
      <c r="PVP23" s="286"/>
      <c r="PVQ23" s="286"/>
      <c r="PVR23" s="286"/>
      <c r="PVS23" s="286"/>
      <c r="PVT23" s="286"/>
      <c r="PVU23" s="286"/>
      <c r="PVV23" s="286"/>
      <c r="PVW23" s="286"/>
      <c r="PVX23" s="286"/>
      <c r="PVY23" s="286"/>
      <c r="PVZ23" s="286"/>
      <c r="PWA23" s="286"/>
      <c r="PWB23" s="286"/>
      <c r="PWC23" s="286"/>
      <c r="PWD23" s="286"/>
      <c r="PWE23" s="286"/>
      <c r="PWF23" s="286"/>
      <c r="PWG23" s="286"/>
      <c r="PWH23" s="286"/>
      <c r="PWI23" s="286"/>
      <c r="PWJ23" s="286"/>
      <c r="PWK23" s="286"/>
      <c r="PWL23" s="286"/>
      <c r="PWM23" s="286"/>
      <c r="PWN23" s="286"/>
      <c r="PWO23" s="286"/>
      <c r="PWP23" s="286"/>
      <c r="PWQ23" s="286"/>
      <c r="PWR23" s="286"/>
      <c r="PWS23" s="286"/>
      <c r="PWT23" s="286"/>
      <c r="PWU23" s="286"/>
      <c r="PWV23" s="286"/>
      <c r="PWW23" s="286"/>
      <c r="PWX23" s="286"/>
      <c r="PWY23" s="286"/>
      <c r="PWZ23" s="286"/>
      <c r="PXA23" s="286"/>
      <c r="PXB23" s="286"/>
      <c r="PXC23" s="286"/>
      <c r="PXD23" s="286"/>
      <c r="PXE23" s="286"/>
      <c r="PXF23" s="286"/>
      <c r="PXG23" s="286"/>
      <c r="PXH23" s="286"/>
      <c r="PXI23" s="286"/>
      <c r="PXJ23" s="286"/>
      <c r="PXK23" s="286"/>
      <c r="PXL23" s="286"/>
      <c r="PXM23" s="286"/>
      <c r="PXN23" s="286"/>
      <c r="PXO23" s="286"/>
      <c r="PXP23" s="286"/>
      <c r="PXQ23" s="286"/>
      <c r="PXR23" s="286"/>
      <c r="PXS23" s="286"/>
      <c r="PXT23" s="286"/>
      <c r="PXU23" s="286"/>
      <c r="PXV23" s="286"/>
      <c r="PXW23" s="286"/>
      <c r="PXX23" s="286"/>
      <c r="PXY23" s="286"/>
      <c r="PXZ23" s="286"/>
      <c r="PYA23" s="286"/>
      <c r="PYB23" s="286"/>
      <c r="PYC23" s="286"/>
      <c r="PYD23" s="286"/>
      <c r="PYE23" s="286"/>
      <c r="PYF23" s="286"/>
      <c r="PYG23" s="286"/>
      <c r="PYH23" s="286"/>
      <c r="PYI23" s="286"/>
      <c r="PYJ23" s="286"/>
      <c r="PYK23" s="286"/>
      <c r="PYL23" s="286"/>
      <c r="PYM23" s="286"/>
      <c r="PYN23" s="286"/>
      <c r="PYO23" s="286"/>
      <c r="PYP23" s="286"/>
      <c r="PYQ23" s="286"/>
      <c r="PYR23" s="286"/>
      <c r="PYS23" s="286"/>
      <c r="PYT23" s="286"/>
      <c r="PYU23" s="286"/>
      <c r="PYV23" s="286"/>
      <c r="PYW23" s="286"/>
      <c r="PYX23" s="286"/>
      <c r="PYY23" s="286"/>
      <c r="PYZ23" s="286"/>
      <c r="PZA23" s="286"/>
      <c r="PZB23" s="286"/>
      <c r="PZC23" s="286"/>
      <c r="PZD23" s="286"/>
      <c r="PZE23" s="286"/>
      <c r="PZF23" s="286"/>
      <c r="PZG23" s="286"/>
      <c r="PZH23" s="286"/>
      <c r="PZI23" s="286"/>
      <c r="PZJ23" s="286"/>
      <c r="PZK23" s="286"/>
      <c r="PZL23" s="286"/>
      <c r="PZM23" s="286"/>
      <c r="PZN23" s="286"/>
      <c r="PZO23" s="286"/>
      <c r="PZP23" s="286"/>
      <c r="PZQ23" s="286"/>
      <c r="PZR23" s="286"/>
      <c r="PZS23" s="286"/>
      <c r="PZT23" s="286"/>
      <c r="PZU23" s="286"/>
      <c r="PZV23" s="286"/>
      <c r="PZW23" s="286"/>
      <c r="PZX23" s="286"/>
      <c r="PZY23" s="286"/>
      <c r="PZZ23" s="286"/>
      <c r="QAA23" s="286"/>
      <c r="QAB23" s="286"/>
      <c r="QAC23" s="286"/>
      <c r="QAD23" s="286"/>
      <c r="QAE23" s="286"/>
      <c r="QAF23" s="286"/>
      <c r="QAG23" s="286"/>
      <c r="QAH23" s="286"/>
      <c r="QAI23" s="286"/>
      <c r="QAJ23" s="286"/>
      <c r="QAK23" s="286"/>
      <c r="QAL23" s="286"/>
      <c r="QAM23" s="286"/>
      <c r="QAN23" s="286"/>
      <c r="QAO23" s="286"/>
      <c r="QAP23" s="286"/>
      <c r="QAQ23" s="286"/>
      <c r="QAR23" s="286"/>
      <c r="QAS23" s="286"/>
      <c r="QAT23" s="286"/>
      <c r="QAU23" s="286"/>
      <c r="QAV23" s="286"/>
      <c r="QAW23" s="286"/>
      <c r="QAX23" s="286"/>
      <c r="QAY23" s="286"/>
      <c r="QAZ23" s="286"/>
      <c r="QBA23" s="286"/>
      <c r="QBB23" s="286"/>
      <c r="QBC23" s="286"/>
      <c r="QBD23" s="286"/>
      <c r="QBE23" s="286"/>
      <c r="QBF23" s="286"/>
      <c r="QBG23" s="286"/>
      <c r="QBH23" s="286"/>
      <c r="QBI23" s="286"/>
      <c r="QBJ23" s="286"/>
      <c r="QBK23" s="286"/>
      <c r="QBL23" s="286"/>
      <c r="QBM23" s="286"/>
      <c r="QBN23" s="286"/>
      <c r="QBO23" s="286"/>
      <c r="QBP23" s="286"/>
      <c r="QBQ23" s="286"/>
      <c r="QBR23" s="286"/>
      <c r="QBS23" s="286"/>
      <c r="QBT23" s="286"/>
      <c r="QBU23" s="286"/>
      <c r="QBV23" s="286"/>
      <c r="QBW23" s="286"/>
      <c r="QBX23" s="286"/>
      <c r="QBY23" s="286"/>
      <c r="QBZ23" s="286"/>
      <c r="QCA23" s="286"/>
      <c r="QCB23" s="286"/>
      <c r="QCC23" s="286"/>
      <c r="QCD23" s="286"/>
      <c r="QCE23" s="286"/>
      <c r="QCF23" s="286"/>
      <c r="QCG23" s="286"/>
      <c r="QCH23" s="286"/>
      <c r="QCI23" s="286"/>
      <c r="QCJ23" s="286"/>
      <c r="QCK23" s="286"/>
      <c r="QCL23" s="286"/>
      <c r="QCM23" s="286"/>
      <c r="QCN23" s="286"/>
      <c r="QCO23" s="286"/>
      <c r="QCP23" s="286"/>
      <c r="QCQ23" s="286"/>
      <c r="QCR23" s="286"/>
      <c r="QCS23" s="286"/>
      <c r="QCT23" s="286"/>
      <c r="QCU23" s="286"/>
      <c r="QCV23" s="286"/>
      <c r="QCW23" s="286"/>
      <c r="QCX23" s="286"/>
      <c r="QCY23" s="286"/>
      <c r="QCZ23" s="286"/>
      <c r="QDA23" s="286"/>
      <c r="QDB23" s="286"/>
      <c r="QDC23" s="286"/>
      <c r="QDD23" s="286"/>
      <c r="QDE23" s="286"/>
      <c r="QDF23" s="286"/>
      <c r="QDG23" s="286"/>
      <c r="QDH23" s="286"/>
      <c r="QDI23" s="286"/>
      <c r="QDJ23" s="286"/>
      <c r="QDK23" s="286"/>
      <c r="QDL23" s="286"/>
      <c r="QDM23" s="286"/>
      <c r="QDN23" s="286"/>
      <c r="QDO23" s="286"/>
      <c r="QDP23" s="286"/>
      <c r="QDQ23" s="286"/>
      <c r="QDR23" s="286"/>
      <c r="QDS23" s="286"/>
      <c r="QDT23" s="286"/>
      <c r="QDU23" s="286"/>
      <c r="QDV23" s="286"/>
      <c r="QDW23" s="286"/>
      <c r="QDX23" s="286"/>
      <c r="QDY23" s="286"/>
      <c r="QDZ23" s="286"/>
      <c r="QEA23" s="286"/>
      <c r="QEB23" s="286"/>
      <c r="QEC23" s="286"/>
      <c r="QED23" s="286"/>
      <c r="QEE23" s="286"/>
      <c r="QEF23" s="286"/>
      <c r="QEG23" s="286"/>
      <c r="QEH23" s="286"/>
      <c r="QEI23" s="286"/>
      <c r="QEJ23" s="286"/>
      <c r="QEK23" s="286"/>
      <c r="QEL23" s="286"/>
      <c r="QEM23" s="286"/>
      <c r="QEN23" s="286"/>
      <c r="QEO23" s="286"/>
      <c r="QEP23" s="286"/>
      <c r="QEQ23" s="286"/>
      <c r="QER23" s="286"/>
      <c r="QES23" s="286"/>
      <c r="QET23" s="286"/>
      <c r="QEU23" s="286"/>
      <c r="QEV23" s="286"/>
      <c r="QEW23" s="286"/>
      <c r="QEX23" s="286"/>
      <c r="QEY23" s="286"/>
      <c r="QEZ23" s="286"/>
      <c r="QFA23" s="286"/>
      <c r="QFB23" s="286"/>
      <c r="QFC23" s="286"/>
      <c r="QFD23" s="286"/>
      <c r="QFE23" s="286"/>
      <c r="QFF23" s="286"/>
      <c r="QFG23" s="286"/>
      <c r="QFH23" s="286"/>
      <c r="QFI23" s="286"/>
      <c r="QFJ23" s="286"/>
      <c r="QFK23" s="286"/>
      <c r="QFL23" s="286"/>
      <c r="QFM23" s="286"/>
      <c r="QFN23" s="286"/>
      <c r="QFO23" s="286"/>
      <c r="QFP23" s="286"/>
      <c r="QFQ23" s="286"/>
      <c r="QFR23" s="286"/>
      <c r="QFS23" s="286"/>
      <c r="QFT23" s="286"/>
      <c r="QFU23" s="286"/>
      <c r="QFV23" s="286"/>
      <c r="QFW23" s="286"/>
      <c r="QFX23" s="286"/>
      <c r="QFY23" s="286"/>
      <c r="QFZ23" s="286"/>
      <c r="QGA23" s="286"/>
      <c r="QGB23" s="286"/>
      <c r="QGC23" s="286"/>
      <c r="QGD23" s="286"/>
      <c r="QGE23" s="286"/>
      <c r="QGF23" s="286"/>
      <c r="QGG23" s="286"/>
      <c r="QGH23" s="286"/>
      <c r="QGI23" s="286"/>
      <c r="QGJ23" s="286"/>
      <c r="QGK23" s="286"/>
      <c r="QGL23" s="286"/>
      <c r="QGM23" s="286"/>
      <c r="QGN23" s="286"/>
      <c r="QGO23" s="286"/>
      <c r="QGP23" s="286"/>
      <c r="QGQ23" s="286"/>
      <c r="QGR23" s="286"/>
      <c r="QGS23" s="286"/>
      <c r="QGT23" s="286"/>
      <c r="QGU23" s="286"/>
      <c r="QGV23" s="286"/>
      <c r="QGW23" s="286"/>
      <c r="QGX23" s="286"/>
      <c r="QGY23" s="286"/>
      <c r="QGZ23" s="286"/>
      <c r="QHA23" s="286"/>
      <c r="QHB23" s="286"/>
      <c r="QHC23" s="286"/>
      <c r="QHD23" s="286"/>
      <c r="QHE23" s="286"/>
      <c r="QHF23" s="286"/>
      <c r="QHG23" s="286"/>
      <c r="QHH23" s="286"/>
      <c r="QHI23" s="286"/>
      <c r="QHJ23" s="286"/>
      <c r="QHK23" s="286"/>
      <c r="QHL23" s="286"/>
      <c r="QHM23" s="286"/>
      <c r="QHN23" s="286"/>
      <c r="QHO23" s="286"/>
      <c r="QHP23" s="286"/>
      <c r="QHQ23" s="286"/>
      <c r="QHR23" s="286"/>
      <c r="QHS23" s="286"/>
      <c r="QHT23" s="286"/>
      <c r="QHU23" s="286"/>
      <c r="QHV23" s="286"/>
      <c r="QHW23" s="286"/>
      <c r="QHX23" s="286"/>
      <c r="QHY23" s="286"/>
      <c r="QHZ23" s="286"/>
      <c r="QIA23" s="286"/>
      <c r="QIB23" s="286"/>
      <c r="QIC23" s="286"/>
      <c r="QID23" s="286"/>
      <c r="QIE23" s="286"/>
      <c r="QIF23" s="286"/>
      <c r="QIG23" s="286"/>
      <c r="QIH23" s="286"/>
      <c r="QII23" s="286"/>
      <c r="QIJ23" s="286"/>
      <c r="QIK23" s="286"/>
      <c r="QIL23" s="286"/>
      <c r="QIM23" s="286"/>
      <c r="QIN23" s="286"/>
      <c r="QIO23" s="286"/>
      <c r="QIP23" s="286"/>
      <c r="QIQ23" s="286"/>
      <c r="QIR23" s="286"/>
      <c r="QIS23" s="286"/>
      <c r="QIT23" s="286"/>
      <c r="QIU23" s="286"/>
      <c r="QIV23" s="286"/>
      <c r="QIW23" s="286"/>
      <c r="QIX23" s="286"/>
      <c r="QIY23" s="286"/>
      <c r="QIZ23" s="286"/>
      <c r="QJA23" s="286"/>
      <c r="QJB23" s="286"/>
      <c r="QJC23" s="286"/>
      <c r="QJD23" s="286"/>
      <c r="QJE23" s="286"/>
      <c r="QJF23" s="286"/>
      <c r="QJG23" s="286"/>
      <c r="QJH23" s="286"/>
      <c r="QJI23" s="286"/>
      <c r="QJJ23" s="286"/>
      <c r="QJK23" s="286"/>
      <c r="QJL23" s="286"/>
      <c r="QJM23" s="286"/>
      <c r="QJN23" s="286"/>
      <c r="QJO23" s="286"/>
      <c r="QJP23" s="286"/>
      <c r="QJQ23" s="286"/>
      <c r="QJR23" s="286"/>
      <c r="QJS23" s="286"/>
      <c r="QJT23" s="286"/>
      <c r="QJU23" s="286"/>
      <c r="QJV23" s="286"/>
      <c r="QJW23" s="286"/>
      <c r="QJX23" s="286"/>
      <c r="QJY23" s="286"/>
      <c r="QJZ23" s="286"/>
      <c r="QKA23" s="286"/>
      <c r="QKB23" s="286"/>
      <c r="QKC23" s="286"/>
      <c r="QKD23" s="286"/>
      <c r="QKE23" s="286"/>
      <c r="QKF23" s="286"/>
      <c r="QKG23" s="286"/>
      <c r="QKH23" s="286"/>
      <c r="QKI23" s="286"/>
      <c r="QKJ23" s="286"/>
      <c r="QKK23" s="286"/>
      <c r="QKL23" s="286"/>
      <c r="QKM23" s="286"/>
      <c r="QKN23" s="286"/>
      <c r="QKO23" s="286"/>
      <c r="QKP23" s="286"/>
      <c r="QKQ23" s="286"/>
      <c r="QKR23" s="286"/>
      <c r="QKS23" s="286"/>
      <c r="QKT23" s="286"/>
      <c r="QKU23" s="286"/>
      <c r="QKV23" s="286"/>
      <c r="QKW23" s="286"/>
      <c r="QKX23" s="286"/>
      <c r="QKY23" s="286"/>
      <c r="QKZ23" s="286"/>
      <c r="QLA23" s="286"/>
      <c r="QLB23" s="286"/>
      <c r="QLC23" s="286"/>
      <c r="QLD23" s="286"/>
      <c r="QLE23" s="286"/>
      <c r="QLF23" s="286"/>
      <c r="QLG23" s="286"/>
      <c r="QLH23" s="286"/>
      <c r="QLI23" s="286"/>
      <c r="QLJ23" s="286"/>
      <c r="QLK23" s="286"/>
      <c r="QLL23" s="286"/>
      <c r="QLM23" s="286"/>
      <c r="QLN23" s="286"/>
      <c r="QLO23" s="286"/>
      <c r="QLP23" s="286"/>
      <c r="QLQ23" s="286"/>
      <c r="QLR23" s="286"/>
      <c r="QLS23" s="286"/>
      <c r="QLT23" s="286"/>
      <c r="QLU23" s="286"/>
      <c r="QLV23" s="286"/>
      <c r="QLW23" s="286"/>
      <c r="QLX23" s="286"/>
      <c r="QLY23" s="286"/>
      <c r="QLZ23" s="286"/>
      <c r="QMA23" s="286"/>
      <c r="QMB23" s="286"/>
      <c r="QMC23" s="286"/>
      <c r="QMD23" s="286"/>
      <c r="QME23" s="286"/>
      <c r="QMF23" s="286"/>
      <c r="QMG23" s="286"/>
      <c r="QMH23" s="286"/>
      <c r="QMI23" s="286"/>
      <c r="QMJ23" s="286"/>
      <c r="QMK23" s="286"/>
      <c r="QML23" s="286"/>
      <c r="QMM23" s="286"/>
      <c r="QMN23" s="286"/>
      <c r="QMO23" s="286"/>
      <c r="QMP23" s="286"/>
      <c r="QMQ23" s="286"/>
      <c r="QMR23" s="286"/>
      <c r="QMS23" s="286"/>
      <c r="QMT23" s="286"/>
      <c r="QMU23" s="286"/>
      <c r="QMV23" s="286"/>
      <c r="QMW23" s="286"/>
      <c r="QMX23" s="286"/>
      <c r="QMY23" s="286"/>
      <c r="QMZ23" s="286"/>
      <c r="QNA23" s="286"/>
      <c r="QNB23" s="286"/>
      <c r="QNC23" s="286"/>
      <c r="QND23" s="286"/>
      <c r="QNE23" s="286"/>
      <c r="QNF23" s="286"/>
      <c r="QNG23" s="286"/>
      <c r="QNH23" s="286"/>
      <c r="QNI23" s="286"/>
      <c r="QNJ23" s="286"/>
      <c r="QNK23" s="286"/>
      <c r="QNL23" s="286"/>
      <c r="QNM23" s="286"/>
      <c r="QNN23" s="286"/>
      <c r="QNO23" s="286"/>
      <c r="QNP23" s="286"/>
      <c r="QNQ23" s="286"/>
      <c r="QNR23" s="286"/>
      <c r="QNS23" s="286"/>
      <c r="QNT23" s="286"/>
      <c r="QNU23" s="286"/>
      <c r="QNV23" s="286"/>
      <c r="QNW23" s="286"/>
      <c r="QNX23" s="286"/>
      <c r="QNY23" s="286"/>
      <c r="QNZ23" s="286"/>
      <c r="QOA23" s="286"/>
      <c r="QOB23" s="286"/>
      <c r="QOC23" s="286"/>
      <c r="QOD23" s="286"/>
      <c r="QOE23" s="286"/>
      <c r="QOF23" s="286"/>
      <c r="QOG23" s="286"/>
      <c r="QOH23" s="286"/>
      <c r="QOI23" s="286"/>
      <c r="QOJ23" s="286"/>
      <c r="QOK23" s="286"/>
      <c r="QOL23" s="286"/>
      <c r="QOM23" s="286"/>
      <c r="QON23" s="286"/>
      <c r="QOO23" s="286"/>
      <c r="QOP23" s="286"/>
      <c r="QOQ23" s="286"/>
      <c r="QOR23" s="286"/>
      <c r="QOS23" s="286"/>
      <c r="QOT23" s="286"/>
      <c r="QOU23" s="286"/>
      <c r="QOV23" s="286"/>
      <c r="QOW23" s="286"/>
      <c r="QOX23" s="286"/>
      <c r="QOY23" s="286"/>
      <c r="QOZ23" s="286"/>
      <c r="QPA23" s="286"/>
      <c r="QPB23" s="286"/>
      <c r="QPC23" s="286"/>
      <c r="QPD23" s="286"/>
      <c r="QPE23" s="286"/>
      <c r="QPF23" s="286"/>
      <c r="QPG23" s="286"/>
      <c r="QPH23" s="286"/>
      <c r="QPI23" s="286"/>
      <c r="QPJ23" s="286"/>
      <c r="QPK23" s="286"/>
      <c r="QPL23" s="286"/>
      <c r="QPM23" s="286"/>
      <c r="QPN23" s="286"/>
      <c r="QPO23" s="286"/>
      <c r="QPP23" s="286"/>
      <c r="QPQ23" s="286"/>
      <c r="QPR23" s="286"/>
      <c r="QPS23" s="286"/>
      <c r="QPT23" s="286"/>
      <c r="QPU23" s="286"/>
      <c r="QPV23" s="286"/>
      <c r="QPW23" s="286"/>
      <c r="QPX23" s="286"/>
      <c r="QPY23" s="286"/>
      <c r="QPZ23" s="286"/>
      <c r="QQA23" s="286"/>
      <c r="QQB23" s="286"/>
      <c r="QQC23" s="286"/>
      <c r="QQD23" s="286"/>
      <c r="QQE23" s="286"/>
      <c r="QQF23" s="286"/>
      <c r="QQG23" s="286"/>
      <c r="QQH23" s="286"/>
      <c r="QQI23" s="286"/>
      <c r="QQJ23" s="286"/>
      <c r="QQK23" s="286"/>
      <c r="QQL23" s="286"/>
      <c r="QQM23" s="286"/>
      <c r="QQN23" s="286"/>
      <c r="QQO23" s="286"/>
      <c r="QQP23" s="286"/>
      <c r="QQQ23" s="286"/>
      <c r="QQR23" s="286"/>
      <c r="QQS23" s="286"/>
      <c r="QQT23" s="286"/>
      <c r="QQU23" s="286"/>
      <c r="QQV23" s="286"/>
      <c r="QQW23" s="286"/>
      <c r="QQX23" s="286"/>
      <c r="QQY23" s="286"/>
      <c r="QQZ23" s="286"/>
      <c r="QRA23" s="286"/>
      <c r="QRB23" s="286"/>
      <c r="QRC23" s="286"/>
      <c r="QRD23" s="286"/>
      <c r="QRE23" s="286"/>
      <c r="QRF23" s="286"/>
      <c r="QRG23" s="286"/>
      <c r="QRH23" s="286"/>
      <c r="QRI23" s="286"/>
      <c r="QRJ23" s="286"/>
      <c r="QRK23" s="286"/>
      <c r="QRL23" s="286"/>
      <c r="QRM23" s="286"/>
      <c r="QRN23" s="286"/>
      <c r="QRO23" s="286"/>
      <c r="QRP23" s="286"/>
      <c r="QRQ23" s="286"/>
      <c r="QRR23" s="286"/>
      <c r="QRS23" s="286"/>
      <c r="QRT23" s="286"/>
      <c r="QRU23" s="286"/>
      <c r="QRV23" s="286"/>
      <c r="QRW23" s="286"/>
      <c r="QRX23" s="286"/>
      <c r="QRY23" s="286"/>
      <c r="QRZ23" s="286"/>
      <c r="QSA23" s="286"/>
      <c r="QSB23" s="286"/>
      <c r="QSC23" s="286"/>
      <c r="QSD23" s="286"/>
      <c r="QSE23" s="286"/>
      <c r="QSF23" s="286"/>
      <c r="QSG23" s="286"/>
      <c r="QSH23" s="286"/>
      <c r="QSI23" s="286"/>
      <c r="QSJ23" s="286"/>
      <c r="QSK23" s="286"/>
      <c r="QSL23" s="286"/>
      <c r="QSM23" s="286"/>
      <c r="QSN23" s="286"/>
      <c r="QSO23" s="286"/>
      <c r="QSP23" s="286"/>
      <c r="QSQ23" s="286"/>
      <c r="QSR23" s="286"/>
      <c r="QSS23" s="286"/>
      <c r="QST23" s="286"/>
      <c r="QSU23" s="286"/>
      <c r="QSV23" s="286"/>
      <c r="QSW23" s="286"/>
      <c r="QSX23" s="286"/>
      <c r="QSY23" s="286"/>
      <c r="QSZ23" s="286"/>
      <c r="QTA23" s="286"/>
      <c r="QTB23" s="286"/>
      <c r="QTC23" s="286"/>
      <c r="QTD23" s="286"/>
      <c r="QTE23" s="286"/>
      <c r="QTF23" s="286"/>
      <c r="QTG23" s="286"/>
      <c r="QTH23" s="286"/>
      <c r="QTI23" s="286"/>
      <c r="QTJ23" s="286"/>
      <c r="QTK23" s="286"/>
      <c r="QTL23" s="286"/>
      <c r="QTM23" s="286"/>
      <c r="QTN23" s="286"/>
      <c r="QTO23" s="286"/>
      <c r="QTP23" s="286"/>
      <c r="QTQ23" s="286"/>
      <c r="QTR23" s="286"/>
      <c r="QTS23" s="286"/>
      <c r="QTT23" s="286"/>
      <c r="QTU23" s="286"/>
      <c r="QTV23" s="286"/>
      <c r="QTW23" s="286"/>
      <c r="QTX23" s="286"/>
      <c r="QTY23" s="286"/>
      <c r="QTZ23" s="286"/>
      <c r="QUA23" s="286"/>
      <c r="QUB23" s="286"/>
      <c r="QUC23" s="286"/>
      <c r="QUD23" s="286"/>
      <c r="QUE23" s="286"/>
      <c r="QUF23" s="286"/>
      <c r="QUG23" s="286"/>
      <c r="QUH23" s="286"/>
      <c r="QUI23" s="286"/>
      <c r="QUJ23" s="286"/>
      <c r="QUK23" s="286"/>
      <c r="QUL23" s="286"/>
      <c r="QUM23" s="286"/>
      <c r="QUN23" s="286"/>
      <c r="QUO23" s="286"/>
      <c r="QUP23" s="286"/>
      <c r="QUQ23" s="286"/>
      <c r="QUR23" s="286"/>
      <c r="QUS23" s="286"/>
      <c r="QUT23" s="286"/>
      <c r="QUU23" s="286"/>
      <c r="QUV23" s="286"/>
      <c r="QUW23" s="286"/>
      <c r="QUX23" s="286"/>
      <c r="QUY23" s="286"/>
      <c r="QUZ23" s="286"/>
      <c r="QVA23" s="286"/>
      <c r="QVB23" s="286"/>
      <c r="QVC23" s="286"/>
      <c r="QVD23" s="286"/>
      <c r="QVE23" s="286"/>
      <c r="QVF23" s="286"/>
      <c r="QVG23" s="286"/>
      <c r="QVH23" s="286"/>
      <c r="QVI23" s="286"/>
      <c r="QVJ23" s="286"/>
      <c r="QVK23" s="286"/>
      <c r="QVL23" s="286"/>
      <c r="QVM23" s="286"/>
      <c r="QVN23" s="286"/>
      <c r="QVO23" s="286"/>
      <c r="QVP23" s="286"/>
      <c r="QVQ23" s="286"/>
      <c r="QVR23" s="286"/>
      <c r="QVS23" s="286"/>
      <c r="QVT23" s="286"/>
      <c r="QVU23" s="286"/>
      <c r="QVV23" s="286"/>
      <c r="QVW23" s="286"/>
      <c r="QVX23" s="286"/>
      <c r="QVY23" s="286"/>
      <c r="QVZ23" s="286"/>
      <c r="QWA23" s="286"/>
      <c r="QWB23" s="286"/>
      <c r="QWC23" s="286"/>
      <c r="QWD23" s="286"/>
      <c r="QWE23" s="286"/>
      <c r="QWF23" s="286"/>
      <c r="QWG23" s="286"/>
      <c r="QWH23" s="286"/>
      <c r="QWI23" s="286"/>
      <c r="QWJ23" s="286"/>
      <c r="QWK23" s="286"/>
      <c r="QWL23" s="286"/>
      <c r="QWM23" s="286"/>
      <c r="QWN23" s="286"/>
      <c r="QWO23" s="286"/>
      <c r="QWP23" s="286"/>
      <c r="QWQ23" s="286"/>
      <c r="QWR23" s="286"/>
      <c r="QWS23" s="286"/>
      <c r="QWT23" s="286"/>
      <c r="QWU23" s="286"/>
      <c r="QWV23" s="286"/>
      <c r="QWW23" s="286"/>
      <c r="QWX23" s="286"/>
      <c r="QWY23" s="286"/>
      <c r="QWZ23" s="286"/>
      <c r="QXA23" s="286"/>
      <c r="QXB23" s="286"/>
      <c r="QXC23" s="286"/>
      <c r="QXD23" s="286"/>
      <c r="QXE23" s="286"/>
      <c r="QXF23" s="286"/>
      <c r="QXG23" s="286"/>
      <c r="QXH23" s="286"/>
      <c r="QXI23" s="286"/>
      <c r="QXJ23" s="286"/>
      <c r="QXK23" s="286"/>
      <c r="QXL23" s="286"/>
      <c r="QXM23" s="286"/>
      <c r="QXN23" s="286"/>
      <c r="QXO23" s="286"/>
      <c r="QXP23" s="286"/>
      <c r="QXQ23" s="286"/>
      <c r="QXR23" s="286"/>
      <c r="QXS23" s="286"/>
      <c r="QXT23" s="286"/>
      <c r="QXU23" s="286"/>
      <c r="QXV23" s="286"/>
      <c r="QXW23" s="286"/>
      <c r="QXX23" s="286"/>
      <c r="QXY23" s="286"/>
      <c r="QXZ23" s="286"/>
      <c r="QYA23" s="286"/>
      <c r="QYB23" s="286"/>
      <c r="QYC23" s="286"/>
      <c r="QYD23" s="286"/>
      <c r="QYE23" s="286"/>
      <c r="QYF23" s="286"/>
      <c r="QYG23" s="286"/>
      <c r="QYH23" s="286"/>
      <c r="QYI23" s="286"/>
      <c r="QYJ23" s="286"/>
      <c r="QYK23" s="286"/>
      <c r="QYL23" s="286"/>
      <c r="QYM23" s="286"/>
      <c r="QYN23" s="286"/>
      <c r="QYO23" s="286"/>
      <c r="QYP23" s="286"/>
      <c r="QYQ23" s="286"/>
      <c r="QYR23" s="286"/>
      <c r="QYS23" s="286"/>
      <c r="QYT23" s="286"/>
      <c r="QYU23" s="286"/>
      <c r="QYV23" s="286"/>
      <c r="QYW23" s="286"/>
      <c r="QYX23" s="286"/>
      <c r="QYY23" s="286"/>
      <c r="QYZ23" s="286"/>
      <c r="QZA23" s="286"/>
      <c r="QZB23" s="286"/>
      <c r="QZC23" s="286"/>
      <c r="QZD23" s="286"/>
      <c r="QZE23" s="286"/>
      <c r="QZF23" s="286"/>
      <c r="QZG23" s="286"/>
      <c r="QZH23" s="286"/>
      <c r="QZI23" s="286"/>
      <c r="QZJ23" s="286"/>
      <c r="QZK23" s="286"/>
      <c r="QZL23" s="286"/>
      <c r="QZM23" s="286"/>
      <c r="QZN23" s="286"/>
      <c r="QZO23" s="286"/>
      <c r="QZP23" s="286"/>
      <c r="QZQ23" s="286"/>
      <c r="QZR23" s="286"/>
      <c r="QZS23" s="286"/>
      <c r="QZT23" s="286"/>
      <c r="QZU23" s="286"/>
      <c r="QZV23" s="286"/>
      <c r="QZW23" s="286"/>
      <c r="QZX23" s="286"/>
      <c r="QZY23" s="286"/>
      <c r="QZZ23" s="286"/>
      <c r="RAA23" s="286"/>
      <c r="RAB23" s="286"/>
      <c r="RAC23" s="286"/>
      <c r="RAD23" s="286"/>
      <c r="RAE23" s="286"/>
      <c r="RAF23" s="286"/>
      <c r="RAG23" s="286"/>
      <c r="RAH23" s="286"/>
      <c r="RAI23" s="286"/>
      <c r="RAJ23" s="286"/>
      <c r="RAK23" s="286"/>
      <c r="RAL23" s="286"/>
      <c r="RAM23" s="286"/>
      <c r="RAN23" s="286"/>
      <c r="RAO23" s="286"/>
      <c r="RAP23" s="286"/>
      <c r="RAQ23" s="286"/>
      <c r="RAR23" s="286"/>
      <c r="RAS23" s="286"/>
      <c r="RAT23" s="286"/>
      <c r="RAU23" s="286"/>
      <c r="RAV23" s="286"/>
      <c r="RAW23" s="286"/>
      <c r="RAX23" s="286"/>
      <c r="RAY23" s="286"/>
      <c r="RAZ23" s="286"/>
      <c r="RBA23" s="286"/>
      <c r="RBB23" s="286"/>
      <c r="RBC23" s="286"/>
      <c r="RBD23" s="286"/>
      <c r="RBE23" s="286"/>
      <c r="RBF23" s="286"/>
      <c r="RBG23" s="286"/>
      <c r="RBH23" s="286"/>
      <c r="RBI23" s="286"/>
      <c r="RBJ23" s="286"/>
      <c r="RBK23" s="286"/>
      <c r="RBL23" s="286"/>
      <c r="RBM23" s="286"/>
      <c r="RBN23" s="286"/>
      <c r="RBO23" s="286"/>
      <c r="RBP23" s="286"/>
      <c r="RBQ23" s="286"/>
      <c r="RBR23" s="286"/>
      <c r="RBS23" s="286"/>
      <c r="RBT23" s="286"/>
      <c r="RBU23" s="286"/>
      <c r="RBV23" s="286"/>
      <c r="RBW23" s="286"/>
      <c r="RBX23" s="286"/>
      <c r="RBY23" s="286"/>
      <c r="RBZ23" s="286"/>
      <c r="RCA23" s="286"/>
      <c r="RCB23" s="286"/>
      <c r="RCC23" s="286"/>
      <c r="RCD23" s="286"/>
      <c r="RCE23" s="286"/>
      <c r="RCF23" s="286"/>
      <c r="RCG23" s="286"/>
      <c r="RCH23" s="286"/>
      <c r="RCI23" s="286"/>
      <c r="RCJ23" s="286"/>
      <c r="RCK23" s="286"/>
      <c r="RCL23" s="286"/>
      <c r="RCM23" s="286"/>
      <c r="RCN23" s="286"/>
      <c r="RCO23" s="286"/>
      <c r="RCP23" s="286"/>
      <c r="RCQ23" s="286"/>
      <c r="RCR23" s="286"/>
      <c r="RCS23" s="286"/>
      <c r="RCT23" s="286"/>
      <c r="RCU23" s="286"/>
      <c r="RCV23" s="286"/>
      <c r="RCW23" s="286"/>
      <c r="RCX23" s="286"/>
      <c r="RCY23" s="286"/>
      <c r="RCZ23" s="286"/>
      <c r="RDA23" s="286"/>
      <c r="RDB23" s="286"/>
      <c r="RDC23" s="286"/>
      <c r="RDD23" s="286"/>
      <c r="RDE23" s="286"/>
      <c r="RDF23" s="286"/>
      <c r="RDG23" s="286"/>
      <c r="RDH23" s="286"/>
      <c r="RDI23" s="286"/>
      <c r="RDJ23" s="286"/>
      <c r="RDK23" s="286"/>
      <c r="RDL23" s="286"/>
      <c r="RDM23" s="286"/>
      <c r="RDN23" s="286"/>
      <c r="RDO23" s="286"/>
      <c r="RDP23" s="286"/>
      <c r="RDQ23" s="286"/>
      <c r="RDR23" s="286"/>
      <c r="RDS23" s="286"/>
      <c r="RDT23" s="286"/>
      <c r="RDU23" s="286"/>
      <c r="RDV23" s="286"/>
      <c r="RDW23" s="286"/>
      <c r="RDX23" s="286"/>
      <c r="RDY23" s="286"/>
      <c r="RDZ23" s="286"/>
      <c r="REA23" s="286"/>
      <c r="REB23" s="286"/>
      <c r="REC23" s="286"/>
      <c r="RED23" s="286"/>
      <c r="REE23" s="286"/>
      <c r="REF23" s="286"/>
      <c r="REG23" s="286"/>
      <c r="REH23" s="286"/>
      <c r="REI23" s="286"/>
      <c r="REJ23" s="286"/>
      <c r="REK23" s="286"/>
      <c r="REL23" s="286"/>
      <c r="REM23" s="286"/>
      <c r="REN23" s="286"/>
      <c r="REO23" s="286"/>
      <c r="REP23" s="286"/>
      <c r="REQ23" s="286"/>
      <c r="RER23" s="286"/>
      <c r="RES23" s="286"/>
      <c r="RET23" s="286"/>
      <c r="REU23" s="286"/>
      <c r="REV23" s="286"/>
      <c r="REW23" s="286"/>
      <c r="REX23" s="286"/>
      <c r="REY23" s="286"/>
      <c r="REZ23" s="286"/>
      <c r="RFA23" s="286"/>
      <c r="RFB23" s="286"/>
      <c r="RFC23" s="286"/>
      <c r="RFD23" s="286"/>
      <c r="RFE23" s="286"/>
      <c r="RFF23" s="286"/>
      <c r="RFG23" s="286"/>
      <c r="RFH23" s="286"/>
      <c r="RFI23" s="286"/>
      <c r="RFJ23" s="286"/>
      <c r="RFK23" s="286"/>
      <c r="RFL23" s="286"/>
      <c r="RFM23" s="286"/>
      <c r="RFN23" s="286"/>
      <c r="RFO23" s="286"/>
      <c r="RFP23" s="286"/>
      <c r="RFQ23" s="286"/>
      <c r="RFR23" s="286"/>
      <c r="RFS23" s="286"/>
      <c r="RFT23" s="286"/>
      <c r="RFU23" s="286"/>
      <c r="RFV23" s="286"/>
      <c r="RFW23" s="286"/>
      <c r="RFX23" s="286"/>
      <c r="RFY23" s="286"/>
      <c r="RFZ23" s="286"/>
      <c r="RGA23" s="286"/>
      <c r="RGB23" s="286"/>
      <c r="RGC23" s="286"/>
      <c r="RGD23" s="286"/>
      <c r="RGE23" s="286"/>
      <c r="RGF23" s="286"/>
      <c r="RGG23" s="286"/>
      <c r="RGH23" s="286"/>
      <c r="RGI23" s="286"/>
      <c r="RGJ23" s="286"/>
      <c r="RGK23" s="286"/>
      <c r="RGL23" s="286"/>
      <c r="RGM23" s="286"/>
      <c r="RGN23" s="286"/>
      <c r="RGO23" s="286"/>
      <c r="RGP23" s="286"/>
      <c r="RGQ23" s="286"/>
      <c r="RGR23" s="286"/>
      <c r="RGS23" s="286"/>
      <c r="RGT23" s="286"/>
      <c r="RGU23" s="286"/>
      <c r="RGV23" s="286"/>
      <c r="RGW23" s="286"/>
      <c r="RGX23" s="286"/>
      <c r="RGY23" s="286"/>
      <c r="RGZ23" s="286"/>
      <c r="RHA23" s="286"/>
      <c r="RHB23" s="286"/>
      <c r="RHC23" s="286"/>
      <c r="RHD23" s="286"/>
      <c r="RHE23" s="286"/>
      <c r="RHF23" s="286"/>
      <c r="RHG23" s="286"/>
      <c r="RHH23" s="286"/>
      <c r="RHI23" s="286"/>
      <c r="RHJ23" s="286"/>
      <c r="RHK23" s="286"/>
      <c r="RHL23" s="286"/>
      <c r="RHM23" s="286"/>
      <c r="RHN23" s="286"/>
      <c r="RHO23" s="286"/>
      <c r="RHP23" s="286"/>
      <c r="RHQ23" s="286"/>
      <c r="RHR23" s="286"/>
      <c r="RHS23" s="286"/>
      <c r="RHT23" s="286"/>
      <c r="RHU23" s="286"/>
      <c r="RHV23" s="286"/>
      <c r="RHW23" s="286"/>
      <c r="RHX23" s="286"/>
      <c r="RHY23" s="286"/>
      <c r="RHZ23" s="286"/>
      <c r="RIA23" s="286"/>
      <c r="RIB23" s="286"/>
      <c r="RIC23" s="286"/>
      <c r="RID23" s="286"/>
      <c r="RIE23" s="286"/>
      <c r="RIF23" s="286"/>
      <c r="RIG23" s="286"/>
      <c r="RIH23" s="286"/>
      <c r="RII23" s="286"/>
      <c r="RIJ23" s="286"/>
      <c r="RIK23" s="286"/>
      <c r="RIL23" s="286"/>
      <c r="RIM23" s="286"/>
      <c r="RIN23" s="286"/>
      <c r="RIO23" s="286"/>
      <c r="RIP23" s="286"/>
      <c r="RIQ23" s="286"/>
      <c r="RIR23" s="286"/>
      <c r="RIS23" s="286"/>
      <c r="RIT23" s="286"/>
      <c r="RIU23" s="286"/>
      <c r="RIV23" s="286"/>
      <c r="RIW23" s="286"/>
      <c r="RIX23" s="286"/>
      <c r="RIY23" s="286"/>
      <c r="RIZ23" s="286"/>
      <c r="RJA23" s="286"/>
      <c r="RJB23" s="286"/>
      <c r="RJC23" s="286"/>
      <c r="RJD23" s="286"/>
      <c r="RJE23" s="286"/>
      <c r="RJF23" s="286"/>
      <c r="RJG23" s="286"/>
      <c r="RJH23" s="286"/>
      <c r="RJI23" s="286"/>
      <c r="RJJ23" s="286"/>
      <c r="RJK23" s="286"/>
      <c r="RJL23" s="286"/>
      <c r="RJM23" s="286"/>
      <c r="RJN23" s="286"/>
      <c r="RJO23" s="286"/>
      <c r="RJP23" s="286"/>
      <c r="RJQ23" s="286"/>
      <c r="RJR23" s="286"/>
      <c r="RJS23" s="286"/>
      <c r="RJT23" s="286"/>
      <c r="RJU23" s="286"/>
      <c r="RJV23" s="286"/>
      <c r="RJW23" s="286"/>
      <c r="RJX23" s="286"/>
      <c r="RJY23" s="286"/>
      <c r="RJZ23" s="286"/>
      <c r="RKA23" s="286"/>
      <c r="RKB23" s="286"/>
      <c r="RKC23" s="286"/>
      <c r="RKD23" s="286"/>
      <c r="RKE23" s="286"/>
      <c r="RKF23" s="286"/>
      <c r="RKG23" s="286"/>
      <c r="RKH23" s="286"/>
      <c r="RKI23" s="286"/>
      <c r="RKJ23" s="286"/>
      <c r="RKK23" s="286"/>
      <c r="RKL23" s="286"/>
      <c r="RKM23" s="286"/>
      <c r="RKN23" s="286"/>
      <c r="RKO23" s="286"/>
      <c r="RKP23" s="286"/>
      <c r="RKQ23" s="286"/>
      <c r="RKR23" s="286"/>
      <c r="RKS23" s="286"/>
      <c r="RKT23" s="286"/>
      <c r="RKU23" s="286"/>
      <c r="RKV23" s="286"/>
      <c r="RKW23" s="286"/>
      <c r="RKX23" s="286"/>
      <c r="RKY23" s="286"/>
      <c r="RKZ23" s="286"/>
      <c r="RLA23" s="286"/>
      <c r="RLB23" s="286"/>
      <c r="RLC23" s="286"/>
      <c r="RLD23" s="286"/>
      <c r="RLE23" s="286"/>
      <c r="RLF23" s="286"/>
      <c r="RLG23" s="286"/>
      <c r="RLH23" s="286"/>
      <c r="RLI23" s="286"/>
      <c r="RLJ23" s="286"/>
      <c r="RLK23" s="286"/>
      <c r="RLL23" s="286"/>
      <c r="RLM23" s="286"/>
      <c r="RLN23" s="286"/>
      <c r="RLO23" s="286"/>
      <c r="RLP23" s="286"/>
      <c r="RLQ23" s="286"/>
      <c r="RLR23" s="286"/>
      <c r="RLS23" s="286"/>
      <c r="RLT23" s="286"/>
      <c r="RLU23" s="286"/>
      <c r="RLV23" s="286"/>
      <c r="RLW23" s="286"/>
      <c r="RLX23" s="286"/>
      <c r="RLY23" s="286"/>
      <c r="RLZ23" s="286"/>
      <c r="RMA23" s="286"/>
      <c r="RMB23" s="286"/>
      <c r="RMC23" s="286"/>
      <c r="RMD23" s="286"/>
      <c r="RME23" s="286"/>
      <c r="RMF23" s="286"/>
      <c r="RMG23" s="286"/>
      <c r="RMH23" s="286"/>
      <c r="RMI23" s="286"/>
      <c r="RMJ23" s="286"/>
      <c r="RMK23" s="286"/>
      <c r="RML23" s="286"/>
      <c r="RMM23" s="286"/>
      <c r="RMN23" s="286"/>
      <c r="RMO23" s="286"/>
      <c r="RMP23" s="286"/>
      <c r="RMQ23" s="286"/>
      <c r="RMR23" s="286"/>
      <c r="RMS23" s="286"/>
      <c r="RMT23" s="286"/>
      <c r="RMU23" s="286"/>
      <c r="RMV23" s="286"/>
      <c r="RMW23" s="286"/>
      <c r="RMX23" s="286"/>
      <c r="RMY23" s="286"/>
      <c r="RMZ23" s="286"/>
      <c r="RNA23" s="286"/>
      <c r="RNB23" s="286"/>
      <c r="RNC23" s="286"/>
      <c r="RND23" s="286"/>
      <c r="RNE23" s="286"/>
      <c r="RNF23" s="286"/>
      <c r="RNG23" s="286"/>
      <c r="RNH23" s="286"/>
      <c r="RNI23" s="286"/>
      <c r="RNJ23" s="286"/>
      <c r="RNK23" s="286"/>
      <c r="RNL23" s="286"/>
      <c r="RNM23" s="286"/>
      <c r="RNN23" s="286"/>
      <c r="RNO23" s="286"/>
      <c r="RNP23" s="286"/>
      <c r="RNQ23" s="286"/>
      <c r="RNR23" s="286"/>
      <c r="RNS23" s="286"/>
      <c r="RNT23" s="286"/>
      <c r="RNU23" s="286"/>
      <c r="RNV23" s="286"/>
      <c r="RNW23" s="286"/>
      <c r="RNX23" s="286"/>
      <c r="RNY23" s="286"/>
      <c r="RNZ23" s="286"/>
      <c r="ROA23" s="286"/>
      <c r="ROB23" s="286"/>
      <c r="ROC23" s="286"/>
      <c r="ROD23" s="286"/>
      <c r="ROE23" s="286"/>
      <c r="ROF23" s="286"/>
      <c r="ROG23" s="286"/>
      <c r="ROH23" s="286"/>
      <c r="ROI23" s="286"/>
      <c r="ROJ23" s="286"/>
      <c r="ROK23" s="286"/>
      <c r="ROL23" s="286"/>
      <c r="ROM23" s="286"/>
      <c r="RON23" s="286"/>
      <c r="ROO23" s="286"/>
      <c r="ROP23" s="286"/>
      <c r="ROQ23" s="286"/>
      <c r="ROR23" s="286"/>
      <c r="ROS23" s="286"/>
      <c r="ROT23" s="286"/>
      <c r="ROU23" s="286"/>
      <c r="ROV23" s="286"/>
      <c r="ROW23" s="286"/>
      <c r="ROX23" s="286"/>
      <c r="ROY23" s="286"/>
      <c r="ROZ23" s="286"/>
      <c r="RPA23" s="286"/>
      <c r="RPB23" s="286"/>
      <c r="RPC23" s="286"/>
      <c r="RPD23" s="286"/>
      <c r="RPE23" s="286"/>
      <c r="RPF23" s="286"/>
      <c r="RPG23" s="286"/>
      <c r="RPH23" s="286"/>
      <c r="RPI23" s="286"/>
      <c r="RPJ23" s="286"/>
      <c r="RPK23" s="286"/>
      <c r="RPL23" s="286"/>
      <c r="RPM23" s="286"/>
      <c r="RPN23" s="286"/>
      <c r="RPO23" s="286"/>
      <c r="RPP23" s="286"/>
      <c r="RPQ23" s="286"/>
      <c r="RPR23" s="286"/>
      <c r="RPS23" s="286"/>
      <c r="RPT23" s="286"/>
      <c r="RPU23" s="286"/>
      <c r="RPV23" s="286"/>
      <c r="RPW23" s="286"/>
      <c r="RPX23" s="286"/>
      <c r="RPY23" s="286"/>
      <c r="RPZ23" s="286"/>
      <c r="RQA23" s="286"/>
      <c r="RQB23" s="286"/>
      <c r="RQC23" s="286"/>
      <c r="RQD23" s="286"/>
      <c r="RQE23" s="286"/>
      <c r="RQF23" s="286"/>
      <c r="RQG23" s="286"/>
      <c r="RQH23" s="286"/>
      <c r="RQI23" s="286"/>
      <c r="RQJ23" s="286"/>
      <c r="RQK23" s="286"/>
      <c r="RQL23" s="286"/>
      <c r="RQM23" s="286"/>
      <c r="RQN23" s="286"/>
      <c r="RQO23" s="286"/>
      <c r="RQP23" s="286"/>
      <c r="RQQ23" s="286"/>
      <c r="RQR23" s="286"/>
      <c r="RQS23" s="286"/>
      <c r="RQT23" s="286"/>
      <c r="RQU23" s="286"/>
      <c r="RQV23" s="286"/>
      <c r="RQW23" s="286"/>
      <c r="RQX23" s="286"/>
      <c r="RQY23" s="286"/>
      <c r="RQZ23" s="286"/>
      <c r="RRA23" s="286"/>
      <c r="RRB23" s="286"/>
      <c r="RRC23" s="286"/>
      <c r="RRD23" s="286"/>
      <c r="RRE23" s="286"/>
      <c r="RRF23" s="286"/>
      <c r="RRG23" s="286"/>
      <c r="RRH23" s="286"/>
      <c r="RRI23" s="286"/>
      <c r="RRJ23" s="286"/>
      <c r="RRK23" s="286"/>
      <c r="RRL23" s="286"/>
      <c r="RRM23" s="286"/>
      <c r="RRN23" s="286"/>
      <c r="RRO23" s="286"/>
      <c r="RRP23" s="286"/>
      <c r="RRQ23" s="286"/>
      <c r="RRR23" s="286"/>
      <c r="RRS23" s="286"/>
      <c r="RRT23" s="286"/>
      <c r="RRU23" s="286"/>
      <c r="RRV23" s="286"/>
      <c r="RRW23" s="286"/>
      <c r="RRX23" s="286"/>
      <c r="RRY23" s="286"/>
      <c r="RRZ23" s="286"/>
      <c r="RSA23" s="286"/>
      <c r="RSB23" s="286"/>
      <c r="RSC23" s="286"/>
      <c r="RSD23" s="286"/>
      <c r="RSE23" s="286"/>
      <c r="RSF23" s="286"/>
      <c r="RSG23" s="286"/>
      <c r="RSH23" s="286"/>
      <c r="RSI23" s="286"/>
      <c r="RSJ23" s="286"/>
      <c r="RSK23" s="286"/>
      <c r="RSL23" s="286"/>
      <c r="RSM23" s="286"/>
      <c r="RSN23" s="286"/>
      <c r="RSO23" s="286"/>
      <c r="RSP23" s="286"/>
      <c r="RSQ23" s="286"/>
      <c r="RSR23" s="286"/>
      <c r="RSS23" s="286"/>
      <c r="RST23" s="286"/>
      <c r="RSU23" s="286"/>
      <c r="RSV23" s="286"/>
      <c r="RSW23" s="286"/>
      <c r="RSX23" s="286"/>
      <c r="RSY23" s="286"/>
      <c r="RSZ23" s="286"/>
      <c r="RTA23" s="286"/>
      <c r="RTB23" s="286"/>
      <c r="RTC23" s="286"/>
      <c r="RTD23" s="286"/>
      <c r="RTE23" s="286"/>
      <c r="RTF23" s="286"/>
      <c r="RTG23" s="286"/>
      <c r="RTH23" s="286"/>
      <c r="RTI23" s="286"/>
      <c r="RTJ23" s="286"/>
      <c r="RTK23" s="286"/>
      <c r="RTL23" s="286"/>
      <c r="RTM23" s="286"/>
      <c r="RTN23" s="286"/>
      <c r="RTO23" s="286"/>
      <c r="RTP23" s="286"/>
      <c r="RTQ23" s="286"/>
      <c r="RTR23" s="286"/>
      <c r="RTS23" s="286"/>
      <c r="RTT23" s="286"/>
      <c r="RTU23" s="286"/>
      <c r="RTV23" s="286"/>
      <c r="RTW23" s="286"/>
      <c r="RTX23" s="286"/>
      <c r="RTY23" s="286"/>
      <c r="RTZ23" s="286"/>
      <c r="RUA23" s="286"/>
      <c r="RUB23" s="286"/>
      <c r="RUC23" s="286"/>
      <c r="RUD23" s="286"/>
      <c r="RUE23" s="286"/>
      <c r="RUF23" s="286"/>
      <c r="RUG23" s="286"/>
      <c r="RUH23" s="286"/>
      <c r="RUI23" s="286"/>
      <c r="RUJ23" s="286"/>
      <c r="RUK23" s="286"/>
      <c r="RUL23" s="286"/>
      <c r="RUM23" s="286"/>
      <c r="RUN23" s="286"/>
      <c r="RUO23" s="286"/>
      <c r="RUP23" s="286"/>
      <c r="RUQ23" s="286"/>
      <c r="RUR23" s="286"/>
      <c r="RUS23" s="286"/>
      <c r="RUT23" s="286"/>
      <c r="RUU23" s="286"/>
      <c r="RUV23" s="286"/>
      <c r="RUW23" s="286"/>
      <c r="RUX23" s="286"/>
      <c r="RUY23" s="286"/>
      <c r="RUZ23" s="286"/>
      <c r="RVA23" s="286"/>
      <c r="RVB23" s="286"/>
      <c r="RVC23" s="286"/>
      <c r="RVD23" s="286"/>
      <c r="RVE23" s="286"/>
      <c r="RVF23" s="286"/>
      <c r="RVG23" s="286"/>
      <c r="RVH23" s="286"/>
      <c r="RVI23" s="286"/>
      <c r="RVJ23" s="286"/>
      <c r="RVK23" s="286"/>
      <c r="RVL23" s="286"/>
      <c r="RVM23" s="286"/>
      <c r="RVN23" s="286"/>
      <c r="RVO23" s="286"/>
      <c r="RVP23" s="286"/>
      <c r="RVQ23" s="286"/>
      <c r="RVR23" s="286"/>
      <c r="RVS23" s="286"/>
      <c r="RVT23" s="286"/>
      <c r="RVU23" s="286"/>
      <c r="RVV23" s="286"/>
      <c r="RVW23" s="286"/>
      <c r="RVX23" s="286"/>
      <c r="RVY23" s="286"/>
      <c r="RVZ23" s="286"/>
      <c r="RWA23" s="286"/>
      <c r="RWB23" s="286"/>
      <c r="RWC23" s="286"/>
      <c r="RWD23" s="286"/>
      <c r="RWE23" s="286"/>
      <c r="RWF23" s="286"/>
      <c r="RWG23" s="286"/>
      <c r="RWH23" s="286"/>
      <c r="RWI23" s="286"/>
      <c r="RWJ23" s="286"/>
      <c r="RWK23" s="286"/>
      <c r="RWL23" s="286"/>
      <c r="RWM23" s="286"/>
      <c r="RWN23" s="286"/>
      <c r="RWO23" s="286"/>
      <c r="RWP23" s="286"/>
      <c r="RWQ23" s="286"/>
      <c r="RWR23" s="286"/>
      <c r="RWS23" s="286"/>
      <c r="RWT23" s="286"/>
      <c r="RWU23" s="286"/>
      <c r="RWV23" s="286"/>
      <c r="RWW23" s="286"/>
      <c r="RWX23" s="286"/>
      <c r="RWY23" s="286"/>
      <c r="RWZ23" s="286"/>
      <c r="RXA23" s="286"/>
      <c r="RXB23" s="286"/>
      <c r="RXC23" s="286"/>
      <c r="RXD23" s="286"/>
      <c r="RXE23" s="286"/>
      <c r="RXF23" s="286"/>
      <c r="RXG23" s="286"/>
      <c r="RXH23" s="286"/>
      <c r="RXI23" s="286"/>
      <c r="RXJ23" s="286"/>
      <c r="RXK23" s="286"/>
      <c r="RXL23" s="286"/>
      <c r="RXM23" s="286"/>
      <c r="RXN23" s="286"/>
      <c r="RXO23" s="286"/>
      <c r="RXP23" s="286"/>
      <c r="RXQ23" s="286"/>
      <c r="RXR23" s="286"/>
      <c r="RXS23" s="286"/>
      <c r="RXT23" s="286"/>
      <c r="RXU23" s="286"/>
      <c r="RXV23" s="286"/>
      <c r="RXW23" s="286"/>
      <c r="RXX23" s="286"/>
      <c r="RXY23" s="286"/>
      <c r="RXZ23" s="286"/>
      <c r="RYA23" s="286"/>
      <c r="RYB23" s="286"/>
      <c r="RYC23" s="286"/>
      <c r="RYD23" s="286"/>
      <c r="RYE23" s="286"/>
      <c r="RYF23" s="286"/>
      <c r="RYG23" s="286"/>
      <c r="RYH23" s="286"/>
      <c r="RYI23" s="286"/>
      <c r="RYJ23" s="286"/>
      <c r="RYK23" s="286"/>
      <c r="RYL23" s="286"/>
      <c r="RYM23" s="286"/>
      <c r="RYN23" s="286"/>
      <c r="RYO23" s="286"/>
      <c r="RYP23" s="286"/>
      <c r="RYQ23" s="286"/>
      <c r="RYR23" s="286"/>
      <c r="RYS23" s="286"/>
      <c r="RYT23" s="286"/>
      <c r="RYU23" s="286"/>
      <c r="RYV23" s="286"/>
      <c r="RYW23" s="286"/>
      <c r="RYX23" s="286"/>
      <c r="RYY23" s="286"/>
      <c r="RYZ23" s="286"/>
      <c r="RZA23" s="286"/>
      <c r="RZB23" s="286"/>
      <c r="RZC23" s="286"/>
      <c r="RZD23" s="286"/>
      <c r="RZE23" s="286"/>
      <c r="RZF23" s="286"/>
      <c r="RZG23" s="286"/>
      <c r="RZH23" s="286"/>
      <c r="RZI23" s="286"/>
      <c r="RZJ23" s="286"/>
      <c r="RZK23" s="286"/>
      <c r="RZL23" s="286"/>
      <c r="RZM23" s="286"/>
      <c r="RZN23" s="286"/>
      <c r="RZO23" s="286"/>
      <c r="RZP23" s="286"/>
      <c r="RZQ23" s="286"/>
      <c r="RZR23" s="286"/>
      <c r="RZS23" s="286"/>
      <c r="RZT23" s="286"/>
      <c r="RZU23" s="286"/>
      <c r="RZV23" s="286"/>
      <c r="RZW23" s="286"/>
      <c r="RZX23" s="286"/>
      <c r="RZY23" s="286"/>
      <c r="RZZ23" s="286"/>
      <c r="SAA23" s="286"/>
      <c r="SAB23" s="286"/>
      <c r="SAC23" s="286"/>
      <c r="SAD23" s="286"/>
      <c r="SAE23" s="286"/>
      <c r="SAF23" s="286"/>
      <c r="SAG23" s="286"/>
      <c r="SAH23" s="286"/>
      <c r="SAI23" s="286"/>
      <c r="SAJ23" s="286"/>
      <c r="SAK23" s="286"/>
      <c r="SAL23" s="286"/>
      <c r="SAM23" s="286"/>
      <c r="SAN23" s="286"/>
      <c r="SAO23" s="286"/>
      <c r="SAP23" s="286"/>
      <c r="SAQ23" s="286"/>
      <c r="SAR23" s="286"/>
      <c r="SAS23" s="286"/>
      <c r="SAT23" s="286"/>
      <c r="SAU23" s="286"/>
      <c r="SAV23" s="286"/>
      <c r="SAW23" s="286"/>
      <c r="SAX23" s="286"/>
      <c r="SAY23" s="286"/>
      <c r="SAZ23" s="286"/>
      <c r="SBA23" s="286"/>
      <c r="SBB23" s="286"/>
      <c r="SBC23" s="286"/>
      <c r="SBD23" s="286"/>
      <c r="SBE23" s="286"/>
      <c r="SBF23" s="286"/>
      <c r="SBG23" s="286"/>
      <c r="SBH23" s="286"/>
      <c r="SBI23" s="286"/>
      <c r="SBJ23" s="286"/>
      <c r="SBK23" s="286"/>
      <c r="SBL23" s="286"/>
      <c r="SBM23" s="286"/>
      <c r="SBN23" s="286"/>
      <c r="SBO23" s="286"/>
      <c r="SBP23" s="286"/>
      <c r="SBQ23" s="286"/>
      <c r="SBR23" s="286"/>
      <c r="SBS23" s="286"/>
      <c r="SBT23" s="286"/>
      <c r="SBU23" s="286"/>
      <c r="SBV23" s="286"/>
      <c r="SBW23" s="286"/>
      <c r="SBX23" s="286"/>
      <c r="SBY23" s="286"/>
      <c r="SBZ23" s="286"/>
      <c r="SCA23" s="286"/>
      <c r="SCB23" s="286"/>
      <c r="SCC23" s="286"/>
      <c r="SCD23" s="286"/>
      <c r="SCE23" s="286"/>
      <c r="SCF23" s="286"/>
      <c r="SCG23" s="286"/>
      <c r="SCH23" s="286"/>
      <c r="SCI23" s="286"/>
      <c r="SCJ23" s="286"/>
      <c r="SCK23" s="286"/>
      <c r="SCL23" s="286"/>
      <c r="SCM23" s="286"/>
      <c r="SCN23" s="286"/>
      <c r="SCO23" s="286"/>
      <c r="SCP23" s="286"/>
      <c r="SCQ23" s="286"/>
      <c r="SCR23" s="286"/>
      <c r="SCS23" s="286"/>
      <c r="SCT23" s="286"/>
      <c r="SCU23" s="286"/>
      <c r="SCV23" s="286"/>
      <c r="SCW23" s="286"/>
      <c r="SCX23" s="286"/>
      <c r="SCY23" s="286"/>
      <c r="SCZ23" s="286"/>
      <c r="SDA23" s="286"/>
      <c r="SDB23" s="286"/>
      <c r="SDC23" s="286"/>
      <c r="SDD23" s="286"/>
      <c r="SDE23" s="286"/>
      <c r="SDF23" s="286"/>
      <c r="SDG23" s="286"/>
      <c r="SDH23" s="286"/>
      <c r="SDI23" s="286"/>
      <c r="SDJ23" s="286"/>
      <c r="SDK23" s="286"/>
      <c r="SDL23" s="286"/>
      <c r="SDM23" s="286"/>
      <c r="SDN23" s="286"/>
      <c r="SDO23" s="286"/>
      <c r="SDP23" s="286"/>
      <c r="SDQ23" s="286"/>
      <c r="SDR23" s="286"/>
      <c r="SDS23" s="286"/>
      <c r="SDT23" s="286"/>
      <c r="SDU23" s="286"/>
      <c r="SDV23" s="286"/>
      <c r="SDW23" s="286"/>
      <c r="SDX23" s="286"/>
      <c r="SDY23" s="286"/>
      <c r="SDZ23" s="286"/>
      <c r="SEA23" s="286"/>
      <c r="SEB23" s="286"/>
      <c r="SEC23" s="286"/>
      <c r="SED23" s="286"/>
      <c r="SEE23" s="286"/>
      <c r="SEF23" s="286"/>
      <c r="SEG23" s="286"/>
      <c r="SEH23" s="286"/>
      <c r="SEI23" s="286"/>
      <c r="SEJ23" s="286"/>
      <c r="SEK23" s="286"/>
      <c r="SEL23" s="286"/>
      <c r="SEM23" s="286"/>
      <c r="SEN23" s="286"/>
      <c r="SEO23" s="286"/>
      <c r="SEP23" s="286"/>
      <c r="SEQ23" s="286"/>
      <c r="SER23" s="286"/>
      <c r="SES23" s="286"/>
      <c r="SET23" s="286"/>
      <c r="SEU23" s="286"/>
      <c r="SEV23" s="286"/>
      <c r="SEW23" s="286"/>
      <c r="SEX23" s="286"/>
      <c r="SEY23" s="286"/>
      <c r="SEZ23" s="286"/>
      <c r="SFA23" s="286"/>
      <c r="SFB23" s="286"/>
      <c r="SFC23" s="286"/>
      <c r="SFD23" s="286"/>
      <c r="SFE23" s="286"/>
      <c r="SFF23" s="286"/>
      <c r="SFG23" s="286"/>
      <c r="SFH23" s="286"/>
      <c r="SFI23" s="286"/>
      <c r="SFJ23" s="286"/>
      <c r="SFK23" s="286"/>
      <c r="SFL23" s="286"/>
      <c r="SFM23" s="286"/>
      <c r="SFN23" s="286"/>
      <c r="SFO23" s="286"/>
      <c r="SFP23" s="286"/>
      <c r="SFQ23" s="286"/>
      <c r="SFR23" s="286"/>
      <c r="SFS23" s="286"/>
      <c r="SFT23" s="286"/>
      <c r="SFU23" s="286"/>
      <c r="SFV23" s="286"/>
      <c r="SFW23" s="286"/>
      <c r="SFX23" s="286"/>
      <c r="SFY23" s="286"/>
      <c r="SFZ23" s="286"/>
      <c r="SGA23" s="286"/>
      <c r="SGB23" s="286"/>
      <c r="SGC23" s="286"/>
      <c r="SGD23" s="286"/>
      <c r="SGE23" s="286"/>
      <c r="SGF23" s="286"/>
      <c r="SGG23" s="286"/>
      <c r="SGH23" s="286"/>
      <c r="SGI23" s="286"/>
      <c r="SGJ23" s="286"/>
      <c r="SGK23" s="286"/>
      <c r="SGL23" s="286"/>
      <c r="SGM23" s="286"/>
      <c r="SGN23" s="286"/>
      <c r="SGO23" s="286"/>
      <c r="SGP23" s="286"/>
      <c r="SGQ23" s="286"/>
      <c r="SGR23" s="286"/>
      <c r="SGS23" s="286"/>
      <c r="SGT23" s="286"/>
      <c r="SGU23" s="286"/>
      <c r="SGV23" s="286"/>
      <c r="SGW23" s="286"/>
      <c r="SGX23" s="286"/>
      <c r="SGY23" s="286"/>
      <c r="SGZ23" s="286"/>
      <c r="SHA23" s="286"/>
      <c r="SHB23" s="286"/>
      <c r="SHC23" s="286"/>
      <c r="SHD23" s="286"/>
      <c r="SHE23" s="286"/>
      <c r="SHF23" s="286"/>
      <c r="SHG23" s="286"/>
      <c r="SHH23" s="286"/>
      <c r="SHI23" s="286"/>
      <c r="SHJ23" s="286"/>
      <c r="SHK23" s="286"/>
      <c r="SHL23" s="286"/>
      <c r="SHM23" s="286"/>
      <c r="SHN23" s="286"/>
      <c r="SHO23" s="286"/>
      <c r="SHP23" s="286"/>
      <c r="SHQ23" s="286"/>
      <c r="SHR23" s="286"/>
      <c r="SHS23" s="286"/>
      <c r="SHT23" s="286"/>
      <c r="SHU23" s="286"/>
      <c r="SHV23" s="286"/>
      <c r="SHW23" s="286"/>
      <c r="SHX23" s="286"/>
      <c r="SHY23" s="286"/>
      <c r="SHZ23" s="286"/>
      <c r="SIA23" s="286"/>
      <c r="SIB23" s="286"/>
      <c r="SIC23" s="286"/>
      <c r="SID23" s="286"/>
      <c r="SIE23" s="286"/>
      <c r="SIF23" s="286"/>
      <c r="SIG23" s="286"/>
      <c r="SIH23" s="286"/>
      <c r="SII23" s="286"/>
      <c r="SIJ23" s="286"/>
      <c r="SIK23" s="286"/>
      <c r="SIL23" s="286"/>
      <c r="SIM23" s="286"/>
      <c r="SIN23" s="286"/>
      <c r="SIO23" s="286"/>
      <c r="SIP23" s="286"/>
      <c r="SIQ23" s="286"/>
      <c r="SIR23" s="286"/>
      <c r="SIS23" s="286"/>
      <c r="SIT23" s="286"/>
      <c r="SIU23" s="286"/>
      <c r="SIV23" s="286"/>
      <c r="SIW23" s="286"/>
      <c r="SIX23" s="286"/>
      <c r="SIY23" s="286"/>
      <c r="SIZ23" s="286"/>
      <c r="SJA23" s="286"/>
      <c r="SJB23" s="286"/>
      <c r="SJC23" s="286"/>
      <c r="SJD23" s="286"/>
      <c r="SJE23" s="286"/>
      <c r="SJF23" s="286"/>
      <c r="SJG23" s="286"/>
      <c r="SJH23" s="286"/>
      <c r="SJI23" s="286"/>
      <c r="SJJ23" s="286"/>
      <c r="SJK23" s="286"/>
      <c r="SJL23" s="286"/>
      <c r="SJM23" s="286"/>
      <c r="SJN23" s="286"/>
      <c r="SJO23" s="286"/>
      <c r="SJP23" s="286"/>
      <c r="SJQ23" s="286"/>
      <c r="SJR23" s="286"/>
      <c r="SJS23" s="286"/>
      <c r="SJT23" s="286"/>
      <c r="SJU23" s="286"/>
      <c r="SJV23" s="286"/>
      <c r="SJW23" s="286"/>
      <c r="SJX23" s="286"/>
      <c r="SJY23" s="286"/>
      <c r="SJZ23" s="286"/>
      <c r="SKA23" s="286"/>
      <c r="SKB23" s="286"/>
      <c r="SKC23" s="286"/>
      <c r="SKD23" s="286"/>
      <c r="SKE23" s="286"/>
      <c r="SKF23" s="286"/>
      <c r="SKG23" s="286"/>
      <c r="SKH23" s="286"/>
      <c r="SKI23" s="286"/>
      <c r="SKJ23" s="286"/>
      <c r="SKK23" s="286"/>
      <c r="SKL23" s="286"/>
      <c r="SKM23" s="286"/>
      <c r="SKN23" s="286"/>
      <c r="SKO23" s="286"/>
      <c r="SKP23" s="286"/>
      <c r="SKQ23" s="286"/>
      <c r="SKR23" s="286"/>
      <c r="SKS23" s="286"/>
      <c r="SKT23" s="286"/>
      <c r="SKU23" s="286"/>
      <c r="SKV23" s="286"/>
      <c r="SKW23" s="286"/>
      <c r="SKX23" s="286"/>
      <c r="SKY23" s="286"/>
      <c r="SKZ23" s="286"/>
      <c r="SLA23" s="286"/>
      <c r="SLB23" s="286"/>
      <c r="SLC23" s="286"/>
      <c r="SLD23" s="286"/>
      <c r="SLE23" s="286"/>
      <c r="SLF23" s="286"/>
      <c r="SLG23" s="286"/>
      <c r="SLH23" s="286"/>
      <c r="SLI23" s="286"/>
      <c r="SLJ23" s="286"/>
      <c r="SLK23" s="286"/>
      <c r="SLL23" s="286"/>
      <c r="SLM23" s="286"/>
      <c r="SLN23" s="286"/>
      <c r="SLO23" s="286"/>
      <c r="SLP23" s="286"/>
      <c r="SLQ23" s="286"/>
      <c r="SLR23" s="286"/>
      <c r="SLS23" s="286"/>
      <c r="SLT23" s="286"/>
      <c r="SLU23" s="286"/>
      <c r="SLV23" s="286"/>
      <c r="SLW23" s="286"/>
      <c r="SLX23" s="286"/>
      <c r="SLY23" s="286"/>
      <c r="SLZ23" s="286"/>
      <c r="SMA23" s="286"/>
      <c r="SMB23" s="286"/>
      <c r="SMC23" s="286"/>
      <c r="SMD23" s="286"/>
      <c r="SME23" s="286"/>
      <c r="SMF23" s="286"/>
      <c r="SMG23" s="286"/>
      <c r="SMH23" s="286"/>
      <c r="SMI23" s="286"/>
      <c r="SMJ23" s="286"/>
      <c r="SMK23" s="286"/>
      <c r="SML23" s="286"/>
      <c r="SMM23" s="286"/>
      <c r="SMN23" s="286"/>
      <c r="SMO23" s="286"/>
      <c r="SMP23" s="286"/>
      <c r="SMQ23" s="286"/>
      <c r="SMR23" s="286"/>
      <c r="SMS23" s="286"/>
      <c r="SMT23" s="286"/>
      <c r="SMU23" s="286"/>
      <c r="SMV23" s="286"/>
      <c r="SMW23" s="286"/>
      <c r="SMX23" s="286"/>
      <c r="SMY23" s="286"/>
      <c r="SMZ23" s="286"/>
      <c r="SNA23" s="286"/>
      <c r="SNB23" s="286"/>
      <c r="SNC23" s="286"/>
      <c r="SND23" s="286"/>
      <c r="SNE23" s="286"/>
      <c r="SNF23" s="286"/>
      <c r="SNG23" s="286"/>
      <c r="SNH23" s="286"/>
      <c r="SNI23" s="286"/>
      <c r="SNJ23" s="286"/>
      <c r="SNK23" s="286"/>
      <c r="SNL23" s="286"/>
      <c r="SNM23" s="286"/>
      <c r="SNN23" s="286"/>
      <c r="SNO23" s="286"/>
      <c r="SNP23" s="286"/>
      <c r="SNQ23" s="286"/>
      <c r="SNR23" s="286"/>
      <c r="SNS23" s="286"/>
      <c r="SNT23" s="286"/>
      <c r="SNU23" s="286"/>
      <c r="SNV23" s="286"/>
      <c r="SNW23" s="286"/>
      <c r="SNX23" s="286"/>
      <c r="SNY23" s="286"/>
      <c r="SNZ23" s="286"/>
      <c r="SOA23" s="286"/>
      <c r="SOB23" s="286"/>
      <c r="SOC23" s="286"/>
      <c r="SOD23" s="286"/>
      <c r="SOE23" s="286"/>
      <c r="SOF23" s="286"/>
      <c r="SOG23" s="286"/>
      <c r="SOH23" s="286"/>
      <c r="SOI23" s="286"/>
      <c r="SOJ23" s="286"/>
      <c r="SOK23" s="286"/>
      <c r="SOL23" s="286"/>
      <c r="SOM23" s="286"/>
      <c r="SON23" s="286"/>
      <c r="SOO23" s="286"/>
      <c r="SOP23" s="286"/>
      <c r="SOQ23" s="286"/>
      <c r="SOR23" s="286"/>
      <c r="SOS23" s="286"/>
      <c r="SOT23" s="286"/>
      <c r="SOU23" s="286"/>
      <c r="SOV23" s="286"/>
      <c r="SOW23" s="286"/>
      <c r="SOX23" s="286"/>
      <c r="SOY23" s="286"/>
      <c r="SOZ23" s="286"/>
      <c r="SPA23" s="286"/>
      <c r="SPB23" s="286"/>
      <c r="SPC23" s="286"/>
      <c r="SPD23" s="286"/>
      <c r="SPE23" s="286"/>
      <c r="SPF23" s="286"/>
      <c r="SPG23" s="286"/>
      <c r="SPH23" s="286"/>
      <c r="SPI23" s="286"/>
      <c r="SPJ23" s="286"/>
      <c r="SPK23" s="286"/>
      <c r="SPL23" s="286"/>
      <c r="SPM23" s="286"/>
      <c r="SPN23" s="286"/>
      <c r="SPO23" s="286"/>
      <c r="SPP23" s="286"/>
      <c r="SPQ23" s="286"/>
      <c r="SPR23" s="286"/>
      <c r="SPS23" s="286"/>
      <c r="SPT23" s="286"/>
      <c r="SPU23" s="286"/>
      <c r="SPV23" s="286"/>
      <c r="SPW23" s="286"/>
      <c r="SPX23" s="286"/>
      <c r="SPY23" s="286"/>
      <c r="SPZ23" s="286"/>
      <c r="SQA23" s="286"/>
      <c r="SQB23" s="286"/>
      <c r="SQC23" s="286"/>
      <c r="SQD23" s="286"/>
      <c r="SQE23" s="286"/>
      <c r="SQF23" s="286"/>
      <c r="SQG23" s="286"/>
      <c r="SQH23" s="286"/>
      <c r="SQI23" s="286"/>
      <c r="SQJ23" s="286"/>
      <c r="SQK23" s="286"/>
      <c r="SQL23" s="286"/>
      <c r="SQM23" s="286"/>
      <c r="SQN23" s="286"/>
      <c r="SQO23" s="286"/>
      <c r="SQP23" s="286"/>
      <c r="SQQ23" s="286"/>
      <c r="SQR23" s="286"/>
      <c r="SQS23" s="286"/>
      <c r="SQT23" s="286"/>
      <c r="SQU23" s="286"/>
      <c r="SQV23" s="286"/>
      <c r="SQW23" s="286"/>
      <c r="SQX23" s="286"/>
      <c r="SQY23" s="286"/>
      <c r="SQZ23" s="286"/>
      <c r="SRA23" s="286"/>
      <c r="SRB23" s="286"/>
      <c r="SRC23" s="286"/>
      <c r="SRD23" s="286"/>
      <c r="SRE23" s="286"/>
      <c r="SRF23" s="286"/>
      <c r="SRG23" s="286"/>
      <c r="SRH23" s="286"/>
      <c r="SRI23" s="286"/>
      <c r="SRJ23" s="286"/>
      <c r="SRK23" s="286"/>
      <c r="SRL23" s="286"/>
      <c r="SRM23" s="286"/>
      <c r="SRN23" s="286"/>
      <c r="SRO23" s="286"/>
      <c r="SRP23" s="286"/>
      <c r="SRQ23" s="286"/>
      <c r="SRR23" s="286"/>
      <c r="SRS23" s="286"/>
      <c r="SRT23" s="286"/>
      <c r="SRU23" s="286"/>
      <c r="SRV23" s="286"/>
      <c r="SRW23" s="286"/>
      <c r="SRX23" s="286"/>
      <c r="SRY23" s="286"/>
      <c r="SRZ23" s="286"/>
      <c r="SSA23" s="286"/>
      <c r="SSB23" s="286"/>
      <c r="SSC23" s="286"/>
      <c r="SSD23" s="286"/>
      <c r="SSE23" s="286"/>
      <c r="SSF23" s="286"/>
      <c r="SSG23" s="286"/>
      <c r="SSH23" s="286"/>
      <c r="SSI23" s="286"/>
      <c r="SSJ23" s="286"/>
      <c r="SSK23" s="286"/>
      <c r="SSL23" s="286"/>
      <c r="SSM23" s="286"/>
      <c r="SSN23" s="286"/>
      <c r="SSO23" s="286"/>
      <c r="SSP23" s="286"/>
      <c r="SSQ23" s="286"/>
      <c r="SSR23" s="286"/>
      <c r="SSS23" s="286"/>
      <c r="SST23" s="286"/>
      <c r="SSU23" s="286"/>
      <c r="SSV23" s="286"/>
      <c r="SSW23" s="286"/>
      <c r="SSX23" s="286"/>
      <c r="SSY23" s="286"/>
      <c r="SSZ23" s="286"/>
      <c r="STA23" s="286"/>
      <c r="STB23" s="286"/>
      <c r="STC23" s="286"/>
      <c r="STD23" s="286"/>
      <c r="STE23" s="286"/>
      <c r="STF23" s="286"/>
      <c r="STG23" s="286"/>
      <c r="STH23" s="286"/>
      <c r="STI23" s="286"/>
      <c r="STJ23" s="286"/>
      <c r="STK23" s="286"/>
      <c r="STL23" s="286"/>
      <c r="STM23" s="286"/>
      <c r="STN23" s="286"/>
      <c r="STO23" s="286"/>
      <c r="STP23" s="286"/>
      <c r="STQ23" s="286"/>
      <c r="STR23" s="286"/>
      <c r="STS23" s="286"/>
      <c r="STT23" s="286"/>
      <c r="STU23" s="286"/>
      <c r="STV23" s="286"/>
      <c r="STW23" s="286"/>
      <c r="STX23" s="286"/>
      <c r="STY23" s="286"/>
      <c r="STZ23" s="286"/>
      <c r="SUA23" s="286"/>
      <c r="SUB23" s="286"/>
      <c r="SUC23" s="286"/>
      <c r="SUD23" s="286"/>
      <c r="SUE23" s="286"/>
      <c r="SUF23" s="286"/>
      <c r="SUG23" s="286"/>
      <c r="SUH23" s="286"/>
      <c r="SUI23" s="286"/>
      <c r="SUJ23" s="286"/>
      <c r="SUK23" s="286"/>
      <c r="SUL23" s="286"/>
      <c r="SUM23" s="286"/>
      <c r="SUN23" s="286"/>
      <c r="SUO23" s="286"/>
      <c r="SUP23" s="286"/>
      <c r="SUQ23" s="286"/>
      <c r="SUR23" s="286"/>
      <c r="SUS23" s="286"/>
      <c r="SUT23" s="286"/>
      <c r="SUU23" s="286"/>
      <c r="SUV23" s="286"/>
      <c r="SUW23" s="286"/>
      <c r="SUX23" s="286"/>
      <c r="SUY23" s="286"/>
      <c r="SUZ23" s="286"/>
      <c r="SVA23" s="286"/>
      <c r="SVB23" s="286"/>
      <c r="SVC23" s="286"/>
      <c r="SVD23" s="286"/>
      <c r="SVE23" s="286"/>
      <c r="SVF23" s="286"/>
      <c r="SVG23" s="286"/>
      <c r="SVH23" s="286"/>
      <c r="SVI23" s="286"/>
      <c r="SVJ23" s="286"/>
      <c r="SVK23" s="286"/>
      <c r="SVL23" s="286"/>
      <c r="SVM23" s="286"/>
      <c r="SVN23" s="286"/>
      <c r="SVO23" s="286"/>
      <c r="SVP23" s="286"/>
      <c r="SVQ23" s="286"/>
      <c r="SVR23" s="286"/>
      <c r="SVS23" s="286"/>
      <c r="SVT23" s="286"/>
      <c r="SVU23" s="286"/>
      <c r="SVV23" s="286"/>
      <c r="SVW23" s="286"/>
      <c r="SVX23" s="286"/>
      <c r="SVY23" s="286"/>
      <c r="SVZ23" s="286"/>
      <c r="SWA23" s="286"/>
      <c r="SWB23" s="286"/>
      <c r="SWC23" s="286"/>
      <c r="SWD23" s="286"/>
      <c r="SWE23" s="286"/>
      <c r="SWF23" s="286"/>
      <c r="SWG23" s="286"/>
      <c r="SWH23" s="286"/>
      <c r="SWI23" s="286"/>
      <c r="SWJ23" s="286"/>
      <c r="SWK23" s="286"/>
      <c r="SWL23" s="286"/>
      <c r="SWM23" s="286"/>
      <c r="SWN23" s="286"/>
      <c r="SWO23" s="286"/>
      <c r="SWP23" s="286"/>
      <c r="SWQ23" s="286"/>
      <c r="SWR23" s="286"/>
      <c r="SWS23" s="286"/>
      <c r="SWT23" s="286"/>
      <c r="SWU23" s="286"/>
      <c r="SWV23" s="286"/>
      <c r="SWW23" s="286"/>
      <c r="SWX23" s="286"/>
      <c r="SWY23" s="286"/>
      <c r="SWZ23" s="286"/>
      <c r="SXA23" s="286"/>
      <c r="SXB23" s="286"/>
      <c r="SXC23" s="286"/>
      <c r="SXD23" s="286"/>
      <c r="SXE23" s="286"/>
      <c r="SXF23" s="286"/>
      <c r="SXG23" s="286"/>
      <c r="SXH23" s="286"/>
      <c r="SXI23" s="286"/>
      <c r="SXJ23" s="286"/>
      <c r="SXK23" s="286"/>
      <c r="SXL23" s="286"/>
      <c r="SXM23" s="286"/>
      <c r="SXN23" s="286"/>
      <c r="SXO23" s="286"/>
      <c r="SXP23" s="286"/>
      <c r="SXQ23" s="286"/>
      <c r="SXR23" s="286"/>
      <c r="SXS23" s="286"/>
      <c r="SXT23" s="286"/>
      <c r="SXU23" s="286"/>
      <c r="SXV23" s="286"/>
      <c r="SXW23" s="286"/>
      <c r="SXX23" s="286"/>
      <c r="SXY23" s="286"/>
      <c r="SXZ23" s="286"/>
      <c r="SYA23" s="286"/>
      <c r="SYB23" s="286"/>
      <c r="SYC23" s="286"/>
      <c r="SYD23" s="286"/>
      <c r="SYE23" s="286"/>
      <c r="SYF23" s="286"/>
      <c r="SYG23" s="286"/>
      <c r="SYH23" s="286"/>
      <c r="SYI23" s="286"/>
      <c r="SYJ23" s="286"/>
      <c r="SYK23" s="286"/>
      <c r="SYL23" s="286"/>
      <c r="SYM23" s="286"/>
      <c r="SYN23" s="286"/>
      <c r="SYO23" s="286"/>
      <c r="SYP23" s="286"/>
      <c r="SYQ23" s="286"/>
      <c r="SYR23" s="286"/>
      <c r="SYS23" s="286"/>
      <c r="SYT23" s="286"/>
      <c r="SYU23" s="286"/>
      <c r="SYV23" s="286"/>
      <c r="SYW23" s="286"/>
      <c r="SYX23" s="286"/>
      <c r="SYY23" s="286"/>
      <c r="SYZ23" s="286"/>
      <c r="SZA23" s="286"/>
      <c r="SZB23" s="286"/>
      <c r="SZC23" s="286"/>
      <c r="SZD23" s="286"/>
      <c r="SZE23" s="286"/>
      <c r="SZF23" s="286"/>
      <c r="SZG23" s="286"/>
      <c r="SZH23" s="286"/>
      <c r="SZI23" s="286"/>
      <c r="SZJ23" s="286"/>
      <c r="SZK23" s="286"/>
      <c r="SZL23" s="286"/>
      <c r="SZM23" s="286"/>
      <c r="SZN23" s="286"/>
      <c r="SZO23" s="286"/>
      <c r="SZP23" s="286"/>
      <c r="SZQ23" s="286"/>
      <c r="SZR23" s="286"/>
      <c r="SZS23" s="286"/>
      <c r="SZT23" s="286"/>
      <c r="SZU23" s="286"/>
      <c r="SZV23" s="286"/>
      <c r="SZW23" s="286"/>
      <c r="SZX23" s="286"/>
      <c r="SZY23" s="286"/>
      <c r="SZZ23" s="286"/>
      <c r="TAA23" s="286"/>
      <c r="TAB23" s="286"/>
      <c r="TAC23" s="286"/>
      <c r="TAD23" s="286"/>
      <c r="TAE23" s="286"/>
      <c r="TAF23" s="286"/>
      <c r="TAG23" s="286"/>
      <c r="TAH23" s="286"/>
      <c r="TAI23" s="286"/>
      <c r="TAJ23" s="286"/>
      <c r="TAK23" s="286"/>
      <c r="TAL23" s="286"/>
      <c r="TAM23" s="286"/>
      <c r="TAN23" s="286"/>
      <c r="TAO23" s="286"/>
      <c r="TAP23" s="286"/>
      <c r="TAQ23" s="286"/>
      <c r="TAR23" s="286"/>
      <c r="TAS23" s="286"/>
      <c r="TAT23" s="286"/>
      <c r="TAU23" s="286"/>
      <c r="TAV23" s="286"/>
      <c r="TAW23" s="286"/>
      <c r="TAX23" s="286"/>
      <c r="TAY23" s="286"/>
      <c r="TAZ23" s="286"/>
      <c r="TBA23" s="286"/>
      <c r="TBB23" s="286"/>
      <c r="TBC23" s="286"/>
      <c r="TBD23" s="286"/>
      <c r="TBE23" s="286"/>
      <c r="TBF23" s="286"/>
      <c r="TBG23" s="286"/>
      <c r="TBH23" s="286"/>
      <c r="TBI23" s="286"/>
      <c r="TBJ23" s="286"/>
      <c r="TBK23" s="286"/>
      <c r="TBL23" s="286"/>
      <c r="TBM23" s="286"/>
      <c r="TBN23" s="286"/>
      <c r="TBO23" s="286"/>
      <c r="TBP23" s="286"/>
      <c r="TBQ23" s="286"/>
      <c r="TBR23" s="286"/>
      <c r="TBS23" s="286"/>
      <c r="TBT23" s="286"/>
      <c r="TBU23" s="286"/>
      <c r="TBV23" s="286"/>
      <c r="TBW23" s="286"/>
      <c r="TBX23" s="286"/>
      <c r="TBY23" s="286"/>
      <c r="TBZ23" s="286"/>
      <c r="TCA23" s="286"/>
      <c r="TCB23" s="286"/>
      <c r="TCC23" s="286"/>
      <c r="TCD23" s="286"/>
      <c r="TCE23" s="286"/>
      <c r="TCF23" s="286"/>
      <c r="TCG23" s="286"/>
      <c r="TCH23" s="286"/>
      <c r="TCI23" s="286"/>
      <c r="TCJ23" s="286"/>
      <c r="TCK23" s="286"/>
      <c r="TCL23" s="286"/>
      <c r="TCM23" s="286"/>
      <c r="TCN23" s="286"/>
      <c r="TCO23" s="286"/>
      <c r="TCP23" s="286"/>
      <c r="TCQ23" s="286"/>
      <c r="TCR23" s="286"/>
      <c r="TCS23" s="286"/>
      <c r="TCT23" s="286"/>
      <c r="TCU23" s="286"/>
      <c r="TCV23" s="286"/>
      <c r="TCW23" s="286"/>
      <c r="TCX23" s="286"/>
      <c r="TCY23" s="286"/>
      <c r="TCZ23" s="286"/>
      <c r="TDA23" s="286"/>
      <c r="TDB23" s="286"/>
      <c r="TDC23" s="286"/>
      <c r="TDD23" s="286"/>
      <c r="TDE23" s="286"/>
      <c r="TDF23" s="286"/>
      <c r="TDG23" s="286"/>
      <c r="TDH23" s="286"/>
      <c r="TDI23" s="286"/>
      <c r="TDJ23" s="286"/>
      <c r="TDK23" s="286"/>
      <c r="TDL23" s="286"/>
      <c r="TDM23" s="286"/>
      <c r="TDN23" s="286"/>
      <c r="TDO23" s="286"/>
      <c r="TDP23" s="286"/>
      <c r="TDQ23" s="286"/>
      <c r="TDR23" s="286"/>
      <c r="TDS23" s="286"/>
      <c r="TDT23" s="286"/>
      <c r="TDU23" s="286"/>
      <c r="TDV23" s="286"/>
      <c r="TDW23" s="286"/>
      <c r="TDX23" s="286"/>
      <c r="TDY23" s="286"/>
      <c r="TDZ23" s="286"/>
      <c r="TEA23" s="286"/>
      <c r="TEB23" s="286"/>
      <c r="TEC23" s="286"/>
      <c r="TED23" s="286"/>
      <c r="TEE23" s="286"/>
      <c r="TEF23" s="286"/>
      <c r="TEG23" s="286"/>
      <c r="TEH23" s="286"/>
      <c r="TEI23" s="286"/>
      <c r="TEJ23" s="286"/>
      <c r="TEK23" s="286"/>
      <c r="TEL23" s="286"/>
      <c r="TEM23" s="286"/>
      <c r="TEN23" s="286"/>
      <c r="TEO23" s="286"/>
      <c r="TEP23" s="286"/>
      <c r="TEQ23" s="286"/>
      <c r="TER23" s="286"/>
      <c r="TES23" s="286"/>
      <c r="TET23" s="286"/>
      <c r="TEU23" s="286"/>
      <c r="TEV23" s="286"/>
      <c r="TEW23" s="286"/>
      <c r="TEX23" s="286"/>
      <c r="TEY23" s="286"/>
      <c r="TEZ23" s="286"/>
      <c r="TFA23" s="286"/>
      <c r="TFB23" s="286"/>
      <c r="TFC23" s="286"/>
      <c r="TFD23" s="286"/>
      <c r="TFE23" s="286"/>
      <c r="TFF23" s="286"/>
      <c r="TFG23" s="286"/>
      <c r="TFH23" s="286"/>
      <c r="TFI23" s="286"/>
      <c r="TFJ23" s="286"/>
      <c r="TFK23" s="286"/>
      <c r="TFL23" s="286"/>
      <c r="TFM23" s="286"/>
      <c r="TFN23" s="286"/>
      <c r="TFO23" s="286"/>
      <c r="TFP23" s="286"/>
      <c r="TFQ23" s="286"/>
      <c r="TFR23" s="286"/>
      <c r="TFS23" s="286"/>
      <c r="TFT23" s="286"/>
      <c r="TFU23" s="286"/>
      <c r="TFV23" s="286"/>
      <c r="TFW23" s="286"/>
      <c r="TFX23" s="286"/>
      <c r="TFY23" s="286"/>
      <c r="TFZ23" s="286"/>
      <c r="TGA23" s="286"/>
      <c r="TGB23" s="286"/>
      <c r="TGC23" s="286"/>
      <c r="TGD23" s="286"/>
      <c r="TGE23" s="286"/>
      <c r="TGF23" s="286"/>
      <c r="TGG23" s="286"/>
      <c r="TGH23" s="286"/>
      <c r="TGI23" s="286"/>
      <c r="TGJ23" s="286"/>
      <c r="TGK23" s="286"/>
      <c r="TGL23" s="286"/>
      <c r="TGM23" s="286"/>
      <c r="TGN23" s="286"/>
      <c r="TGO23" s="286"/>
      <c r="TGP23" s="286"/>
      <c r="TGQ23" s="286"/>
      <c r="TGR23" s="286"/>
      <c r="TGS23" s="286"/>
      <c r="TGT23" s="286"/>
      <c r="TGU23" s="286"/>
      <c r="TGV23" s="286"/>
      <c r="TGW23" s="286"/>
      <c r="TGX23" s="286"/>
      <c r="TGY23" s="286"/>
      <c r="TGZ23" s="286"/>
      <c r="THA23" s="286"/>
      <c r="THB23" s="286"/>
      <c r="THC23" s="286"/>
      <c r="THD23" s="286"/>
      <c r="THE23" s="286"/>
      <c r="THF23" s="286"/>
      <c r="THG23" s="286"/>
      <c r="THH23" s="286"/>
      <c r="THI23" s="286"/>
      <c r="THJ23" s="286"/>
      <c r="THK23" s="286"/>
      <c r="THL23" s="286"/>
      <c r="THM23" s="286"/>
      <c r="THN23" s="286"/>
      <c r="THO23" s="286"/>
      <c r="THP23" s="286"/>
      <c r="THQ23" s="286"/>
      <c r="THR23" s="286"/>
      <c r="THS23" s="286"/>
      <c r="THT23" s="286"/>
      <c r="THU23" s="286"/>
      <c r="THV23" s="286"/>
      <c r="THW23" s="286"/>
      <c r="THX23" s="286"/>
      <c r="THY23" s="286"/>
      <c r="THZ23" s="286"/>
      <c r="TIA23" s="286"/>
      <c r="TIB23" s="286"/>
      <c r="TIC23" s="286"/>
      <c r="TID23" s="286"/>
      <c r="TIE23" s="286"/>
      <c r="TIF23" s="286"/>
      <c r="TIG23" s="286"/>
      <c r="TIH23" s="286"/>
      <c r="TII23" s="286"/>
      <c r="TIJ23" s="286"/>
      <c r="TIK23" s="286"/>
      <c r="TIL23" s="286"/>
      <c r="TIM23" s="286"/>
      <c r="TIN23" s="286"/>
      <c r="TIO23" s="286"/>
      <c r="TIP23" s="286"/>
      <c r="TIQ23" s="286"/>
      <c r="TIR23" s="286"/>
      <c r="TIS23" s="286"/>
      <c r="TIT23" s="286"/>
      <c r="TIU23" s="286"/>
      <c r="TIV23" s="286"/>
      <c r="TIW23" s="286"/>
      <c r="TIX23" s="286"/>
      <c r="TIY23" s="286"/>
      <c r="TIZ23" s="286"/>
      <c r="TJA23" s="286"/>
      <c r="TJB23" s="286"/>
      <c r="TJC23" s="286"/>
      <c r="TJD23" s="286"/>
      <c r="TJE23" s="286"/>
      <c r="TJF23" s="286"/>
      <c r="TJG23" s="286"/>
      <c r="TJH23" s="286"/>
      <c r="TJI23" s="286"/>
      <c r="TJJ23" s="286"/>
      <c r="TJK23" s="286"/>
      <c r="TJL23" s="286"/>
      <c r="TJM23" s="286"/>
      <c r="TJN23" s="286"/>
      <c r="TJO23" s="286"/>
      <c r="TJP23" s="286"/>
      <c r="TJQ23" s="286"/>
      <c r="TJR23" s="286"/>
      <c r="TJS23" s="286"/>
      <c r="TJT23" s="286"/>
      <c r="TJU23" s="286"/>
      <c r="TJV23" s="286"/>
      <c r="TJW23" s="286"/>
      <c r="TJX23" s="286"/>
      <c r="TJY23" s="286"/>
      <c r="TJZ23" s="286"/>
      <c r="TKA23" s="286"/>
      <c r="TKB23" s="286"/>
      <c r="TKC23" s="286"/>
      <c r="TKD23" s="286"/>
      <c r="TKE23" s="286"/>
      <c r="TKF23" s="286"/>
      <c r="TKG23" s="286"/>
      <c r="TKH23" s="286"/>
      <c r="TKI23" s="286"/>
      <c r="TKJ23" s="286"/>
      <c r="TKK23" s="286"/>
      <c r="TKL23" s="286"/>
      <c r="TKM23" s="286"/>
      <c r="TKN23" s="286"/>
      <c r="TKO23" s="286"/>
      <c r="TKP23" s="286"/>
      <c r="TKQ23" s="286"/>
      <c r="TKR23" s="286"/>
      <c r="TKS23" s="286"/>
      <c r="TKT23" s="286"/>
      <c r="TKU23" s="286"/>
      <c r="TKV23" s="286"/>
      <c r="TKW23" s="286"/>
      <c r="TKX23" s="286"/>
      <c r="TKY23" s="286"/>
      <c r="TKZ23" s="286"/>
      <c r="TLA23" s="286"/>
      <c r="TLB23" s="286"/>
      <c r="TLC23" s="286"/>
      <c r="TLD23" s="286"/>
      <c r="TLE23" s="286"/>
      <c r="TLF23" s="286"/>
      <c r="TLG23" s="286"/>
      <c r="TLH23" s="286"/>
      <c r="TLI23" s="286"/>
      <c r="TLJ23" s="286"/>
      <c r="TLK23" s="286"/>
      <c r="TLL23" s="286"/>
      <c r="TLM23" s="286"/>
      <c r="TLN23" s="286"/>
      <c r="TLO23" s="286"/>
      <c r="TLP23" s="286"/>
      <c r="TLQ23" s="286"/>
      <c r="TLR23" s="286"/>
      <c r="TLS23" s="286"/>
      <c r="TLT23" s="286"/>
      <c r="TLU23" s="286"/>
      <c r="TLV23" s="286"/>
      <c r="TLW23" s="286"/>
      <c r="TLX23" s="286"/>
      <c r="TLY23" s="286"/>
      <c r="TLZ23" s="286"/>
      <c r="TMA23" s="286"/>
      <c r="TMB23" s="286"/>
      <c r="TMC23" s="286"/>
      <c r="TMD23" s="286"/>
      <c r="TME23" s="286"/>
      <c r="TMF23" s="286"/>
      <c r="TMG23" s="286"/>
      <c r="TMH23" s="286"/>
      <c r="TMI23" s="286"/>
      <c r="TMJ23" s="286"/>
      <c r="TMK23" s="286"/>
      <c r="TML23" s="286"/>
      <c r="TMM23" s="286"/>
      <c r="TMN23" s="286"/>
      <c r="TMO23" s="286"/>
      <c r="TMP23" s="286"/>
      <c r="TMQ23" s="286"/>
      <c r="TMR23" s="286"/>
      <c r="TMS23" s="286"/>
      <c r="TMT23" s="286"/>
      <c r="TMU23" s="286"/>
      <c r="TMV23" s="286"/>
      <c r="TMW23" s="286"/>
      <c r="TMX23" s="286"/>
      <c r="TMY23" s="286"/>
      <c r="TMZ23" s="286"/>
      <c r="TNA23" s="286"/>
      <c r="TNB23" s="286"/>
      <c r="TNC23" s="286"/>
      <c r="TND23" s="286"/>
      <c r="TNE23" s="286"/>
      <c r="TNF23" s="286"/>
      <c r="TNG23" s="286"/>
      <c r="TNH23" s="286"/>
      <c r="TNI23" s="286"/>
      <c r="TNJ23" s="286"/>
      <c r="TNK23" s="286"/>
      <c r="TNL23" s="286"/>
      <c r="TNM23" s="286"/>
      <c r="TNN23" s="286"/>
      <c r="TNO23" s="286"/>
      <c r="TNP23" s="286"/>
      <c r="TNQ23" s="286"/>
      <c r="TNR23" s="286"/>
      <c r="TNS23" s="286"/>
      <c r="TNT23" s="286"/>
      <c r="TNU23" s="286"/>
      <c r="TNV23" s="286"/>
      <c r="TNW23" s="286"/>
      <c r="TNX23" s="286"/>
      <c r="TNY23" s="286"/>
      <c r="TNZ23" s="286"/>
      <c r="TOA23" s="286"/>
      <c r="TOB23" s="286"/>
      <c r="TOC23" s="286"/>
      <c r="TOD23" s="286"/>
      <c r="TOE23" s="286"/>
      <c r="TOF23" s="286"/>
      <c r="TOG23" s="286"/>
      <c r="TOH23" s="286"/>
      <c r="TOI23" s="286"/>
      <c r="TOJ23" s="286"/>
      <c r="TOK23" s="286"/>
      <c r="TOL23" s="286"/>
      <c r="TOM23" s="286"/>
      <c r="TON23" s="286"/>
      <c r="TOO23" s="286"/>
      <c r="TOP23" s="286"/>
      <c r="TOQ23" s="286"/>
      <c r="TOR23" s="286"/>
      <c r="TOS23" s="286"/>
      <c r="TOT23" s="286"/>
      <c r="TOU23" s="286"/>
      <c r="TOV23" s="286"/>
      <c r="TOW23" s="286"/>
      <c r="TOX23" s="286"/>
      <c r="TOY23" s="286"/>
      <c r="TOZ23" s="286"/>
      <c r="TPA23" s="286"/>
      <c r="TPB23" s="286"/>
      <c r="TPC23" s="286"/>
      <c r="TPD23" s="286"/>
      <c r="TPE23" s="286"/>
      <c r="TPF23" s="286"/>
      <c r="TPG23" s="286"/>
      <c r="TPH23" s="286"/>
      <c r="TPI23" s="286"/>
      <c r="TPJ23" s="286"/>
      <c r="TPK23" s="286"/>
      <c r="TPL23" s="286"/>
      <c r="TPM23" s="286"/>
      <c r="TPN23" s="286"/>
      <c r="TPO23" s="286"/>
      <c r="TPP23" s="286"/>
      <c r="TPQ23" s="286"/>
      <c r="TPR23" s="286"/>
      <c r="TPS23" s="286"/>
      <c r="TPT23" s="286"/>
      <c r="TPU23" s="286"/>
      <c r="TPV23" s="286"/>
      <c r="TPW23" s="286"/>
      <c r="TPX23" s="286"/>
      <c r="TPY23" s="286"/>
      <c r="TPZ23" s="286"/>
      <c r="TQA23" s="286"/>
      <c r="TQB23" s="286"/>
      <c r="TQC23" s="286"/>
      <c r="TQD23" s="286"/>
      <c r="TQE23" s="286"/>
      <c r="TQF23" s="286"/>
      <c r="TQG23" s="286"/>
      <c r="TQH23" s="286"/>
      <c r="TQI23" s="286"/>
      <c r="TQJ23" s="286"/>
      <c r="TQK23" s="286"/>
      <c r="TQL23" s="286"/>
      <c r="TQM23" s="286"/>
      <c r="TQN23" s="286"/>
      <c r="TQO23" s="286"/>
      <c r="TQP23" s="286"/>
      <c r="TQQ23" s="286"/>
      <c r="TQR23" s="286"/>
      <c r="TQS23" s="286"/>
      <c r="TQT23" s="286"/>
      <c r="TQU23" s="286"/>
      <c r="TQV23" s="286"/>
      <c r="TQW23" s="286"/>
      <c r="TQX23" s="286"/>
      <c r="TQY23" s="286"/>
      <c r="TQZ23" s="286"/>
      <c r="TRA23" s="286"/>
      <c r="TRB23" s="286"/>
      <c r="TRC23" s="286"/>
      <c r="TRD23" s="286"/>
      <c r="TRE23" s="286"/>
      <c r="TRF23" s="286"/>
      <c r="TRG23" s="286"/>
      <c r="TRH23" s="286"/>
      <c r="TRI23" s="286"/>
      <c r="TRJ23" s="286"/>
      <c r="TRK23" s="286"/>
      <c r="TRL23" s="286"/>
      <c r="TRM23" s="286"/>
      <c r="TRN23" s="286"/>
      <c r="TRO23" s="286"/>
      <c r="TRP23" s="286"/>
      <c r="TRQ23" s="286"/>
      <c r="TRR23" s="286"/>
      <c r="TRS23" s="286"/>
      <c r="TRT23" s="286"/>
      <c r="TRU23" s="286"/>
      <c r="TRV23" s="286"/>
      <c r="TRW23" s="286"/>
      <c r="TRX23" s="286"/>
      <c r="TRY23" s="286"/>
      <c r="TRZ23" s="286"/>
      <c r="TSA23" s="286"/>
      <c r="TSB23" s="286"/>
      <c r="TSC23" s="286"/>
      <c r="TSD23" s="286"/>
      <c r="TSE23" s="286"/>
      <c r="TSF23" s="286"/>
      <c r="TSG23" s="286"/>
      <c r="TSH23" s="286"/>
      <c r="TSI23" s="286"/>
      <c r="TSJ23" s="286"/>
      <c r="TSK23" s="286"/>
      <c r="TSL23" s="286"/>
      <c r="TSM23" s="286"/>
      <c r="TSN23" s="286"/>
      <c r="TSO23" s="286"/>
      <c r="TSP23" s="286"/>
      <c r="TSQ23" s="286"/>
      <c r="TSR23" s="286"/>
      <c r="TSS23" s="286"/>
      <c r="TST23" s="286"/>
      <c r="TSU23" s="286"/>
      <c r="TSV23" s="286"/>
      <c r="TSW23" s="286"/>
      <c r="TSX23" s="286"/>
      <c r="TSY23" s="286"/>
      <c r="TSZ23" s="286"/>
      <c r="TTA23" s="286"/>
      <c r="TTB23" s="286"/>
      <c r="TTC23" s="286"/>
      <c r="TTD23" s="286"/>
      <c r="TTE23" s="286"/>
      <c r="TTF23" s="286"/>
      <c r="TTG23" s="286"/>
      <c r="TTH23" s="286"/>
      <c r="TTI23" s="286"/>
      <c r="TTJ23" s="286"/>
      <c r="TTK23" s="286"/>
      <c r="TTL23" s="286"/>
      <c r="TTM23" s="286"/>
      <c r="TTN23" s="286"/>
      <c r="TTO23" s="286"/>
      <c r="TTP23" s="286"/>
      <c r="TTQ23" s="286"/>
      <c r="TTR23" s="286"/>
      <c r="TTS23" s="286"/>
      <c r="TTT23" s="286"/>
      <c r="TTU23" s="286"/>
      <c r="TTV23" s="286"/>
      <c r="TTW23" s="286"/>
      <c r="TTX23" s="286"/>
      <c r="TTY23" s="286"/>
      <c r="TTZ23" s="286"/>
      <c r="TUA23" s="286"/>
      <c r="TUB23" s="286"/>
      <c r="TUC23" s="286"/>
      <c r="TUD23" s="286"/>
      <c r="TUE23" s="286"/>
      <c r="TUF23" s="286"/>
      <c r="TUG23" s="286"/>
      <c r="TUH23" s="286"/>
      <c r="TUI23" s="286"/>
      <c r="TUJ23" s="286"/>
      <c r="TUK23" s="286"/>
      <c r="TUL23" s="286"/>
      <c r="TUM23" s="286"/>
      <c r="TUN23" s="286"/>
      <c r="TUO23" s="286"/>
      <c r="TUP23" s="286"/>
      <c r="TUQ23" s="286"/>
      <c r="TUR23" s="286"/>
      <c r="TUS23" s="286"/>
      <c r="TUT23" s="286"/>
      <c r="TUU23" s="286"/>
      <c r="TUV23" s="286"/>
      <c r="TUW23" s="286"/>
      <c r="TUX23" s="286"/>
      <c r="TUY23" s="286"/>
      <c r="TUZ23" s="286"/>
      <c r="TVA23" s="286"/>
      <c r="TVB23" s="286"/>
      <c r="TVC23" s="286"/>
      <c r="TVD23" s="286"/>
      <c r="TVE23" s="286"/>
      <c r="TVF23" s="286"/>
      <c r="TVG23" s="286"/>
      <c r="TVH23" s="286"/>
      <c r="TVI23" s="286"/>
      <c r="TVJ23" s="286"/>
      <c r="TVK23" s="286"/>
      <c r="TVL23" s="286"/>
      <c r="TVM23" s="286"/>
      <c r="TVN23" s="286"/>
      <c r="TVO23" s="286"/>
      <c r="TVP23" s="286"/>
      <c r="TVQ23" s="286"/>
      <c r="TVR23" s="286"/>
      <c r="TVS23" s="286"/>
      <c r="TVT23" s="286"/>
      <c r="TVU23" s="286"/>
      <c r="TVV23" s="286"/>
      <c r="TVW23" s="286"/>
      <c r="TVX23" s="286"/>
      <c r="TVY23" s="286"/>
      <c r="TVZ23" s="286"/>
      <c r="TWA23" s="286"/>
      <c r="TWB23" s="286"/>
      <c r="TWC23" s="286"/>
      <c r="TWD23" s="286"/>
      <c r="TWE23" s="286"/>
      <c r="TWF23" s="286"/>
      <c r="TWG23" s="286"/>
      <c r="TWH23" s="286"/>
      <c r="TWI23" s="286"/>
      <c r="TWJ23" s="286"/>
      <c r="TWK23" s="286"/>
      <c r="TWL23" s="286"/>
      <c r="TWM23" s="286"/>
      <c r="TWN23" s="286"/>
      <c r="TWO23" s="286"/>
      <c r="TWP23" s="286"/>
      <c r="TWQ23" s="286"/>
      <c r="TWR23" s="286"/>
      <c r="TWS23" s="286"/>
      <c r="TWT23" s="286"/>
      <c r="TWU23" s="286"/>
      <c r="TWV23" s="286"/>
      <c r="TWW23" s="286"/>
      <c r="TWX23" s="286"/>
      <c r="TWY23" s="286"/>
      <c r="TWZ23" s="286"/>
      <c r="TXA23" s="286"/>
      <c r="TXB23" s="286"/>
      <c r="TXC23" s="286"/>
      <c r="TXD23" s="286"/>
      <c r="TXE23" s="286"/>
      <c r="TXF23" s="286"/>
      <c r="TXG23" s="286"/>
      <c r="TXH23" s="286"/>
      <c r="TXI23" s="286"/>
      <c r="TXJ23" s="286"/>
      <c r="TXK23" s="286"/>
      <c r="TXL23" s="286"/>
      <c r="TXM23" s="286"/>
      <c r="TXN23" s="286"/>
      <c r="TXO23" s="286"/>
      <c r="TXP23" s="286"/>
      <c r="TXQ23" s="286"/>
      <c r="TXR23" s="286"/>
      <c r="TXS23" s="286"/>
      <c r="TXT23" s="286"/>
      <c r="TXU23" s="286"/>
      <c r="TXV23" s="286"/>
      <c r="TXW23" s="286"/>
      <c r="TXX23" s="286"/>
      <c r="TXY23" s="286"/>
      <c r="TXZ23" s="286"/>
      <c r="TYA23" s="286"/>
      <c r="TYB23" s="286"/>
      <c r="TYC23" s="286"/>
      <c r="TYD23" s="286"/>
      <c r="TYE23" s="286"/>
      <c r="TYF23" s="286"/>
      <c r="TYG23" s="286"/>
      <c r="TYH23" s="286"/>
      <c r="TYI23" s="286"/>
      <c r="TYJ23" s="286"/>
      <c r="TYK23" s="286"/>
      <c r="TYL23" s="286"/>
      <c r="TYM23" s="286"/>
      <c r="TYN23" s="286"/>
      <c r="TYO23" s="286"/>
      <c r="TYP23" s="286"/>
      <c r="TYQ23" s="286"/>
      <c r="TYR23" s="286"/>
      <c r="TYS23" s="286"/>
      <c r="TYT23" s="286"/>
      <c r="TYU23" s="286"/>
      <c r="TYV23" s="286"/>
      <c r="TYW23" s="286"/>
      <c r="TYX23" s="286"/>
      <c r="TYY23" s="286"/>
      <c r="TYZ23" s="286"/>
      <c r="TZA23" s="286"/>
      <c r="TZB23" s="286"/>
      <c r="TZC23" s="286"/>
      <c r="TZD23" s="286"/>
      <c r="TZE23" s="286"/>
      <c r="TZF23" s="286"/>
      <c r="TZG23" s="286"/>
      <c r="TZH23" s="286"/>
      <c r="TZI23" s="286"/>
      <c r="TZJ23" s="286"/>
      <c r="TZK23" s="286"/>
      <c r="TZL23" s="286"/>
      <c r="TZM23" s="286"/>
      <c r="TZN23" s="286"/>
      <c r="TZO23" s="286"/>
      <c r="TZP23" s="286"/>
      <c r="TZQ23" s="286"/>
      <c r="TZR23" s="286"/>
      <c r="TZS23" s="286"/>
      <c r="TZT23" s="286"/>
      <c r="TZU23" s="286"/>
      <c r="TZV23" s="286"/>
      <c r="TZW23" s="286"/>
      <c r="TZX23" s="286"/>
      <c r="TZY23" s="286"/>
      <c r="TZZ23" s="286"/>
      <c r="UAA23" s="286"/>
      <c r="UAB23" s="286"/>
      <c r="UAC23" s="286"/>
      <c r="UAD23" s="286"/>
      <c r="UAE23" s="286"/>
      <c r="UAF23" s="286"/>
      <c r="UAG23" s="286"/>
      <c r="UAH23" s="286"/>
      <c r="UAI23" s="286"/>
      <c r="UAJ23" s="286"/>
      <c r="UAK23" s="286"/>
      <c r="UAL23" s="286"/>
      <c r="UAM23" s="286"/>
      <c r="UAN23" s="286"/>
      <c r="UAO23" s="286"/>
      <c r="UAP23" s="286"/>
      <c r="UAQ23" s="286"/>
      <c r="UAR23" s="286"/>
      <c r="UAS23" s="286"/>
      <c r="UAT23" s="286"/>
      <c r="UAU23" s="286"/>
      <c r="UAV23" s="286"/>
      <c r="UAW23" s="286"/>
      <c r="UAX23" s="286"/>
      <c r="UAY23" s="286"/>
      <c r="UAZ23" s="286"/>
      <c r="UBA23" s="286"/>
      <c r="UBB23" s="286"/>
      <c r="UBC23" s="286"/>
      <c r="UBD23" s="286"/>
      <c r="UBE23" s="286"/>
      <c r="UBF23" s="286"/>
      <c r="UBG23" s="286"/>
      <c r="UBH23" s="286"/>
      <c r="UBI23" s="286"/>
      <c r="UBJ23" s="286"/>
      <c r="UBK23" s="286"/>
      <c r="UBL23" s="286"/>
      <c r="UBM23" s="286"/>
      <c r="UBN23" s="286"/>
      <c r="UBO23" s="286"/>
      <c r="UBP23" s="286"/>
      <c r="UBQ23" s="286"/>
      <c r="UBR23" s="286"/>
      <c r="UBS23" s="286"/>
      <c r="UBT23" s="286"/>
      <c r="UBU23" s="286"/>
      <c r="UBV23" s="286"/>
      <c r="UBW23" s="286"/>
      <c r="UBX23" s="286"/>
      <c r="UBY23" s="286"/>
      <c r="UBZ23" s="286"/>
      <c r="UCA23" s="286"/>
      <c r="UCB23" s="286"/>
      <c r="UCC23" s="286"/>
      <c r="UCD23" s="286"/>
      <c r="UCE23" s="286"/>
      <c r="UCF23" s="286"/>
      <c r="UCG23" s="286"/>
      <c r="UCH23" s="286"/>
      <c r="UCI23" s="286"/>
      <c r="UCJ23" s="286"/>
      <c r="UCK23" s="286"/>
      <c r="UCL23" s="286"/>
      <c r="UCM23" s="286"/>
      <c r="UCN23" s="286"/>
      <c r="UCO23" s="286"/>
      <c r="UCP23" s="286"/>
      <c r="UCQ23" s="286"/>
      <c r="UCR23" s="286"/>
      <c r="UCS23" s="286"/>
      <c r="UCT23" s="286"/>
      <c r="UCU23" s="286"/>
      <c r="UCV23" s="286"/>
      <c r="UCW23" s="286"/>
      <c r="UCX23" s="286"/>
      <c r="UCY23" s="286"/>
      <c r="UCZ23" s="286"/>
      <c r="UDA23" s="286"/>
      <c r="UDB23" s="286"/>
      <c r="UDC23" s="286"/>
      <c r="UDD23" s="286"/>
      <c r="UDE23" s="286"/>
      <c r="UDF23" s="286"/>
      <c r="UDG23" s="286"/>
      <c r="UDH23" s="286"/>
      <c r="UDI23" s="286"/>
      <c r="UDJ23" s="286"/>
      <c r="UDK23" s="286"/>
      <c r="UDL23" s="286"/>
      <c r="UDM23" s="286"/>
      <c r="UDN23" s="286"/>
      <c r="UDO23" s="286"/>
      <c r="UDP23" s="286"/>
      <c r="UDQ23" s="286"/>
      <c r="UDR23" s="286"/>
      <c r="UDS23" s="286"/>
      <c r="UDT23" s="286"/>
      <c r="UDU23" s="286"/>
      <c r="UDV23" s="286"/>
      <c r="UDW23" s="286"/>
      <c r="UDX23" s="286"/>
      <c r="UDY23" s="286"/>
      <c r="UDZ23" s="286"/>
      <c r="UEA23" s="286"/>
      <c r="UEB23" s="286"/>
      <c r="UEC23" s="286"/>
      <c r="UED23" s="286"/>
      <c r="UEE23" s="286"/>
      <c r="UEF23" s="286"/>
      <c r="UEG23" s="286"/>
      <c r="UEH23" s="286"/>
      <c r="UEI23" s="286"/>
      <c r="UEJ23" s="286"/>
      <c r="UEK23" s="286"/>
      <c r="UEL23" s="286"/>
      <c r="UEM23" s="286"/>
      <c r="UEN23" s="286"/>
      <c r="UEO23" s="286"/>
      <c r="UEP23" s="286"/>
      <c r="UEQ23" s="286"/>
      <c r="UER23" s="286"/>
      <c r="UES23" s="286"/>
      <c r="UET23" s="286"/>
      <c r="UEU23" s="286"/>
      <c r="UEV23" s="286"/>
      <c r="UEW23" s="286"/>
      <c r="UEX23" s="286"/>
      <c r="UEY23" s="286"/>
      <c r="UEZ23" s="286"/>
      <c r="UFA23" s="286"/>
      <c r="UFB23" s="286"/>
      <c r="UFC23" s="286"/>
      <c r="UFD23" s="286"/>
      <c r="UFE23" s="286"/>
      <c r="UFF23" s="286"/>
      <c r="UFG23" s="286"/>
      <c r="UFH23" s="286"/>
      <c r="UFI23" s="286"/>
      <c r="UFJ23" s="286"/>
      <c r="UFK23" s="286"/>
      <c r="UFL23" s="286"/>
      <c r="UFM23" s="286"/>
      <c r="UFN23" s="286"/>
      <c r="UFO23" s="286"/>
      <c r="UFP23" s="286"/>
      <c r="UFQ23" s="286"/>
      <c r="UFR23" s="286"/>
      <c r="UFS23" s="286"/>
      <c r="UFT23" s="286"/>
      <c r="UFU23" s="286"/>
      <c r="UFV23" s="286"/>
      <c r="UFW23" s="286"/>
      <c r="UFX23" s="286"/>
      <c r="UFY23" s="286"/>
      <c r="UFZ23" s="286"/>
      <c r="UGA23" s="286"/>
      <c r="UGB23" s="286"/>
      <c r="UGC23" s="286"/>
      <c r="UGD23" s="286"/>
      <c r="UGE23" s="286"/>
      <c r="UGF23" s="286"/>
      <c r="UGG23" s="286"/>
      <c r="UGH23" s="286"/>
      <c r="UGI23" s="286"/>
      <c r="UGJ23" s="286"/>
      <c r="UGK23" s="286"/>
      <c r="UGL23" s="286"/>
      <c r="UGM23" s="286"/>
      <c r="UGN23" s="286"/>
      <c r="UGO23" s="286"/>
      <c r="UGP23" s="286"/>
      <c r="UGQ23" s="286"/>
      <c r="UGR23" s="286"/>
      <c r="UGS23" s="286"/>
      <c r="UGT23" s="286"/>
      <c r="UGU23" s="286"/>
      <c r="UGV23" s="286"/>
      <c r="UGW23" s="286"/>
      <c r="UGX23" s="286"/>
      <c r="UGY23" s="286"/>
      <c r="UGZ23" s="286"/>
      <c r="UHA23" s="286"/>
      <c r="UHB23" s="286"/>
      <c r="UHC23" s="286"/>
      <c r="UHD23" s="286"/>
      <c r="UHE23" s="286"/>
      <c r="UHF23" s="286"/>
      <c r="UHG23" s="286"/>
      <c r="UHH23" s="286"/>
      <c r="UHI23" s="286"/>
      <c r="UHJ23" s="286"/>
      <c r="UHK23" s="286"/>
      <c r="UHL23" s="286"/>
      <c r="UHM23" s="286"/>
      <c r="UHN23" s="286"/>
      <c r="UHO23" s="286"/>
      <c r="UHP23" s="286"/>
      <c r="UHQ23" s="286"/>
      <c r="UHR23" s="286"/>
      <c r="UHS23" s="286"/>
      <c r="UHT23" s="286"/>
      <c r="UHU23" s="286"/>
      <c r="UHV23" s="286"/>
      <c r="UHW23" s="286"/>
      <c r="UHX23" s="286"/>
      <c r="UHY23" s="286"/>
      <c r="UHZ23" s="286"/>
      <c r="UIA23" s="286"/>
      <c r="UIB23" s="286"/>
      <c r="UIC23" s="286"/>
      <c r="UID23" s="286"/>
      <c r="UIE23" s="286"/>
      <c r="UIF23" s="286"/>
      <c r="UIG23" s="286"/>
      <c r="UIH23" s="286"/>
      <c r="UII23" s="286"/>
      <c r="UIJ23" s="286"/>
      <c r="UIK23" s="286"/>
      <c r="UIL23" s="286"/>
      <c r="UIM23" s="286"/>
      <c r="UIN23" s="286"/>
      <c r="UIO23" s="286"/>
      <c r="UIP23" s="286"/>
      <c r="UIQ23" s="286"/>
      <c r="UIR23" s="286"/>
      <c r="UIS23" s="286"/>
      <c r="UIT23" s="286"/>
      <c r="UIU23" s="286"/>
      <c r="UIV23" s="286"/>
      <c r="UIW23" s="286"/>
      <c r="UIX23" s="286"/>
      <c r="UIY23" s="286"/>
      <c r="UIZ23" s="286"/>
      <c r="UJA23" s="286"/>
      <c r="UJB23" s="286"/>
      <c r="UJC23" s="286"/>
      <c r="UJD23" s="286"/>
      <c r="UJE23" s="286"/>
      <c r="UJF23" s="286"/>
      <c r="UJG23" s="286"/>
      <c r="UJH23" s="286"/>
      <c r="UJI23" s="286"/>
      <c r="UJJ23" s="286"/>
      <c r="UJK23" s="286"/>
      <c r="UJL23" s="286"/>
      <c r="UJM23" s="286"/>
      <c r="UJN23" s="286"/>
      <c r="UJO23" s="286"/>
      <c r="UJP23" s="286"/>
      <c r="UJQ23" s="286"/>
      <c r="UJR23" s="286"/>
      <c r="UJS23" s="286"/>
      <c r="UJT23" s="286"/>
      <c r="UJU23" s="286"/>
      <c r="UJV23" s="286"/>
      <c r="UJW23" s="286"/>
      <c r="UJX23" s="286"/>
      <c r="UJY23" s="286"/>
      <c r="UJZ23" s="286"/>
      <c r="UKA23" s="286"/>
      <c r="UKB23" s="286"/>
      <c r="UKC23" s="286"/>
      <c r="UKD23" s="286"/>
      <c r="UKE23" s="286"/>
      <c r="UKF23" s="286"/>
      <c r="UKG23" s="286"/>
      <c r="UKH23" s="286"/>
      <c r="UKI23" s="286"/>
      <c r="UKJ23" s="286"/>
      <c r="UKK23" s="286"/>
      <c r="UKL23" s="286"/>
      <c r="UKM23" s="286"/>
      <c r="UKN23" s="286"/>
      <c r="UKO23" s="286"/>
      <c r="UKP23" s="286"/>
      <c r="UKQ23" s="286"/>
      <c r="UKR23" s="286"/>
      <c r="UKS23" s="286"/>
      <c r="UKT23" s="286"/>
      <c r="UKU23" s="286"/>
      <c r="UKV23" s="286"/>
      <c r="UKW23" s="286"/>
      <c r="UKX23" s="286"/>
      <c r="UKY23" s="286"/>
      <c r="UKZ23" s="286"/>
      <c r="ULA23" s="286"/>
      <c r="ULB23" s="286"/>
      <c r="ULC23" s="286"/>
      <c r="ULD23" s="286"/>
      <c r="ULE23" s="286"/>
      <c r="ULF23" s="286"/>
      <c r="ULG23" s="286"/>
      <c r="ULH23" s="286"/>
      <c r="ULI23" s="286"/>
      <c r="ULJ23" s="286"/>
      <c r="ULK23" s="286"/>
      <c r="ULL23" s="286"/>
      <c r="ULM23" s="286"/>
      <c r="ULN23" s="286"/>
      <c r="ULO23" s="286"/>
      <c r="ULP23" s="286"/>
      <c r="ULQ23" s="286"/>
      <c r="ULR23" s="286"/>
      <c r="ULS23" s="286"/>
      <c r="ULT23" s="286"/>
      <c r="ULU23" s="286"/>
      <c r="ULV23" s="286"/>
      <c r="ULW23" s="286"/>
      <c r="ULX23" s="286"/>
      <c r="ULY23" s="286"/>
      <c r="ULZ23" s="286"/>
      <c r="UMA23" s="286"/>
      <c r="UMB23" s="286"/>
      <c r="UMC23" s="286"/>
      <c r="UMD23" s="286"/>
      <c r="UME23" s="286"/>
      <c r="UMF23" s="286"/>
      <c r="UMG23" s="286"/>
      <c r="UMH23" s="286"/>
      <c r="UMI23" s="286"/>
      <c r="UMJ23" s="286"/>
      <c r="UMK23" s="286"/>
      <c r="UML23" s="286"/>
      <c r="UMM23" s="286"/>
      <c r="UMN23" s="286"/>
      <c r="UMO23" s="286"/>
      <c r="UMP23" s="286"/>
      <c r="UMQ23" s="286"/>
      <c r="UMR23" s="286"/>
      <c r="UMS23" s="286"/>
      <c r="UMT23" s="286"/>
      <c r="UMU23" s="286"/>
      <c r="UMV23" s="286"/>
      <c r="UMW23" s="286"/>
      <c r="UMX23" s="286"/>
      <c r="UMY23" s="286"/>
      <c r="UMZ23" s="286"/>
      <c r="UNA23" s="286"/>
      <c r="UNB23" s="286"/>
      <c r="UNC23" s="286"/>
      <c r="UND23" s="286"/>
      <c r="UNE23" s="286"/>
      <c r="UNF23" s="286"/>
      <c r="UNG23" s="286"/>
      <c r="UNH23" s="286"/>
      <c r="UNI23" s="286"/>
      <c r="UNJ23" s="286"/>
      <c r="UNK23" s="286"/>
      <c r="UNL23" s="286"/>
      <c r="UNM23" s="286"/>
      <c r="UNN23" s="286"/>
      <c r="UNO23" s="286"/>
      <c r="UNP23" s="286"/>
      <c r="UNQ23" s="286"/>
      <c r="UNR23" s="286"/>
      <c r="UNS23" s="286"/>
      <c r="UNT23" s="286"/>
      <c r="UNU23" s="286"/>
      <c r="UNV23" s="286"/>
      <c r="UNW23" s="286"/>
      <c r="UNX23" s="286"/>
      <c r="UNY23" s="286"/>
      <c r="UNZ23" s="286"/>
      <c r="UOA23" s="286"/>
      <c r="UOB23" s="286"/>
      <c r="UOC23" s="286"/>
      <c r="UOD23" s="286"/>
      <c r="UOE23" s="286"/>
      <c r="UOF23" s="286"/>
      <c r="UOG23" s="286"/>
      <c r="UOH23" s="286"/>
      <c r="UOI23" s="286"/>
      <c r="UOJ23" s="286"/>
      <c r="UOK23" s="286"/>
      <c r="UOL23" s="286"/>
      <c r="UOM23" s="286"/>
      <c r="UON23" s="286"/>
      <c r="UOO23" s="286"/>
      <c r="UOP23" s="286"/>
      <c r="UOQ23" s="286"/>
      <c r="UOR23" s="286"/>
      <c r="UOS23" s="286"/>
      <c r="UOT23" s="286"/>
      <c r="UOU23" s="286"/>
      <c r="UOV23" s="286"/>
      <c r="UOW23" s="286"/>
      <c r="UOX23" s="286"/>
      <c r="UOY23" s="286"/>
      <c r="UOZ23" s="286"/>
      <c r="UPA23" s="286"/>
      <c r="UPB23" s="286"/>
      <c r="UPC23" s="286"/>
      <c r="UPD23" s="286"/>
      <c r="UPE23" s="286"/>
      <c r="UPF23" s="286"/>
      <c r="UPG23" s="286"/>
      <c r="UPH23" s="286"/>
      <c r="UPI23" s="286"/>
      <c r="UPJ23" s="286"/>
      <c r="UPK23" s="286"/>
      <c r="UPL23" s="286"/>
      <c r="UPM23" s="286"/>
      <c r="UPN23" s="286"/>
      <c r="UPO23" s="286"/>
      <c r="UPP23" s="286"/>
      <c r="UPQ23" s="286"/>
      <c r="UPR23" s="286"/>
      <c r="UPS23" s="286"/>
      <c r="UPT23" s="286"/>
      <c r="UPU23" s="286"/>
      <c r="UPV23" s="286"/>
      <c r="UPW23" s="286"/>
      <c r="UPX23" s="286"/>
      <c r="UPY23" s="286"/>
      <c r="UPZ23" s="286"/>
      <c r="UQA23" s="286"/>
      <c r="UQB23" s="286"/>
      <c r="UQC23" s="286"/>
      <c r="UQD23" s="286"/>
      <c r="UQE23" s="286"/>
      <c r="UQF23" s="286"/>
      <c r="UQG23" s="286"/>
      <c r="UQH23" s="286"/>
      <c r="UQI23" s="286"/>
      <c r="UQJ23" s="286"/>
      <c r="UQK23" s="286"/>
      <c r="UQL23" s="286"/>
      <c r="UQM23" s="286"/>
      <c r="UQN23" s="286"/>
      <c r="UQO23" s="286"/>
      <c r="UQP23" s="286"/>
      <c r="UQQ23" s="286"/>
      <c r="UQR23" s="286"/>
      <c r="UQS23" s="286"/>
      <c r="UQT23" s="286"/>
      <c r="UQU23" s="286"/>
      <c r="UQV23" s="286"/>
      <c r="UQW23" s="286"/>
      <c r="UQX23" s="286"/>
      <c r="UQY23" s="286"/>
      <c r="UQZ23" s="286"/>
      <c r="URA23" s="286"/>
      <c r="URB23" s="286"/>
      <c r="URC23" s="286"/>
      <c r="URD23" s="286"/>
      <c r="URE23" s="286"/>
      <c r="URF23" s="286"/>
      <c r="URG23" s="286"/>
      <c r="URH23" s="286"/>
      <c r="URI23" s="286"/>
      <c r="URJ23" s="286"/>
      <c r="URK23" s="286"/>
      <c r="URL23" s="286"/>
      <c r="URM23" s="286"/>
      <c r="URN23" s="286"/>
      <c r="URO23" s="286"/>
      <c r="URP23" s="286"/>
      <c r="URQ23" s="286"/>
      <c r="URR23" s="286"/>
      <c r="URS23" s="286"/>
      <c r="URT23" s="286"/>
      <c r="URU23" s="286"/>
      <c r="URV23" s="286"/>
      <c r="URW23" s="286"/>
      <c r="URX23" s="286"/>
      <c r="URY23" s="286"/>
      <c r="URZ23" s="286"/>
      <c r="USA23" s="286"/>
      <c r="USB23" s="286"/>
      <c r="USC23" s="286"/>
      <c r="USD23" s="286"/>
      <c r="USE23" s="286"/>
      <c r="USF23" s="286"/>
      <c r="USG23" s="286"/>
      <c r="USH23" s="286"/>
      <c r="USI23" s="286"/>
      <c r="USJ23" s="286"/>
      <c r="USK23" s="286"/>
      <c r="USL23" s="286"/>
      <c r="USM23" s="286"/>
      <c r="USN23" s="286"/>
      <c r="USO23" s="286"/>
      <c r="USP23" s="286"/>
      <c r="USQ23" s="286"/>
      <c r="USR23" s="286"/>
      <c r="USS23" s="286"/>
      <c r="UST23" s="286"/>
      <c r="USU23" s="286"/>
      <c r="USV23" s="286"/>
      <c r="USW23" s="286"/>
      <c r="USX23" s="286"/>
      <c r="USY23" s="286"/>
      <c r="USZ23" s="286"/>
      <c r="UTA23" s="286"/>
      <c r="UTB23" s="286"/>
      <c r="UTC23" s="286"/>
      <c r="UTD23" s="286"/>
      <c r="UTE23" s="286"/>
      <c r="UTF23" s="286"/>
      <c r="UTG23" s="286"/>
      <c r="UTH23" s="286"/>
      <c r="UTI23" s="286"/>
      <c r="UTJ23" s="286"/>
      <c r="UTK23" s="286"/>
      <c r="UTL23" s="286"/>
      <c r="UTM23" s="286"/>
      <c r="UTN23" s="286"/>
      <c r="UTO23" s="286"/>
      <c r="UTP23" s="286"/>
      <c r="UTQ23" s="286"/>
      <c r="UTR23" s="286"/>
      <c r="UTS23" s="286"/>
      <c r="UTT23" s="286"/>
      <c r="UTU23" s="286"/>
      <c r="UTV23" s="286"/>
      <c r="UTW23" s="286"/>
      <c r="UTX23" s="286"/>
      <c r="UTY23" s="286"/>
      <c r="UTZ23" s="286"/>
      <c r="UUA23" s="286"/>
      <c r="UUB23" s="286"/>
      <c r="UUC23" s="286"/>
      <c r="UUD23" s="286"/>
      <c r="UUE23" s="286"/>
      <c r="UUF23" s="286"/>
      <c r="UUG23" s="286"/>
      <c r="UUH23" s="286"/>
      <c r="UUI23" s="286"/>
      <c r="UUJ23" s="286"/>
      <c r="UUK23" s="286"/>
      <c r="UUL23" s="286"/>
      <c r="UUM23" s="286"/>
      <c r="UUN23" s="286"/>
      <c r="UUO23" s="286"/>
      <c r="UUP23" s="286"/>
      <c r="UUQ23" s="286"/>
      <c r="UUR23" s="286"/>
      <c r="UUS23" s="286"/>
      <c r="UUT23" s="286"/>
      <c r="UUU23" s="286"/>
      <c r="UUV23" s="286"/>
      <c r="UUW23" s="286"/>
      <c r="UUX23" s="286"/>
      <c r="UUY23" s="286"/>
      <c r="UUZ23" s="286"/>
      <c r="UVA23" s="286"/>
      <c r="UVB23" s="286"/>
      <c r="UVC23" s="286"/>
      <c r="UVD23" s="286"/>
      <c r="UVE23" s="286"/>
      <c r="UVF23" s="286"/>
      <c r="UVG23" s="286"/>
      <c r="UVH23" s="286"/>
      <c r="UVI23" s="286"/>
      <c r="UVJ23" s="286"/>
      <c r="UVK23" s="286"/>
      <c r="UVL23" s="286"/>
      <c r="UVM23" s="286"/>
      <c r="UVN23" s="286"/>
      <c r="UVO23" s="286"/>
      <c r="UVP23" s="286"/>
      <c r="UVQ23" s="286"/>
      <c r="UVR23" s="286"/>
      <c r="UVS23" s="286"/>
      <c r="UVT23" s="286"/>
      <c r="UVU23" s="286"/>
      <c r="UVV23" s="286"/>
      <c r="UVW23" s="286"/>
      <c r="UVX23" s="286"/>
      <c r="UVY23" s="286"/>
      <c r="UVZ23" s="286"/>
      <c r="UWA23" s="286"/>
      <c r="UWB23" s="286"/>
      <c r="UWC23" s="286"/>
      <c r="UWD23" s="286"/>
      <c r="UWE23" s="286"/>
      <c r="UWF23" s="286"/>
      <c r="UWG23" s="286"/>
      <c r="UWH23" s="286"/>
      <c r="UWI23" s="286"/>
      <c r="UWJ23" s="286"/>
      <c r="UWK23" s="286"/>
      <c r="UWL23" s="286"/>
      <c r="UWM23" s="286"/>
      <c r="UWN23" s="286"/>
      <c r="UWO23" s="286"/>
      <c r="UWP23" s="286"/>
      <c r="UWQ23" s="286"/>
      <c r="UWR23" s="286"/>
      <c r="UWS23" s="286"/>
      <c r="UWT23" s="286"/>
      <c r="UWU23" s="286"/>
      <c r="UWV23" s="286"/>
      <c r="UWW23" s="286"/>
      <c r="UWX23" s="286"/>
      <c r="UWY23" s="286"/>
      <c r="UWZ23" s="286"/>
      <c r="UXA23" s="286"/>
      <c r="UXB23" s="286"/>
      <c r="UXC23" s="286"/>
      <c r="UXD23" s="286"/>
      <c r="UXE23" s="286"/>
      <c r="UXF23" s="286"/>
      <c r="UXG23" s="286"/>
      <c r="UXH23" s="286"/>
      <c r="UXI23" s="286"/>
      <c r="UXJ23" s="286"/>
      <c r="UXK23" s="286"/>
      <c r="UXL23" s="286"/>
      <c r="UXM23" s="286"/>
      <c r="UXN23" s="286"/>
      <c r="UXO23" s="286"/>
      <c r="UXP23" s="286"/>
      <c r="UXQ23" s="286"/>
      <c r="UXR23" s="286"/>
      <c r="UXS23" s="286"/>
      <c r="UXT23" s="286"/>
      <c r="UXU23" s="286"/>
      <c r="UXV23" s="286"/>
      <c r="UXW23" s="286"/>
      <c r="UXX23" s="286"/>
      <c r="UXY23" s="286"/>
      <c r="UXZ23" s="286"/>
      <c r="UYA23" s="286"/>
      <c r="UYB23" s="286"/>
      <c r="UYC23" s="286"/>
      <c r="UYD23" s="286"/>
      <c r="UYE23" s="286"/>
      <c r="UYF23" s="286"/>
      <c r="UYG23" s="286"/>
      <c r="UYH23" s="286"/>
      <c r="UYI23" s="286"/>
      <c r="UYJ23" s="286"/>
      <c r="UYK23" s="286"/>
      <c r="UYL23" s="286"/>
      <c r="UYM23" s="286"/>
      <c r="UYN23" s="286"/>
      <c r="UYO23" s="286"/>
      <c r="UYP23" s="286"/>
      <c r="UYQ23" s="286"/>
      <c r="UYR23" s="286"/>
      <c r="UYS23" s="286"/>
      <c r="UYT23" s="286"/>
      <c r="UYU23" s="286"/>
      <c r="UYV23" s="286"/>
      <c r="UYW23" s="286"/>
      <c r="UYX23" s="286"/>
      <c r="UYY23" s="286"/>
      <c r="UYZ23" s="286"/>
      <c r="UZA23" s="286"/>
      <c r="UZB23" s="286"/>
      <c r="UZC23" s="286"/>
      <c r="UZD23" s="286"/>
      <c r="UZE23" s="286"/>
      <c r="UZF23" s="286"/>
      <c r="UZG23" s="286"/>
      <c r="UZH23" s="286"/>
      <c r="UZI23" s="286"/>
      <c r="UZJ23" s="286"/>
      <c r="UZK23" s="286"/>
      <c r="UZL23" s="286"/>
      <c r="UZM23" s="286"/>
      <c r="UZN23" s="286"/>
      <c r="UZO23" s="286"/>
      <c r="UZP23" s="286"/>
      <c r="UZQ23" s="286"/>
      <c r="UZR23" s="286"/>
      <c r="UZS23" s="286"/>
      <c r="UZT23" s="286"/>
      <c r="UZU23" s="286"/>
      <c r="UZV23" s="286"/>
      <c r="UZW23" s="286"/>
      <c r="UZX23" s="286"/>
      <c r="UZY23" s="286"/>
      <c r="UZZ23" s="286"/>
      <c r="VAA23" s="286"/>
      <c r="VAB23" s="286"/>
      <c r="VAC23" s="286"/>
      <c r="VAD23" s="286"/>
      <c r="VAE23" s="286"/>
      <c r="VAF23" s="286"/>
      <c r="VAG23" s="286"/>
      <c r="VAH23" s="286"/>
      <c r="VAI23" s="286"/>
      <c r="VAJ23" s="286"/>
      <c r="VAK23" s="286"/>
      <c r="VAL23" s="286"/>
      <c r="VAM23" s="286"/>
      <c r="VAN23" s="286"/>
      <c r="VAO23" s="286"/>
      <c r="VAP23" s="286"/>
      <c r="VAQ23" s="286"/>
      <c r="VAR23" s="286"/>
      <c r="VAS23" s="286"/>
      <c r="VAT23" s="286"/>
      <c r="VAU23" s="286"/>
      <c r="VAV23" s="286"/>
      <c r="VAW23" s="286"/>
      <c r="VAX23" s="286"/>
      <c r="VAY23" s="286"/>
      <c r="VAZ23" s="286"/>
      <c r="VBA23" s="286"/>
      <c r="VBB23" s="286"/>
      <c r="VBC23" s="286"/>
      <c r="VBD23" s="286"/>
      <c r="VBE23" s="286"/>
      <c r="VBF23" s="286"/>
      <c r="VBG23" s="286"/>
      <c r="VBH23" s="286"/>
      <c r="VBI23" s="286"/>
      <c r="VBJ23" s="286"/>
      <c r="VBK23" s="286"/>
      <c r="VBL23" s="286"/>
      <c r="VBM23" s="286"/>
      <c r="VBN23" s="286"/>
      <c r="VBO23" s="286"/>
      <c r="VBP23" s="286"/>
      <c r="VBQ23" s="286"/>
      <c r="VBR23" s="286"/>
      <c r="VBS23" s="286"/>
      <c r="VBT23" s="286"/>
      <c r="VBU23" s="286"/>
      <c r="VBV23" s="286"/>
      <c r="VBW23" s="286"/>
      <c r="VBX23" s="286"/>
      <c r="VBY23" s="286"/>
      <c r="VBZ23" s="286"/>
      <c r="VCA23" s="286"/>
      <c r="VCB23" s="286"/>
      <c r="VCC23" s="286"/>
      <c r="VCD23" s="286"/>
      <c r="VCE23" s="286"/>
      <c r="VCF23" s="286"/>
      <c r="VCG23" s="286"/>
      <c r="VCH23" s="286"/>
      <c r="VCI23" s="286"/>
      <c r="VCJ23" s="286"/>
      <c r="VCK23" s="286"/>
      <c r="VCL23" s="286"/>
      <c r="VCM23" s="286"/>
      <c r="VCN23" s="286"/>
      <c r="VCO23" s="286"/>
      <c r="VCP23" s="286"/>
      <c r="VCQ23" s="286"/>
      <c r="VCR23" s="286"/>
      <c r="VCS23" s="286"/>
      <c r="VCT23" s="286"/>
      <c r="VCU23" s="286"/>
      <c r="VCV23" s="286"/>
      <c r="VCW23" s="286"/>
      <c r="VCX23" s="286"/>
      <c r="VCY23" s="286"/>
      <c r="VCZ23" s="286"/>
      <c r="VDA23" s="286"/>
      <c r="VDB23" s="286"/>
      <c r="VDC23" s="286"/>
      <c r="VDD23" s="286"/>
      <c r="VDE23" s="286"/>
      <c r="VDF23" s="286"/>
      <c r="VDG23" s="286"/>
      <c r="VDH23" s="286"/>
      <c r="VDI23" s="286"/>
      <c r="VDJ23" s="286"/>
      <c r="VDK23" s="286"/>
      <c r="VDL23" s="286"/>
      <c r="VDM23" s="286"/>
      <c r="VDN23" s="286"/>
      <c r="VDO23" s="286"/>
      <c r="VDP23" s="286"/>
      <c r="VDQ23" s="286"/>
      <c r="VDR23" s="286"/>
      <c r="VDS23" s="286"/>
      <c r="VDT23" s="286"/>
      <c r="VDU23" s="286"/>
      <c r="VDV23" s="286"/>
      <c r="VDW23" s="286"/>
      <c r="VDX23" s="286"/>
      <c r="VDY23" s="286"/>
      <c r="VDZ23" s="286"/>
      <c r="VEA23" s="286"/>
      <c r="VEB23" s="286"/>
      <c r="VEC23" s="286"/>
      <c r="VED23" s="286"/>
      <c r="VEE23" s="286"/>
      <c r="VEF23" s="286"/>
      <c r="VEG23" s="286"/>
      <c r="VEH23" s="286"/>
      <c r="VEI23" s="286"/>
      <c r="VEJ23" s="286"/>
      <c r="VEK23" s="286"/>
      <c r="VEL23" s="286"/>
      <c r="VEM23" s="286"/>
      <c r="VEN23" s="286"/>
      <c r="VEO23" s="286"/>
      <c r="VEP23" s="286"/>
      <c r="VEQ23" s="286"/>
      <c r="VER23" s="286"/>
      <c r="VES23" s="286"/>
      <c r="VET23" s="286"/>
      <c r="VEU23" s="286"/>
      <c r="VEV23" s="286"/>
      <c r="VEW23" s="286"/>
      <c r="VEX23" s="286"/>
      <c r="VEY23" s="286"/>
      <c r="VEZ23" s="286"/>
      <c r="VFA23" s="286"/>
      <c r="VFB23" s="286"/>
      <c r="VFC23" s="286"/>
      <c r="VFD23" s="286"/>
      <c r="VFE23" s="286"/>
      <c r="VFF23" s="286"/>
      <c r="VFG23" s="286"/>
      <c r="VFH23" s="286"/>
      <c r="VFI23" s="286"/>
      <c r="VFJ23" s="286"/>
      <c r="VFK23" s="286"/>
      <c r="VFL23" s="286"/>
      <c r="VFM23" s="286"/>
      <c r="VFN23" s="286"/>
      <c r="VFO23" s="286"/>
      <c r="VFP23" s="286"/>
      <c r="VFQ23" s="286"/>
      <c r="VFR23" s="286"/>
      <c r="VFS23" s="286"/>
      <c r="VFT23" s="286"/>
      <c r="VFU23" s="286"/>
      <c r="VFV23" s="286"/>
      <c r="VFW23" s="286"/>
      <c r="VFX23" s="286"/>
      <c r="VFY23" s="286"/>
      <c r="VFZ23" s="286"/>
      <c r="VGA23" s="286"/>
      <c r="VGB23" s="286"/>
      <c r="VGC23" s="286"/>
      <c r="VGD23" s="286"/>
      <c r="VGE23" s="286"/>
      <c r="VGF23" s="286"/>
      <c r="VGG23" s="286"/>
      <c r="VGH23" s="286"/>
      <c r="VGI23" s="286"/>
      <c r="VGJ23" s="286"/>
      <c r="VGK23" s="286"/>
      <c r="VGL23" s="286"/>
      <c r="VGM23" s="286"/>
      <c r="VGN23" s="286"/>
      <c r="VGO23" s="286"/>
      <c r="VGP23" s="286"/>
      <c r="VGQ23" s="286"/>
      <c r="VGR23" s="286"/>
      <c r="VGS23" s="286"/>
      <c r="VGT23" s="286"/>
      <c r="VGU23" s="286"/>
      <c r="VGV23" s="286"/>
      <c r="VGW23" s="286"/>
      <c r="VGX23" s="286"/>
      <c r="VGY23" s="286"/>
      <c r="VGZ23" s="286"/>
      <c r="VHA23" s="286"/>
      <c r="VHB23" s="286"/>
      <c r="VHC23" s="286"/>
      <c r="VHD23" s="286"/>
      <c r="VHE23" s="286"/>
      <c r="VHF23" s="286"/>
      <c r="VHG23" s="286"/>
      <c r="VHH23" s="286"/>
      <c r="VHI23" s="286"/>
      <c r="VHJ23" s="286"/>
      <c r="VHK23" s="286"/>
      <c r="VHL23" s="286"/>
      <c r="VHM23" s="286"/>
      <c r="VHN23" s="286"/>
      <c r="VHO23" s="286"/>
      <c r="VHP23" s="286"/>
      <c r="VHQ23" s="286"/>
      <c r="VHR23" s="286"/>
      <c r="VHS23" s="286"/>
      <c r="VHT23" s="286"/>
      <c r="VHU23" s="286"/>
      <c r="VHV23" s="286"/>
      <c r="VHW23" s="286"/>
      <c r="VHX23" s="286"/>
      <c r="VHY23" s="286"/>
      <c r="VHZ23" s="286"/>
      <c r="VIA23" s="286"/>
      <c r="VIB23" s="286"/>
      <c r="VIC23" s="286"/>
      <c r="VID23" s="286"/>
      <c r="VIE23" s="286"/>
      <c r="VIF23" s="286"/>
      <c r="VIG23" s="286"/>
      <c r="VIH23" s="286"/>
      <c r="VII23" s="286"/>
      <c r="VIJ23" s="286"/>
      <c r="VIK23" s="286"/>
      <c r="VIL23" s="286"/>
      <c r="VIM23" s="286"/>
      <c r="VIN23" s="286"/>
      <c r="VIO23" s="286"/>
      <c r="VIP23" s="286"/>
      <c r="VIQ23" s="286"/>
      <c r="VIR23" s="286"/>
      <c r="VIS23" s="286"/>
      <c r="VIT23" s="286"/>
      <c r="VIU23" s="286"/>
      <c r="VIV23" s="286"/>
      <c r="VIW23" s="286"/>
      <c r="VIX23" s="286"/>
      <c r="VIY23" s="286"/>
      <c r="VIZ23" s="286"/>
      <c r="VJA23" s="286"/>
      <c r="VJB23" s="286"/>
      <c r="VJC23" s="286"/>
      <c r="VJD23" s="286"/>
      <c r="VJE23" s="286"/>
      <c r="VJF23" s="286"/>
      <c r="VJG23" s="286"/>
      <c r="VJH23" s="286"/>
      <c r="VJI23" s="286"/>
      <c r="VJJ23" s="286"/>
      <c r="VJK23" s="286"/>
      <c r="VJL23" s="286"/>
      <c r="VJM23" s="286"/>
      <c r="VJN23" s="286"/>
      <c r="VJO23" s="286"/>
      <c r="VJP23" s="286"/>
      <c r="VJQ23" s="286"/>
      <c r="VJR23" s="286"/>
      <c r="VJS23" s="286"/>
      <c r="VJT23" s="286"/>
      <c r="VJU23" s="286"/>
      <c r="VJV23" s="286"/>
      <c r="VJW23" s="286"/>
      <c r="VJX23" s="286"/>
      <c r="VJY23" s="286"/>
      <c r="VJZ23" s="286"/>
      <c r="VKA23" s="286"/>
      <c r="VKB23" s="286"/>
      <c r="VKC23" s="286"/>
      <c r="VKD23" s="286"/>
      <c r="VKE23" s="286"/>
      <c r="VKF23" s="286"/>
      <c r="VKG23" s="286"/>
      <c r="VKH23" s="286"/>
      <c r="VKI23" s="286"/>
      <c r="VKJ23" s="286"/>
      <c r="VKK23" s="286"/>
      <c r="VKL23" s="286"/>
      <c r="VKM23" s="286"/>
      <c r="VKN23" s="286"/>
      <c r="VKO23" s="286"/>
      <c r="VKP23" s="286"/>
      <c r="VKQ23" s="286"/>
      <c r="VKR23" s="286"/>
      <c r="VKS23" s="286"/>
      <c r="VKT23" s="286"/>
      <c r="VKU23" s="286"/>
      <c r="VKV23" s="286"/>
      <c r="VKW23" s="286"/>
      <c r="VKX23" s="286"/>
      <c r="VKY23" s="286"/>
      <c r="VKZ23" s="286"/>
      <c r="VLA23" s="286"/>
      <c r="VLB23" s="286"/>
      <c r="VLC23" s="286"/>
      <c r="VLD23" s="286"/>
      <c r="VLE23" s="286"/>
      <c r="VLF23" s="286"/>
      <c r="VLG23" s="286"/>
      <c r="VLH23" s="286"/>
      <c r="VLI23" s="286"/>
      <c r="VLJ23" s="286"/>
      <c r="VLK23" s="286"/>
      <c r="VLL23" s="286"/>
      <c r="VLM23" s="286"/>
      <c r="VLN23" s="286"/>
      <c r="VLO23" s="286"/>
      <c r="VLP23" s="286"/>
      <c r="VLQ23" s="286"/>
      <c r="VLR23" s="286"/>
      <c r="VLS23" s="286"/>
      <c r="VLT23" s="286"/>
      <c r="VLU23" s="286"/>
      <c r="VLV23" s="286"/>
      <c r="VLW23" s="286"/>
      <c r="VLX23" s="286"/>
      <c r="VLY23" s="286"/>
      <c r="VLZ23" s="286"/>
      <c r="VMA23" s="286"/>
      <c r="VMB23" s="286"/>
      <c r="VMC23" s="286"/>
      <c r="VMD23" s="286"/>
      <c r="VME23" s="286"/>
      <c r="VMF23" s="286"/>
      <c r="VMG23" s="286"/>
      <c r="VMH23" s="286"/>
      <c r="VMI23" s="286"/>
      <c r="VMJ23" s="286"/>
      <c r="VMK23" s="286"/>
      <c r="VML23" s="286"/>
      <c r="VMM23" s="286"/>
      <c r="VMN23" s="286"/>
      <c r="VMO23" s="286"/>
      <c r="VMP23" s="286"/>
      <c r="VMQ23" s="286"/>
      <c r="VMR23" s="286"/>
      <c r="VMS23" s="286"/>
      <c r="VMT23" s="286"/>
      <c r="VMU23" s="286"/>
      <c r="VMV23" s="286"/>
      <c r="VMW23" s="286"/>
      <c r="VMX23" s="286"/>
      <c r="VMY23" s="286"/>
      <c r="VMZ23" s="286"/>
      <c r="VNA23" s="286"/>
      <c r="VNB23" s="286"/>
      <c r="VNC23" s="286"/>
      <c r="VND23" s="286"/>
      <c r="VNE23" s="286"/>
      <c r="VNF23" s="286"/>
      <c r="VNG23" s="286"/>
      <c r="VNH23" s="286"/>
      <c r="VNI23" s="286"/>
      <c r="VNJ23" s="286"/>
      <c r="VNK23" s="286"/>
      <c r="VNL23" s="286"/>
      <c r="VNM23" s="286"/>
      <c r="VNN23" s="286"/>
      <c r="VNO23" s="286"/>
      <c r="VNP23" s="286"/>
      <c r="VNQ23" s="286"/>
      <c r="VNR23" s="286"/>
      <c r="VNS23" s="286"/>
      <c r="VNT23" s="286"/>
      <c r="VNU23" s="286"/>
      <c r="VNV23" s="286"/>
      <c r="VNW23" s="286"/>
      <c r="VNX23" s="286"/>
      <c r="VNY23" s="286"/>
      <c r="VNZ23" s="286"/>
      <c r="VOA23" s="286"/>
      <c r="VOB23" s="286"/>
      <c r="VOC23" s="286"/>
      <c r="VOD23" s="286"/>
      <c r="VOE23" s="286"/>
      <c r="VOF23" s="286"/>
      <c r="VOG23" s="286"/>
      <c r="VOH23" s="286"/>
      <c r="VOI23" s="286"/>
      <c r="VOJ23" s="286"/>
      <c r="VOK23" s="286"/>
      <c r="VOL23" s="286"/>
      <c r="VOM23" s="286"/>
      <c r="VON23" s="286"/>
      <c r="VOO23" s="286"/>
      <c r="VOP23" s="286"/>
      <c r="VOQ23" s="286"/>
      <c r="VOR23" s="286"/>
      <c r="VOS23" s="286"/>
      <c r="VOT23" s="286"/>
      <c r="VOU23" s="286"/>
      <c r="VOV23" s="286"/>
      <c r="VOW23" s="286"/>
      <c r="VOX23" s="286"/>
      <c r="VOY23" s="286"/>
      <c r="VOZ23" s="286"/>
      <c r="VPA23" s="286"/>
      <c r="VPB23" s="286"/>
      <c r="VPC23" s="286"/>
      <c r="VPD23" s="286"/>
      <c r="VPE23" s="286"/>
      <c r="VPF23" s="286"/>
      <c r="VPG23" s="286"/>
      <c r="VPH23" s="286"/>
      <c r="VPI23" s="286"/>
      <c r="VPJ23" s="286"/>
      <c r="VPK23" s="286"/>
      <c r="VPL23" s="286"/>
      <c r="VPM23" s="286"/>
      <c r="VPN23" s="286"/>
      <c r="VPO23" s="286"/>
      <c r="VPP23" s="286"/>
      <c r="VPQ23" s="286"/>
      <c r="VPR23" s="286"/>
      <c r="VPS23" s="286"/>
      <c r="VPT23" s="286"/>
      <c r="VPU23" s="286"/>
      <c r="VPV23" s="286"/>
      <c r="VPW23" s="286"/>
      <c r="VPX23" s="286"/>
      <c r="VPY23" s="286"/>
      <c r="VPZ23" s="286"/>
      <c r="VQA23" s="286"/>
      <c r="VQB23" s="286"/>
      <c r="VQC23" s="286"/>
      <c r="VQD23" s="286"/>
      <c r="VQE23" s="286"/>
      <c r="VQF23" s="286"/>
      <c r="VQG23" s="286"/>
      <c r="VQH23" s="286"/>
      <c r="VQI23" s="286"/>
      <c r="VQJ23" s="286"/>
      <c r="VQK23" s="286"/>
      <c r="VQL23" s="286"/>
      <c r="VQM23" s="286"/>
      <c r="VQN23" s="286"/>
      <c r="VQO23" s="286"/>
      <c r="VQP23" s="286"/>
      <c r="VQQ23" s="286"/>
      <c r="VQR23" s="286"/>
      <c r="VQS23" s="286"/>
      <c r="VQT23" s="286"/>
      <c r="VQU23" s="286"/>
      <c r="VQV23" s="286"/>
      <c r="VQW23" s="286"/>
      <c r="VQX23" s="286"/>
      <c r="VQY23" s="286"/>
      <c r="VQZ23" s="286"/>
      <c r="VRA23" s="286"/>
      <c r="VRB23" s="286"/>
      <c r="VRC23" s="286"/>
      <c r="VRD23" s="286"/>
      <c r="VRE23" s="286"/>
      <c r="VRF23" s="286"/>
      <c r="VRG23" s="286"/>
      <c r="VRH23" s="286"/>
      <c r="VRI23" s="286"/>
      <c r="VRJ23" s="286"/>
      <c r="VRK23" s="286"/>
      <c r="VRL23" s="286"/>
      <c r="VRM23" s="286"/>
      <c r="VRN23" s="286"/>
      <c r="VRO23" s="286"/>
      <c r="VRP23" s="286"/>
      <c r="VRQ23" s="286"/>
      <c r="VRR23" s="286"/>
      <c r="VRS23" s="286"/>
      <c r="VRT23" s="286"/>
      <c r="VRU23" s="286"/>
      <c r="VRV23" s="286"/>
      <c r="VRW23" s="286"/>
      <c r="VRX23" s="286"/>
      <c r="VRY23" s="286"/>
      <c r="VRZ23" s="286"/>
      <c r="VSA23" s="286"/>
      <c r="VSB23" s="286"/>
      <c r="VSC23" s="286"/>
      <c r="VSD23" s="286"/>
      <c r="VSE23" s="286"/>
      <c r="VSF23" s="286"/>
      <c r="VSG23" s="286"/>
      <c r="VSH23" s="286"/>
      <c r="VSI23" s="286"/>
      <c r="VSJ23" s="286"/>
      <c r="VSK23" s="286"/>
      <c r="VSL23" s="286"/>
      <c r="VSM23" s="286"/>
      <c r="VSN23" s="286"/>
      <c r="VSO23" s="286"/>
      <c r="VSP23" s="286"/>
      <c r="VSQ23" s="286"/>
      <c r="VSR23" s="286"/>
      <c r="VSS23" s="286"/>
      <c r="VST23" s="286"/>
      <c r="VSU23" s="286"/>
      <c r="VSV23" s="286"/>
      <c r="VSW23" s="286"/>
      <c r="VSX23" s="286"/>
      <c r="VSY23" s="286"/>
      <c r="VSZ23" s="286"/>
      <c r="VTA23" s="286"/>
      <c r="VTB23" s="286"/>
      <c r="VTC23" s="286"/>
      <c r="VTD23" s="286"/>
      <c r="VTE23" s="286"/>
      <c r="VTF23" s="286"/>
      <c r="VTG23" s="286"/>
      <c r="VTH23" s="286"/>
      <c r="VTI23" s="286"/>
      <c r="VTJ23" s="286"/>
      <c r="VTK23" s="286"/>
      <c r="VTL23" s="286"/>
      <c r="VTM23" s="286"/>
      <c r="VTN23" s="286"/>
      <c r="VTO23" s="286"/>
      <c r="VTP23" s="286"/>
      <c r="VTQ23" s="286"/>
      <c r="VTR23" s="286"/>
      <c r="VTS23" s="286"/>
      <c r="VTT23" s="286"/>
      <c r="VTU23" s="286"/>
      <c r="VTV23" s="286"/>
      <c r="VTW23" s="286"/>
      <c r="VTX23" s="286"/>
      <c r="VTY23" s="286"/>
      <c r="VTZ23" s="286"/>
      <c r="VUA23" s="286"/>
      <c r="VUB23" s="286"/>
      <c r="VUC23" s="286"/>
      <c r="VUD23" s="286"/>
      <c r="VUE23" s="286"/>
      <c r="VUF23" s="286"/>
      <c r="VUG23" s="286"/>
      <c r="VUH23" s="286"/>
      <c r="VUI23" s="286"/>
      <c r="VUJ23" s="286"/>
      <c r="VUK23" s="286"/>
      <c r="VUL23" s="286"/>
      <c r="VUM23" s="286"/>
      <c r="VUN23" s="286"/>
      <c r="VUO23" s="286"/>
      <c r="VUP23" s="286"/>
      <c r="VUQ23" s="286"/>
      <c r="VUR23" s="286"/>
      <c r="VUS23" s="286"/>
      <c r="VUT23" s="286"/>
      <c r="VUU23" s="286"/>
      <c r="VUV23" s="286"/>
      <c r="VUW23" s="286"/>
      <c r="VUX23" s="286"/>
      <c r="VUY23" s="286"/>
      <c r="VUZ23" s="286"/>
      <c r="VVA23" s="286"/>
      <c r="VVB23" s="286"/>
      <c r="VVC23" s="286"/>
      <c r="VVD23" s="286"/>
      <c r="VVE23" s="286"/>
      <c r="VVF23" s="286"/>
      <c r="VVG23" s="286"/>
      <c r="VVH23" s="286"/>
      <c r="VVI23" s="286"/>
      <c r="VVJ23" s="286"/>
      <c r="VVK23" s="286"/>
      <c r="VVL23" s="286"/>
      <c r="VVM23" s="286"/>
      <c r="VVN23" s="286"/>
      <c r="VVO23" s="286"/>
      <c r="VVP23" s="286"/>
      <c r="VVQ23" s="286"/>
      <c r="VVR23" s="286"/>
      <c r="VVS23" s="286"/>
      <c r="VVT23" s="286"/>
      <c r="VVU23" s="286"/>
      <c r="VVV23" s="286"/>
      <c r="VVW23" s="286"/>
      <c r="VVX23" s="286"/>
      <c r="VVY23" s="286"/>
      <c r="VVZ23" s="286"/>
      <c r="VWA23" s="286"/>
      <c r="VWB23" s="286"/>
      <c r="VWC23" s="286"/>
      <c r="VWD23" s="286"/>
      <c r="VWE23" s="286"/>
      <c r="VWF23" s="286"/>
      <c r="VWG23" s="286"/>
      <c r="VWH23" s="286"/>
      <c r="VWI23" s="286"/>
      <c r="VWJ23" s="286"/>
      <c r="VWK23" s="286"/>
      <c r="VWL23" s="286"/>
      <c r="VWM23" s="286"/>
      <c r="VWN23" s="286"/>
      <c r="VWO23" s="286"/>
      <c r="VWP23" s="286"/>
      <c r="VWQ23" s="286"/>
      <c r="VWR23" s="286"/>
      <c r="VWS23" s="286"/>
      <c r="VWT23" s="286"/>
      <c r="VWU23" s="286"/>
      <c r="VWV23" s="286"/>
      <c r="VWW23" s="286"/>
      <c r="VWX23" s="286"/>
      <c r="VWY23" s="286"/>
      <c r="VWZ23" s="286"/>
      <c r="VXA23" s="286"/>
      <c r="VXB23" s="286"/>
      <c r="VXC23" s="286"/>
      <c r="VXD23" s="286"/>
      <c r="VXE23" s="286"/>
      <c r="VXF23" s="286"/>
      <c r="VXG23" s="286"/>
      <c r="VXH23" s="286"/>
      <c r="VXI23" s="286"/>
      <c r="VXJ23" s="286"/>
      <c r="VXK23" s="286"/>
      <c r="VXL23" s="286"/>
      <c r="VXM23" s="286"/>
      <c r="VXN23" s="286"/>
      <c r="VXO23" s="286"/>
      <c r="VXP23" s="286"/>
      <c r="VXQ23" s="286"/>
      <c r="VXR23" s="286"/>
      <c r="VXS23" s="286"/>
      <c r="VXT23" s="286"/>
      <c r="VXU23" s="286"/>
      <c r="VXV23" s="286"/>
      <c r="VXW23" s="286"/>
      <c r="VXX23" s="286"/>
      <c r="VXY23" s="286"/>
      <c r="VXZ23" s="286"/>
      <c r="VYA23" s="286"/>
      <c r="VYB23" s="286"/>
      <c r="VYC23" s="286"/>
      <c r="VYD23" s="286"/>
      <c r="VYE23" s="286"/>
      <c r="VYF23" s="286"/>
      <c r="VYG23" s="286"/>
      <c r="VYH23" s="286"/>
      <c r="VYI23" s="286"/>
      <c r="VYJ23" s="286"/>
      <c r="VYK23" s="286"/>
      <c r="VYL23" s="286"/>
      <c r="VYM23" s="286"/>
      <c r="VYN23" s="286"/>
      <c r="VYO23" s="286"/>
      <c r="VYP23" s="286"/>
      <c r="VYQ23" s="286"/>
      <c r="VYR23" s="286"/>
      <c r="VYS23" s="286"/>
      <c r="VYT23" s="286"/>
      <c r="VYU23" s="286"/>
      <c r="VYV23" s="286"/>
      <c r="VYW23" s="286"/>
      <c r="VYX23" s="286"/>
      <c r="VYY23" s="286"/>
      <c r="VYZ23" s="286"/>
      <c r="VZA23" s="286"/>
      <c r="VZB23" s="286"/>
      <c r="VZC23" s="286"/>
      <c r="VZD23" s="286"/>
      <c r="VZE23" s="286"/>
      <c r="VZF23" s="286"/>
      <c r="VZG23" s="286"/>
      <c r="VZH23" s="286"/>
      <c r="VZI23" s="286"/>
      <c r="VZJ23" s="286"/>
      <c r="VZK23" s="286"/>
      <c r="VZL23" s="286"/>
      <c r="VZM23" s="286"/>
      <c r="VZN23" s="286"/>
      <c r="VZO23" s="286"/>
      <c r="VZP23" s="286"/>
      <c r="VZQ23" s="286"/>
      <c r="VZR23" s="286"/>
      <c r="VZS23" s="286"/>
      <c r="VZT23" s="286"/>
      <c r="VZU23" s="286"/>
      <c r="VZV23" s="286"/>
      <c r="VZW23" s="286"/>
      <c r="VZX23" s="286"/>
      <c r="VZY23" s="286"/>
      <c r="VZZ23" s="286"/>
      <c r="WAA23" s="286"/>
      <c r="WAB23" s="286"/>
      <c r="WAC23" s="286"/>
      <c r="WAD23" s="286"/>
      <c r="WAE23" s="286"/>
      <c r="WAF23" s="286"/>
      <c r="WAG23" s="286"/>
      <c r="WAH23" s="286"/>
      <c r="WAI23" s="286"/>
      <c r="WAJ23" s="286"/>
      <c r="WAK23" s="286"/>
      <c r="WAL23" s="286"/>
      <c r="WAM23" s="286"/>
      <c r="WAN23" s="286"/>
      <c r="WAO23" s="286"/>
      <c r="WAP23" s="286"/>
      <c r="WAQ23" s="286"/>
      <c r="WAR23" s="286"/>
      <c r="WAS23" s="286"/>
      <c r="WAT23" s="286"/>
      <c r="WAU23" s="286"/>
      <c r="WAV23" s="286"/>
      <c r="WAW23" s="286"/>
      <c r="WAX23" s="286"/>
      <c r="WAY23" s="286"/>
      <c r="WAZ23" s="286"/>
      <c r="WBA23" s="286"/>
      <c r="WBB23" s="286"/>
      <c r="WBC23" s="286"/>
      <c r="WBD23" s="286"/>
      <c r="WBE23" s="286"/>
      <c r="WBF23" s="286"/>
      <c r="WBG23" s="286"/>
      <c r="WBH23" s="286"/>
      <c r="WBI23" s="286"/>
      <c r="WBJ23" s="286"/>
      <c r="WBK23" s="286"/>
      <c r="WBL23" s="286"/>
      <c r="WBM23" s="286"/>
      <c r="WBN23" s="286"/>
      <c r="WBO23" s="286"/>
      <c r="WBP23" s="286"/>
      <c r="WBQ23" s="286"/>
      <c r="WBR23" s="286"/>
      <c r="WBS23" s="286"/>
      <c r="WBT23" s="286"/>
      <c r="WBU23" s="286"/>
      <c r="WBV23" s="286"/>
      <c r="WBW23" s="286"/>
      <c r="WBX23" s="286"/>
      <c r="WBY23" s="286"/>
      <c r="WBZ23" s="286"/>
      <c r="WCA23" s="286"/>
      <c r="WCB23" s="286"/>
      <c r="WCC23" s="286"/>
      <c r="WCD23" s="286"/>
      <c r="WCE23" s="286"/>
      <c r="WCF23" s="286"/>
      <c r="WCG23" s="286"/>
      <c r="WCH23" s="286"/>
      <c r="WCI23" s="286"/>
      <c r="WCJ23" s="286"/>
      <c r="WCK23" s="286"/>
      <c r="WCL23" s="286"/>
      <c r="WCM23" s="286"/>
      <c r="WCN23" s="286"/>
      <c r="WCO23" s="286"/>
      <c r="WCP23" s="286"/>
      <c r="WCQ23" s="286"/>
      <c r="WCR23" s="286"/>
      <c r="WCS23" s="286"/>
      <c r="WCT23" s="286"/>
      <c r="WCU23" s="286"/>
      <c r="WCV23" s="286"/>
      <c r="WCW23" s="286"/>
      <c r="WCX23" s="286"/>
      <c r="WCY23" s="286"/>
      <c r="WCZ23" s="286"/>
      <c r="WDA23" s="286"/>
      <c r="WDB23" s="286"/>
      <c r="WDC23" s="286"/>
      <c r="WDD23" s="286"/>
      <c r="WDE23" s="286"/>
      <c r="WDF23" s="286"/>
      <c r="WDG23" s="286"/>
      <c r="WDH23" s="286"/>
      <c r="WDI23" s="286"/>
      <c r="WDJ23" s="286"/>
      <c r="WDK23" s="286"/>
      <c r="WDL23" s="286"/>
      <c r="WDM23" s="286"/>
      <c r="WDN23" s="286"/>
      <c r="WDO23" s="286"/>
      <c r="WDP23" s="286"/>
      <c r="WDQ23" s="286"/>
      <c r="WDR23" s="286"/>
      <c r="WDS23" s="286"/>
      <c r="WDT23" s="286"/>
      <c r="WDU23" s="286"/>
      <c r="WDV23" s="286"/>
      <c r="WDW23" s="286"/>
      <c r="WDX23" s="286"/>
      <c r="WDY23" s="286"/>
      <c r="WDZ23" s="286"/>
      <c r="WEA23" s="286"/>
      <c r="WEB23" s="286"/>
      <c r="WEC23" s="286"/>
      <c r="WED23" s="286"/>
      <c r="WEE23" s="286"/>
      <c r="WEF23" s="286"/>
      <c r="WEG23" s="286"/>
      <c r="WEH23" s="286"/>
      <c r="WEI23" s="286"/>
      <c r="WEJ23" s="286"/>
      <c r="WEK23" s="286"/>
      <c r="WEL23" s="286"/>
      <c r="WEM23" s="286"/>
      <c r="WEN23" s="286"/>
      <c r="WEO23" s="286"/>
      <c r="WEP23" s="286"/>
      <c r="WEQ23" s="286"/>
      <c r="WER23" s="286"/>
      <c r="WES23" s="286"/>
      <c r="WET23" s="286"/>
      <c r="WEU23" s="286"/>
      <c r="WEV23" s="286"/>
      <c r="WEW23" s="286"/>
      <c r="WEX23" s="286"/>
      <c r="WEY23" s="286"/>
      <c r="WEZ23" s="286"/>
      <c r="WFA23" s="286"/>
      <c r="WFB23" s="286"/>
      <c r="WFC23" s="286"/>
      <c r="WFD23" s="286"/>
      <c r="WFE23" s="286"/>
      <c r="WFF23" s="286"/>
      <c r="WFG23" s="286"/>
      <c r="WFH23" s="286"/>
      <c r="WFI23" s="286"/>
      <c r="WFJ23" s="286"/>
      <c r="WFK23" s="286"/>
      <c r="WFL23" s="286"/>
      <c r="WFM23" s="286"/>
      <c r="WFN23" s="286"/>
      <c r="WFO23" s="286"/>
      <c r="WFP23" s="286"/>
      <c r="WFQ23" s="286"/>
      <c r="WFR23" s="286"/>
      <c r="WFS23" s="286"/>
      <c r="WFT23" s="286"/>
      <c r="WFU23" s="286"/>
      <c r="WFV23" s="286"/>
      <c r="WFW23" s="286"/>
      <c r="WFX23" s="286"/>
      <c r="WFY23" s="286"/>
      <c r="WFZ23" s="286"/>
      <c r="WGA23" s="286"/>
      <c r="WGB23" s="286"/>
      <c r="WGC23" s="286"/>
      <c r="WGD23" s="286"/>
      <c r="WGE23" s="286"/>
      <c r="WGF23" s="286"/>
      <c r="WGG23" s="286"/>
      <c r="WGH23" s="286"/>
      <c r="WGI23" s="286"/>
      <c r="WGJ23" s="286"/>
      <c r="WGK23" s="286"/>
      <c r="WGL23" s="286"/>
      <c r="WGM23" s="286"/>
      <c r="WGN23" s="286"/>
      <c r="WGO23" s="286"/>
      <c r="WGP23" s="286"/>
      <c r="WGQ23" s="286"/>
      <c r="WGR23" s="286"/>
      <c r="WGS23" s="286"/>
      <c r="WGT23" s="286"/>
      <c r="WGU23" s="286"/>
      <c r="WGV23" s="286"/>
      <c r="WGW23" s="286"/>
      <c r="WGX23" s="286"/>
      <c r="WGY23" s="286"/>
      <c r="WGZ23" s="286"/>
      <c r="WHA23" s="286"/>
      <c r="WHB23" s="286"/>
      <c r="WHC23" s="286"/>
      <c r="WHD23" s="286"/>
      <c r="WHE23" s="286"/>
      <c r="WHF23" s="286"/>
      <c r="WHG23" s="286"/>
      <c r="WHH23" s="286"/>
      <c r="WHI23" s="286"/>
      <c r="WHJ23" s="286"/>
      <c r="WHK23" s="286"/>
      <c r="WHL23" s="286"/>
      <c r="WHM23" s="286"/>
      <c r="WHN23" s="286"/>
      <c r="WHO23" s="286"/>
      <c r="WHP23" s="286"/>
      <c r="WHQ23" s="286"/>
      <c r="WHR23" s="286"/>
      <c r="WHS23" s="286"/>
      <c r="WHT23" s="286"/>
      <c r="WHU23" s="286"/>
      <c r="WHV23" s="286"/>
      <c r="WHW23" s="286"/>
      <c r="WHX23" s="286"/>
      <c r="WHY23" s="286"/>
      <c r="WHZ23" s="286"/>
      <c r="WIA23" s="286"/>
      <c r="WIB23" s="286"/>
      <c r="WIC23" s="286"/>
      <c r="WID23" s="286"/>
      <c r="WIE23" s="286"/>
      <c r="WIF23" s="286"/>
      <c r="WIG23" s="286"/>
      <c r="WIH23" s="286"/>
      <c r="WII23" s="286"/>
      <c r="WIJ23" s="286"/>
      <c r="WIK23" s="286"/>
      <c r="WIL23" s="286"/>
      <c r="WIM23" s="286"/>
      <c r="WIN23" s="286"/>
      <c r="WIO23" s="286"/>
      <c r="WIP23" s="286"/>
      <c r="WIQ23" s="286"/>
      <c r="WIR23" s="286"/>
      <c r="WIS23" s="286"/>
      <c r="WIT23" s="286"/>
      <c r="WIU23" s="286"/>
      <c r="WIV23" s="286"/>
      <c r="WIW23" s="286"/>
      <c r="WIX23" s="286"/>
      <c r="WIY23" s="286"/>
      <c r="WIZ23" s="286"/>
      <c r="WJA23" s="286"/>
      <c r="WJB23" s="286"/>
      <c r="WJC23" s="286"/>
      <c r="WJD23" s="286"/>
      <c r="WJE23" s="286"/>
      <c r="WJF23" s="286"/>
      <c r="WJG23" s="286"/>
      <c r="WJH23" s="286"/>
      <c r="WJI23" s="286"/>
      <c r="WJJ23" s="286"/>
      <c r="WJK23" s="286"/>
      <c r="WJL23" s="286"/>
      <c r="WJM23" s="286"/>
      <c r="WJN23" s="286"/>
      <c r="WJO23" s="286"/>
      <c r="WJP23" s="286"/>
      <c r="WJQ23" s="286"/>
      <c r="WJR23" s="286"/>
      <c r="WJS23" s="286"/>
      <c r="WJT23" s="286"/>
      <c r="WJU23" s="286"/>
      <c r="WJV23" s="286"/>
      <c r="WJW23" s="286"/>
      <c r="WJX23" s="286"/>
      <c r="WJY23" s="286"/>
      <c r="WJZ23" s="286"/>
      <c r="WKA23" s="286"/>
      <c r="WKB23" s="286"/>
      <c r="WKC23" s="286"/>
      <c r="WKD23" s="286"/>
      <c r="WKE23" s="286"/>
      <c r="WKF23" s="286"/>
      <c r="WKG23" s="286"/>
      <c r="WKH23" s="286"/>
      <c r="WKI23" s="286"/>
      <c r="WKJ23" s="286"/>
      <c r="WKK23" s="286"/>
      <c r="WKL23" s="286"/>
      <c r="WKM23" s="286"/>
      <c r="WKN23" s="286"/>
      <c r="WKO23" s="286"/>
      <c r="WKP23" s="286"/>
      <c r="WKQ23" s="286"/>
      <c r="WKR23" s="286"/>
      <c r="WKS23" s="286"/>
      <c r="WKT23" s="286"/>
      <c r="WKU23" s="286"/>
      <c r="WKV23" s="286"/>
      <c r="WKW23" s="286"/>
      <c r="WKX23" s="286"/>
      <c r="WKY23" s="286"/>
      <c r="WKZ23" s="286"/>
      <c r="WLA23" s="286"/>
      <c r="WLB23" s="286"/>
      <c r="WLC23" s="286"/>
      <c r="WLD23" s="286"/>
      <c r="WLE23" s="286"/>
      <c r="WLF23" s="286"/>
      <c r="WLG23" s="286"/>
      <c r="WLH23" s="286"/>
      <c r="WLI23" s="286"/>
      <c r="WLJ23" s="286"/>
      <c r="WLK23" s="286"/>
      <c r="WLL23" s="286"/>
      <c r="WLM23" s="286"/>
      <c r="WLN23" s="286"/>
      <c r="WLO23" s="286"/>
      <c r="WLP23" s="286"/>
      <c r="WLQ23" s="286"/>
      <c r="WLR23" s="286"/>
      <c r="WLS23" s="286"/>
      <c r="WLT23" s="286"/>
      <c r="WLU23" s="286"/>
      <c r="WLV23" s="286"/>
      <c r="WLW23" s="286"/>
      <c r="WLX23" s="286"/>
      <c r="WLY23" s="286"/>
      <c r="WLZ23" s="286"/>
      <c r="WMA23" s="286"/>
      <c r="WMB23" s="286"/>
      <c r="WMC23" s="286"/>
      <c r="WMD23" s="286"/>
      <c r="WME23" s="286"/>
      <c r="WMF23" s="286"/>
      <c r="WMG23" s="286"/>
      <c r="WMH23" s="286"/>
      <c r="WMI23" s="286"/>
      <c r="WMJ23" s="286"/>
      <c r="WMK23" s="286"/>
      <c r="WML23" s="286"/>
      <c r="WMM23" s="286"/>
      <c r="WMN23" s="286"/>
      <c r="WMO23" s="286"/>
      <c r="WMP23" s="286"/>
      <c r="WMQ23" s="286"/>
      <c r="WMR23" s="286"/>
      <c r="WMS23" s="286"/>
      <c r="WMT23" s="286"/>
      <c r="WMU23" s="286"/>
      <c r="WMV23" s="286"/>
      <c r="WMW23" s="286"/>
      <c r="WMX23" s="286"/>
      <c r="WMY23" s="286"/>
      <c r="WMZ23" s="286"/>
      <c r="WNA23" s="286"/>
      <c r="WNB23" s="286"/>
      <c r="WNC23" s="286"/>
      <c r="WND23" s="286"/>
      <c r="WNE23" s="286"/>
      <c r="WNF23" s="286"/>
      <c r="WNG23" s="286"/>
      <c r="WNH23" s="286"/>
      <c r="WNI23" s="286"/>
      <c r="WNJ23" s="286"/>
      <c r="WNK23" s="286"/>
      <c r="WNL23" s="286"/>
      <c r="WNM23" s="286"/>
      <c r="WNN23" s="286"/>
      <c r="WNO23" s="286"/>
      <c r="WNP23" s="286"/>
      <c r="WNQ23" s="286"/>
      <c r="WNR23" s="286"/>
      <c r="WNS23" s="286"/>
      <c r="WNT23" s="286"/>
      <c r="WNU23" s="286"/>
      <c r="WNV23" s="286"/>
      <c r="WNW23" s="286"/>
      <c r="WNX23" s="286"/>
      <c r="WNY23" s="286"/>
      <c r="WNZ23" s="286"/>
      <c r="WOA23" s="286"/>
      <c r="WOB23" s="286"/>
      <c r="WOC23" s="286"/>
      <c r="WOD23" s="286"/>
      <c r="WOE23" s="286"/>
      <c r="WOF23" s="286"/>
      <c r="WOG23" s="286"/>
      <c r="WOH23" s="286"/>
      <c r="WOI23" s="286"/>
      <c r="WOJ23" s="286"/>
      <c r="WOK23" s="286"/>
      <c r="WOL23" s="286"/>
      <c r="WOM23" s="286"/>
      <c r="WON23" s="286"/>
      <c r="WOO23" s="286"/>
      <c r="WOP23" s="286"/>
      <c r="WOQ23" s="286"/>
      <c r="WOR23" s="286"/>
      <c r="WOS23" s="286"/>
      <c r="WOT23" s="286"/>
      <c r="WOU23" s="286"/>
      <c r="WOV23" s="286"/>
      <c r="WOW23" s="286"/>
      <c r="WOX23" s="286"/>
      <c r="WOY23" s="286"/>
      <c r="WOZ23" s="286"/>
      <c r="WPA23" s="286"/>
      <c r="WPB23" s="286"/>
      <c r="WPC23" s="286"/>
      <c r="WPD23" s="286"/>
      <c r="WPE23" s="286"/>
      <c r="WPF23" s="286"/>
      <c r="WPG23" s="286"/>
      <c r="WPH23" s="286"/>
      <c r="WPI23" s="286"/>
      <c r="WPJ23" s="286"/>
      <c r="WPK23" s="286"/>
      <c r="WPL23" s="286"/>
      <c r="WPM23" s="286"/>
      <c r="WPN23" s="286"/>
      <c r="WPO23" s="286"/>
      <c r="WPP23" s="286"/>
      <c r="WPQ23" s="286"/>
      <c r="WPR23" s="286"/>
      <c r="WPS23" s="286"/>
      <c r="WPT23" s="286"/>
      <c r="WPU23" s="286"/>
      <c r="WPV23" s="286"/>
      <c r="WPW23" s="286"/>
      <c r="WPX23" s="286"/>
      <c r="WPY23" s="286"/>
      <c r="WPZ23" s="286"/>
      <c r="WQA23" s="286"/>
      <c r="WQB23" s="286"/>
      <c r="WQC23" s="286"/>
      <c r="WQD23" s="286"/>
      <c r="WQE23" s="286"/>
      <c r="WQF23" s="286"/>
      <c r="WQG23" s="286"/>
      <c r="WQH23" s="286"/>
      <c r="WQI23" s="286"/>
      <c r="WQJ23" s="286"/>
      <c r="WQK23" s="286"/>
      <c r="WQL23" s="286"/>
      <c r="WQM23" s="286"/>
      <c r="WQN23" s="286"/>
      <c r="WQO23" s="286"/>
      <c r="WQP23" s="286"/>
      <c r="WQQ23" s="286"/>
      <c r="WQR23" s="286"/>
      <c r="WQS23" s="286"/>
      <c r="WQT23" s="286"/>
      <c r="WQU23" s="286"/>
      <c r="WQV23" s="286"/>
      <c r="WQW23" s="286"/>
      <c r="WQX23" s="286"/>
      <c r="WQY23" s="286"/>
      <c r="WQZ23" s="286"/>
      <c r="WRA23" s="286"/>
      <c r="WRB23" s="286"/>
      <c r="WRC23" s="286"/>
      <c r="WRD23" s="286"/>
      <c r="WRE23" s="286"/>
      <c r="WRF23" s="286"/>
      <c r="WRG23" s="286"/>
      <c r="WRH23" s="286"/>
      <c r="WRI23" s="286"/>
      <c r="WRJ23" s="286"/>
      <c r="WRK23" s="286"/>
      <c r="WRL23" s="286"/>
      <c r="WRM23" s="286"/>
      <c r="WRN23" s="286"/>
      <c r="WRO23" s="286"/>
      <c r="WRP23" s="286"/>
      <c r="WRQ23" s="286"/>
      <c r="WRR23" s="286"/>
      <c r="WRS23" s="286"/>
      <c r="WRT23" s="286"/>
      <c r="WRU23" s="286"/>
      <c r="WRV23" s="286"/>
      <c r="WRW23" s="286"/>
      <c r="WRX23" s="286"/>
      <c r="WRY23" s="286"/>
      <c r="WRZ23" s="286"/>
      <c r="WSA23" s="286"/>
      <c r="WSB23" s="286"/>
      <c r="WSC23" s="286"/>
      <c r="WSD23" s="286"/>
      <c r="WSE23" s="286"/>
      <c r="WSF23" s="286"/>
      <c r="WSG23" s="286"/>
      <c r="WSH23" s="286"/>
      <c r="WSI23" s="286"/>
      <c r="WSJ23" s="286"/>
      <c r="WSK23" s="286"/>
      <c r="WSL23" s="286"/>
      <c r="WSM23" s="286"/>
      <c r="WSN23" s="286"/>
      <c r="WSO23" s="286"/>
      <c r="WSP23" s="286"/>
      <c r="WSQ23" s="286"/>
      <c r="WSR23" s="286"/>
      <c r="WSS23" s="286"/>
      <c r="WST23" s="286"/>
      <c r="WSU23" s="286"/>
      <c r="WSV23" s="286"/>
      <c r="WSW23" s="286"/>
      <c r="WSX23" s="286"/>
      <c r="WSY23" s="286"/>
      <c r="WSZ23" s="286"/>
      <c r="WTA23" s="286"/>
      <c r="WTB23" s="286"/>
      <c r="WTC23" s="286"/>
      <c r="WTD23" s="286"/>
      <c r="WTE23" s="286"/>
      <c r="WTF23" s="286"/>
      <c r="WTG23" s="286"/>
      <c r="WTH23" s="286"/>
      <c r="WTI23" s="286"/>
      <c r="WTJ23" s="286"/>
      <c r="WTK23" s="286"/>
      <c r="WTL23" s="286"/>
      <c r="WTM23" s="286"/>
      <c r="WTN23" s="286"/>
      <c r="WTO23" s="286"/>
      <c r="WTP23" s="286"/>
      <c r="WTQ23" s="286"/>
      <c r="WTR23" s="286"/>
      <c r="WTS23" s="286"/>
      <c r="WTT23" s="286"/>
      <c r="WTU23" s="286"/>
      <c r="WTV23" s="286"/>
      <c r="WTW23" s="286"/>
      <c r="WTX23" s="286"/>
      <c r="WTY23" s="286"/>
      <c r="WTZ23" s="286"/>
      <c r="WUA23" s="286"/>
      <c r="WUB23" s="286"/>
      <c r="WUC23" s="286"/>
      <c r="WUD23" s="286"/>
      <c r="WUE23" s="286"/>
      <c r="WUF23" s="286"/>
      <c r="WUG23" s="286"/>
      <c r="WUH23" s="286"/>
      <c r="WUI23" s="286"/>
      <c r="WUJ23" s="286"/>
      <c r="WUK23" s="286"/>
      <c r="WUL23" s="286"/>
      <c r="WUM23" s="286"/>
      <c r="WUN23" s="286"/>
      <c r="WUO23" s="286"/>
      <c r="WUP23" s="286"/>
      <c r="WUQ23" s="286"/>
      <c r="WUR23" s="286"/>
      <c r="WUS23" s="286"/>
      <c r="WUT23" s="286"/>
      <c r="WUU23" s="286"/>
      <c r="WUV23" s="286"/>
      <c r="WUW23" s="286"/>
      <c r="WUX23" s="286"/>
      <c r="WUY23" s="286"/>
      <c r="WUZ23" s="286"/>
      <c r="WVA23" s="286"/>
      <c r="WVB23" s="286"/>
      <c r="WVC23" s="286"/>
      <c r="WVD23" s="286"/>
      <c r="WVE23" s="286"/>
      <c r="WVF23" s="286"/>
      <c r="WVG23" s="286"/>
      <c r="WVH23" s="286"/>
      <c r="WVI23" s="286"/>
      <c r="WVJ23" s="286"/>
      <c r="WVK23" s="286"/>
      <c r="WVL23" s="286"/>
      <c r="WVM23" s="286"/>
      <c r="WVN23" s="286"/>
      <c r="WVO23" s="286"/>
      <c r="WVP23" s="286"/>
      <c r="WVQ23" s="286"/>
      <c r="WVR23" s="286"/>
      <c r="WVS23" s="286"/>
      <c r="WVT23" s="286"/>
      <c r="WVU23" s="286"/>
      <c r="WVV23" s="286"/>
      <c r="WVW23" s="286"/>
    </row>
  </sheetData>
  <pageMargins left="0.31496062992125984" right="0.31496062992125984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53CB8-2E21-4A9A-BAFA-6F55D85DE169}">
  <dimension ref="A1:BV19"/>
  <sheetViews>
    <sheetView zoomScale="120" zoomScaleNormal="120" workbookViewId="0">
      <selection activeCell="A3" sqref="A3"/>
    </sheetView>
  </sheetViews>
  <sheetFormatPr defaultRowHeight="15" x14ac:dyDescent="0.25"/>
  <cols>
    <col min="1" max="1" width="4.28515625" style="329" customWidth="1"/>
    <col min="2" max="2" width="8.7109375" style="329" customWidth="1"/>
    <col min="3" max="3" width="5.5703125" style="329" customWidth="1"/>
    <col min="4" max="4" width="10.140625" style="329" customWidth="1"/>
    <col min="5" max="5" width="9.7109375" style="329" customWidth="1"/>
    <col min="6" max="6" width="10.28515625" style="329" customWidth="1"/>
    <col min="7" max="7" width="13.28515625" style="329" customWidth="1"/>
    <col min="8" max="8" width="14.28515625" style="273" customWidth="1"/>
    <col min="9" max="9" width="11.28515625" style="273" customWidth="1"/>
    <col min="10" max="74" width="9.140625" style="273"/>
    <col min="75" max="256" width="9.140625" style="329"/>
    <col min="257" max="257" width="4.28515625" style="329" customWidth="1"/>
    <col min="258" max="258" width="8.7109375" style="329" customWidth="1"/>
    <col min="259" max="259" width="5.5703125" style="329" customWidth="1"/>
    <col min="260" max="260" width="10.140625" style="329" customWidth="1"/>
    <col min="261" max="261" width="9.7109375" style="329" customWidth="1"/>
    <col min="262" max="262" width="10.28515625" style="329" customWidth="1"/>
    <col min="263" max="263" width="13.28515625" style="329" customWidth="1"/>
    <col min="264" max="264" width="14.28515625" style="329" customWidth="1"/>
    <col min="265" max="265" width="11.28515625" style="329" customWidth="1"/>
    <col min="266" max="512" width="9.140625" style="329"/>
    <col min="513" max="513" width="4.28515625" style="329" customWidth="1"/>
    <col min="514" max="514" width="8.7109375" style="329" customWidth="1"/>
    <col min="515" max="515" width="5.5703125" style="329" customWidth="1"/>
    <col min="516" max="516" width="10.140625" style="329" customWidth="1"/>
    <col min="517" max="517" width="9.7109375" style="329" customWidth="1"/>
    <col min="518" max="518" width="10.28515625" style="329" customWidth="1"/>
    <col min="519" max="519" width="13.28515625" style="329" customWidth="1"/>
    <col min="520" max="520" width="14.28515625" style="329" customWidth="1"/>
    <col min="521" max="521" width="11.28515625" style="329" customWidth="1"/>
    <col min="522" max="768" width="9.140625" style="329"/>
    <col min="769" max="769" width="4.28515625" style="329" customWidth="1"/>
    <col min="770" max="770" width="8.7109375" style="329" customWidth="1"/>
    <col min="771" max="771" width="5.5703125" style="329" customWidth="1"/>
    <col min="772" max="772" width="10.140625" style="329" customWidth="1"/>
    <col min="773" max="773" width="9.7109375" style="329" customWidth="1"/>
    <col min="774" max="774" width="10.28515625" style="329" customWidth="1"/>
    <col min="775" max="775" width="13.28515625" style="329" customWidth="1"/>
    <col min="776" max="776" width="14.28515625" style="329" customWidth="1"/>
    <col min="777" max="777" width="11.28515625" style="329" customWidth="1"/>
    <col min="778" max="1024" width="9.140625" style="329"/>
    <col min="1025" max="1025" width="4.28515625" style="329" customWidth="1"/>
    <col min="1026" max="1026" width="8.7109375" style="329" customWidth="1"/>
    <col min="1027" max="1027" width="5.5703125" style="329" customWidth="1"/>
    <col min="1028" max="1028" width="10.140625" style="329" customWidth="1"/>
    <col min="1029" max="1029" width="9.7109375" style="329" customWidth="1"/>
    <col min="1030" max="1030" width="10.28515625" style="329" customWidth="1"/>
    <col min="1031" max="1031" width="13.28515625" style="329" customWidth="1"/>
    <col min="1032" max="1032" width="14.28515625" style="329" customWidth="1"/>
    <col min="1033" max="1033" width="11.28515625" style="329" customWidth="1"/>
    <col min="1034" max="1280" width="9.140625" style="329"/>
    <col min="1281" max="1281" width="4.28515625" style="329" customWidth="1"/>
    <col min="1282" max="1282" width="8.7109375" style="329" customWidth="1"/>
    <col min="1283" max="1283" width="5.5703125" style="329" customWidth="1"/>
    <col min="1284" max="1284" width="10.140625" style="329" customWidth="1"/>
    <col min="1285" max="1285" width="9.7109375" style="329" customWidth="1"/>
    <col min="1286" max="1286" width="10.28515625" style="329" customWidth="1"/>
    <col min="1287" max="1287" width="13.28515625" style="329" customWidth="1"/>
    <col min="1288" max="1288" width="14.28515625" style="329" customWidth="1"/>
    <col min="1289" max="1289" width="11.28515625" style="329" customWidth="1"/>
    <col min="1290" max="1536" width="9.140625" style="329"/>
    <col min="1537" max="1537" width="4.28515625" style="329" customWidth="1"/>
    <col min="1538" max="1538" width="8.7109375" style="329" customWidth="1"/>
    <col min="1539" max="1539" width="5.5703125" style="329" customWidth="1"/>
    <col min="1540" max="1540" width="10.140625" style="329" customWidth="1"/>
    <col min="1541" max="1541" width="9.7109375" style="329" customWidth="1"/>
    <col min="1542" max="1542" width="10.28515625" style="329" customWidth="1"/>
    <col min="1543" max="1543" width="13.28515625" style="329" customWidth="1"/>
    <col min="1544" max="1544" width="14.28515625" style="329" customWidth="1"/>
    <col min="1545" max="1545" width="11.28515625" style="329" customWidth="1"/>
    <col min="1546" max="1792" width="9.140625" style="329"/>
    <col min="1793" max="1793" width="4.28515625" style="329" customWidth="1"/>
    <col min="1794" max="1794" width="8.7109375" style="329" customWidth="1"/>
    <col min="1795" max="1795" width="5.5703125" style="329" customWidth="1"/>
    <col min="1796" max="1796" width="10.140625" style="329" customWidth="1"/>
    <col min="1797" max="1797" width="9.7109375" style="329" customWidth="1"/>
    <col min="1798" max="1798" width="10.28515625" style="329" customWidth="1"/>
    <col min="1799" max="1799" width="13.28515625" style="329" customWidth="1"/>
    <col min="1800" max="1800" width="14.28515625" style="329" customWidth="1"/>
    <col min="1801" max="1801" width="11.28515625" style="329" customWidth="1"/>
    <col min="1802" max="2048" width="9.140625" style="329"/>
    <col min="2049" max="2049" width="4.28515625" style="329" customWidth="1"/>
    <col min="2050" max="2050" width="8.7109375" style="329" customWidth="1"/>
    <col min="2051" max="2051" width="5.5703125" style="329" customWidth="1"/>
    <col min="2052" max="2052" width="10.140625" style="329" customWidth="1"/>
    <col min="2053" max="2053" width="9.7109375" style="329" customWidth="1"/>
    <col min="2054" max="2054" width="10.28515625" style="329" customWidth="1"/>
    <col min="2055" max="2055" width="13.28515625" style="329" customWidth="1"/>
    <col min="2056" max="2056" width="14.28515625" style="329" customWidth="1"/>
    <col min="2057" max="2057" width="11.28515625" style="329" customWidth="1"/>
    <col min="2058" max="2304" width="9.140625" style="329"/>
    <col min="2305" max="2305" width="4.28515625" style="329" customWidth="1"/>
    <col min="2306" max="2306" width="8.7109375" style="329" customWidth="1"/>
    <col min="2307" max="2307" width="5.5703125" style="329" customWidth="1"/>
    <col min="2308" max="2308" width="10.140625" style="329" customWidth="1"/>
    <col min="2309" max="2309" width="9.7109375" style="329" customWidth="1"/>
    <col min="2310" max="2310" width="10.28515625" style="329" customWidth="1"/>
    <col min="2311" max="2311" width="13.28515625" style="329" customWidth="1"/>
    <col min="2312" max="2312" width="14.28515625" style="329" customWidth="1"/>
    <col min="2313" max="2313" width="11.28515625" style="329" customWidth="1"/>
    <col min="2314" max="2560" width="9.140625" style="329"/>
    <col min="2561" max="2561" width="4.28515625" style="329" customWidth="1"/>
    <col min="2562" max="2562" width="8.7109375" style="329" customWidth="1"/>
    <col min="2563" max="2563" width="5.5703125" style="329" customWidth="1"/>
    <col min="2564" max="2564" width="10.140625" style="329" customWidth="1"/>
    <col min="2565" max="2565" width="9.7109375" style="329" customWidth="1"/>
    <col min="2566" max="2566" width="10.28515625" style="329" customWidth="1"/>
    <col min="2567" max="2567" width="13.28515625" style="329" customWidth="1"/>
    <col min="2568" max="2568" width="14.28515625" style="329" customWidth="1"/>
    <col min="2569" max="2569" width="11.28515625" style="329" customWidth="1"/>
    <col min="2570" max="2816" width="9.140625" style="329"/>
    <col min="2817" max="2817" width="4.28515625" style="329" customWidth="1"/>
    <col min="2818" max="2818" width="8.7109375" style="329" customWidth="1"/>
    <col min="2819" max="2819" width="5.5703125" style="329" customWidth="1"/>
    <col min="2820" max="2820" width="10.140625" style="329" customWidth="1"/>
    <col min="2821" max="2821" width="9.7109375" style="329" customWidth="1"/>
    <col min="2822" max="2822" width="10.28515625" style="329" customWidth="1"/>
    <col min="2823" max="2823" width="13.28515625" style="329" customWidth="1"/>
    <col min="2824" max="2824" width="14.28515625" style="329" customWidth="1"/>
    <col min="2825" max="2825" width="11.28515625" style="329" customWidth="1"/>
    <col min="2826" max="3072" width="9.140625" style="329"/>
    <col min="3073" max="3073" width="4.28515625" style="329" customWidth="1"/>
    <col min="3074" max="3074" width="8.7109375" style="329" customWidth="1"/>
    <col min="3075" max="3075" width="5.5703125" style="329" customWidth="1"/>
    <col min="3076" max="3076" width="10.140625" style="329" customWidth="1"/>
    <col min="3077" max="3077" width="9.7109375" style="329" customWidth="1"/>
    <col min="3078" max="3078" width="10.28515625" style="329" customWidth="1"/>
    <col min="3079" max="3079" width="13.28515625" style="329" customWidth="1"/>
    <col min="3080" max="3080" width="14.28515625" style="329" customWidth="1"/>
    <col min="3081" max="3081" width="11.28515625" style="329" customWidth="1"/>
    <col min="3082" max="3328" width="9.140625" style="329"/>
    <col min="3329" max="3329" width="4.28515625" style="329" customWidth="1"/>
    <col min="3330" max="3330" width="8.7109375" style="329" customWidth="1"/>
    <col min="3331" max="3331" width="5.5703125" style="329" customWidth="1"/>
    <col min="3332" max="3332" width="10.140625" style="329" customWidth="1"/>
    <col min="3333" max="3333" width="9.7109375" style="329" customWidth="1"/>
    <col min="3334" max="3334" width="10.28515625" style="329" customWidth="1"/>
    <col min="3335" max="3335" width="13.28515625" style="329" customWidth="1"/>
    <col min="3336" max="3336" width="14.28515625" style="329" customWidth="1"/>
    <col min="3337" max="3337" width="11.28515625" style="329" customWidth="1"/>
    <col min="3338" max="3584" width="9.140625" style="329"/>
    <col min="3585" max="3585" width="4.28515625" style="329" customWidth="1"/>
    <col min="3586" max="3586" width="8.7109375" style="329" customWidth="1"/>
    <col min="3587" max="3587" width="5.5703125" style="329" customWidth="1"/>
    <col min="3588" max="3588" width="10.140625" style="329" customWidth="1"/>
    <col min="3589" max="3589" width="9.7109375" style="329" customWidth="1"/>
    <col min="3590" max="3590" width="10.28515625" style="329" customWidth="1"/>
    <col min="3591" max="3591" width="13.28515625" style="329" customWidth="1"/>
    <col min="3592" max="3592" width="14.28515625" style="329" customWidth="1"/>
    <col min="3593" max="3593" width="11.28515625" style="329" customWidth="1"/>
    <col min="3594" max="3840" width="9.140625" style="329"/>
    <col min="3841" max="3841" width="4.28515625" style="329" customWidth="1"/>
    <col min="3842" max="3842" width="8.7109375" style="329" customWidth="1"/>
    <col min="3843" max="3843" width="5.5703125" style="329" customWidth="1"/>
    <col min="3844" max="3844" width="10.140625" style="329" customWidth="1"/>
    <col min="3845" max="3845" width="9.7109375" style="329" customWidth="1"/>
    <col min="3846" max="3846" width="10.28515625" style="329" customWidth="1"/>
    <col min="3847" max="3847" width="13.28515625" style="329" customWidth="1"/>
    <col min="3848" max="3848" width="14.28515625" style="329" customWidth="1"/>
    <col min="3849" max="3849" width="11.28515625" style="329" customWidth="1"/>
    <col min="3850" max="4096" width="9.140625" style="329"/>
    <col min="4097" max="4097" width="4.28515625" style="329" customWidth="1"/>
    <col min="4098" max="4098" width="8.7109375" style="329" customWidth="1"/>
    <col min="4099" max="4099" width="5.5703125" style="329" customWidth="1"/>
    <col min="4100" max="4100" width="10.140625" style="329" customWidth="1"/>
    <col min="4101" max="4101" width="9.7109375" style="329" customWidth="1"/>
    <col min="4102" max="4102" width="10.28515625" style="329" customWidth="1"/>
    <col min="4103" max="4103" width="13.28515625" style="329" customWidth="1"/>
    <col min="4104" max="4104" width="14.28515625" style="329" customWidth="1"/>
    <col min="4105" max="4105" width="11.28515625" style="329" customWidth="1"/>
    <col min="4106" max="4352" width="9.140625" style="329"/>
    <col min="4353" max="4353" width="4.28515625" style="329" customWidth="1"/>
    <col min="4354" max="4354" width="8.7109375" style="329" customWidth="1"/>
    <col min="4355" max="4355" width="5.5703125" style="329" customWidth="1"/>
    <col min="4356" max="4356" width="10.140625" style="329" customWidth="1"/>
    <col min="4357" max="4357" width="9.7109375" style="329" customWidth="1"/>
    <col min="4358" max="4358" width="10.28515625" style="329" customWidth="1"/>
    <col min="4359" max="4359" width="13.28515625" style="329" customWidth="1"/>
    <col min="4360" max="4360" width="14.28515625" style="329" customWidth="1"/>
    <col min="4361" max="4361" width="11.28515625" style="329" customWidth="1"/>
    <col min="4362" max="4608" width="9.140625" style="329"/>
    <col min="4609" max="4609" width="4.28515625" style="329" customWidth="1"/>
    <col min="4610" max="4610" width="8.7109375" style="329" customWidth="1"/>
    <col min="4611" max="4611" width="5.5703125" style="329" customWidth="1"/>
    <col min="4612" max="4612" width="10.140625" style="329" customWidth="1"/>
    <col min="4613" max="4613" width="9.7109375" style="329" customWidth="1"/>
    <col min="4614" max="4614" width="10.28515625" style="329" customWidth="1"/>
    <col min="4615" max="4615" width="13.28515625" style="329" customWidth="1"/>
    <col min="4616" max="4616" width="14.28515625" style="329" customWidth="1"/>
    <col min="4617" max="4617" width="11.28515625" style="329" customWidth="1"/>
    <col min="4618" max="4864" width="9.140625" style="329"/>
    <col min="4865" max="4865" width="4.28515625" style="329" customWidth="1"/>
    <col min="4866" max="4866" width="8.7109375" style="329" customWidth="1"/>
    <col min="4867" max="4867" width="5.5703125" style="329" customWidth="1"/>
    <col min="4868" max="4868" width="10.140625" style="329" customWidth="1"/>
    <col min="4869" max="4869" width="9.7109375" style="329" customWidth="1"/>
    <col min="4870" max="4870" width="10.28515625" style="329" customWidth="1"/>
    <col min="4871" max="4871" width="13.28515625" style="329" customWidth="1"/>
    <col min="4872" max="4872" width="14.28515625" style="329" customWidth="1"/>
    <col min="4873" max="4873" width="11.28515625" style="329" customWidth="1"/>
    <col min="4874" max="5120" width="9.140625" style="329"/>
    <col min="5121" max="5121" width="4.28515625" style="329" customWidth="1"/>
    <col min="5122" max="5122" width="8.7109375" style="329" customWidth="1"/>
    <col min="5123" max="5123" width="5.5703125" style="329" customWidth="1"/>
    <col min="5124" max="5124" width="10.140625" style="329" customWidth="1"/>
    <col min="5125" max="5125" width="9.7109375" style="329" customWidth="1"/>
    <col min="5126" max="5126" width="10.28515625" style="329" customWidth="1"/>
    <col min="5127" max="5127" width="13.28515625" style="329" customWidth="1"/>
    <col min="5128" max="5128" width="14.28515625" style="329" customWidth="1"/>
    <col min="5129" max="5129" width="11.28515625" style="329" customWidth="1"/>
    <col min="5130" max="5376" width="9.140625" style="329"/>
    <col min="5377" max="5377" width="4.28515625" style="329" customWidth="1"/>
    <col min="5378" max="5378" width="8.7109375" style="329" customWidth="1"/>
    <col min="5379" max="5379" width="5.5703125" style="329" customWidth="1"/>
    <col min="5380" max="5380" width="10.140625" style="329" customWidth="1"/>
    <col min="5381" max="5381" width="9.7109375" style="329" customWidth="1"/>
    <col min="5382" max="5382" width="10.28515625" style="329" customWidth="1"/>
    <col min="5383" max="5383" width="13.28515625" style="329" customWidth="1"/>
    <col min="5384" max="5384" width="14.28515625" style="329" customWidth="1"/>
    <col min="5385" max="5385" width="11.28515625" style="329" customWidth="1"/>
    <col min="5386" max="5632" width="9.140625" style="329"/>
    <col min="5633" max="5633" width="4.28515625" style="329" customWidth="1"/>
    <col min="5634" max="5634" width="8.7109375" style="329" customWidth="1"/>
    <col min="5635" max="5635" width="5.5703125" style="329" customWidth="1"/>
    <col min="5636" max="5636" width="10.140625" style="329" customWidth="1"/>
    <col min="5637" max="5637" width="9.7109375" style="329" customWidth="1"/>
    <col min="5638" max="5638" width="10.28515625" style="329" customWidth="1"/>
    <col min="5639" max="5639" width="13.28515625" style="329" customWidth="1"/>
    <col min="5640" max="5640" width="14.28515625" style="329" customWidth="1"/>
    <col min="5641" max="5641" width="11.28515625" style="329" customWidth="1"/>
    <col min="5642" max="5888" width="9.140625" style="329"/>
    <col min="5889" max="5889" width="4.28515625" style="329" customWidth="1"/>
    <col min="5890" max="5890" width="8.7109375" style="329" customWidth="1"/>
    <col min="5891" max="5891" width="5.5703125" style="329" customWidth="1"/>
    <col min="5892" max="5892" width="10.140625" style="329" customWidth="1"/>
    <col min="5893" max="5893" width="9.7109375" style="329" customWidth="1"/>
    <col min="5894" max="5894" width="10.28515625" style="329" customWidth="1"/>
    <col min="5895" max="5895" width="13.28515625" style="329" customWidth="1"/>
    <col min="5896" max="5896" width="14.28515625" style="329" customWidth="1"/>
    <col min="5897" max="5897" width="11.28515625" style="329" customWidth="1"/>
    <col min="5898" max="6144" width="9.140625" style="329"/>
    <col min="6145" max="6145" width="4.28515625" style="329" customWidth="1"/>
    <col min="6146" max="6146" width="8.7109375" style="329" customWidth="1"/>
    <col min="6147" max="6147" width="5.5703125" style="329" customWidth="1"/>
    <col min="6148" max="6148" width="10.140625" style="329" customWidth="1"/>
    <col min="6149" max="6149" width="9.7109375" style="329" customWidth="1"/>
    <col min="6150" max="6150" width="10.28515625" style="329" customWidth="1"/>
    <col min="6151" max="6151" width="13.28515625" style="329" customWidth="1"/>
    <col min="6152" max="6152" width="14.28515625" style="329" customWidth="1"/>
    <col min="6153" max="6153" width="11.28515625" style="329" customWidth="1"/>
    <col min="6154" max="6400" width="9.140625" style="329"/>
    <col min="6401" max="6401" width="4.28515625" style="329" customWidth="1"/>
    <col min="6402" max="6402" width="8.7109375" style="329" customWidth="1"/>
    <col min="6403" max="6403" width="5.5703125" style="329" customWidth="1"/>
    <col min="6404" max="6404" width="10.140625" style="329" customWidth="1"/>
    <col min="6405" max="6405" width="9.7109375" style="329" customWidth="1"/>
    <col min="6406" max="6406" width="10.28515625" style="329" customWidth="1"/>
    <col min="6407" max="6407" width="13.28515625" style="329" customWidth="1"/>
    <col min="6408" max="6408" width="14.28515625" style="329" customWidth="1"/>
    <col min="6409" max="6409" width="11.28515625" style="329" customWidth="1"/>
    <col min="6410" max="6656" width="9.140625" style="329"/>
    <col min="6657" max="6657" width="4.28515625" style="329" customWidth="1"/>
    <col min="6658" max="6658" width="8.7109375" style="329" customWidth="1"/>
    <col min="6659" max="6659" width="5.5703125" style="329" customWidth="1"/>
    <col min="6660" max="6660" width="10.140625" style="329" customWidth="1"/>
    <col min="6661" max="6661" width="9.7109375" style="329" customWidth="1"/>
    <col min="6662" max="6662" width="10.28515625" style="329" customWidth="1"/>
    <col min="6663" max="6663" width="13.28515625" style="329" customWidth="1"/>
    <col min="6664" max="6664" width="14.28515625" style="329" customWidth="1"/>
    <col min="6665" max="6665" width="11.28515625" style="329" customWidth="1"/>
    <col min="6666" max="6912" width="9.140625" style="329"/>
    <col min="6913" max="6913" width="4.28515625" style="329" customWidth="1"/>
    <col min="6914" max="6914" width="8.7109375" style="329" customWidth="1"/>
    <col min="6915" max="6915" width="5.5703125" style="329" customWidth="1"/>
    <col min="6916" max="6916" width="10.140625" style="329" customWidth="1"/>
    <col min="6917" max="6917" width="9.7109375" style="329" customWidth="1"/>
    <col min="6918" max="6918" width="10.28515625" style="329" customWidth="1"/>
    <col min="6919" max="6919" width="13.28515625" style="329" customWidth="1"/>
    <col min="6920" max="6920" width="14.28515625" style="329" customWidth="1"/>
    <col min="6921" max="6921" width="11.28515625" style="329" customWidth="1"/>
    <col min="6922" max="7168" width="9.140625" style="329"/>
    <col min="7169" max="7169" width="4.28515625" style="329" customWidth="1"/>
    <col min="7170" max="7170" width="8.7109375" style="329" customWidth="1"/>
    <col min="7171" max="7171" width="5.5703125" style="329" customWidth="1"/>
    <col min="7172" max="7172" width="10.140625" style="329" customWidth="1"/>
    <col min="7173" max="7173" width="9.7109375" style="329" customWidth="1"/>
    <col min="7174" max="7174" width="10.28515625" style="329" customWidth="1"/>
    <col min="7175" max="7175" width="13.28515625" style="329" customWidth="1"/>
    <col min="7176" max="7176" width="14.28515625" style="329" customWidth="1"/>
    <col min="7177" max="7177" width="11.28515625" style="329" customWidth="1"/>
    <col min="7178" max="7424" width="9.140625" style="329"/>
    <col min="7425" max="7425" width="4.28515625" style="329" customWidth="1"/>
    <col min="7426" max="7426" width="8.7109375" style="329" customWidth="1"/>
    <col min="7427" max="7427" width="5.5703125" style="329" customWidth="1"/>
    <col min="7428" max="7428" width="10.140625" style="329" customWidth="1"/>
    <col min="7429" max="7429" width="9.7109375" style="329" customWidth="1"/>
    <col min="7430" max="7430" width="10.28515625" style="329" customWidth="1"/>
    <col min="7431" max="7431" width="13.28515625" style="329" customWidth="1"/>
    <col min="7432" max="7432" width="14.28515625" style="329" customWidth="1"/>
    <col min="7433" max="7433" width="11.28515625" style="329" customWidth="1"/>
    <col min="7434" max="7680" width="9.140625" style="329"/>
    <col min="7681" max="7681" width="4.28515625" style="329" customWidth="1"/>
    <col min="7682" max="7682" width="8.7109375" style="329" customWidth="1"/>
    <col min="7683" max="7683" width="5.5703125" style="329" customWidth="1"/>
    <col min="7684" max="7684" width="10.140625" style="329" customWidth="1"/>
    <col min="7685" max="7685" width="9.7109375" style="329" customWidth="1"/>
    <col min="7686" max="7686" width="10.28515625" style="329" customWidth="1"/>
    <col min="7687" max="7687" width="13.28515625" style="329" customWidth="1"/>
    <col min="7688" max="7688" width="14.28515625" style="329" customWidth="1"/>
    <col min="7689" max="7689" width="11.28515625" style="329" customWidth="1"/>
    <col min="7690" max="7936" width="9.140625" style="329"/>
    <col min="7937" max="7937" width="4.28515625" style="329" customWidth="1"/>
    <col min="7938" max="7938" width="8.7109375" style="329" customWidth="1"/>
    <col min="7939" max="7939" width="5.5703125" style="329" customWidth="1"/>
    <col min="7940" max="7940" width="10.140625" style="329" customWidth="1"/>
    <col min="7941" max="7941" width="9.7109375" style="329" customWidth="1"/>
    <col min="7942" max="7942" width="10.28515625" style="329" customWidth="1"/>
    <col min="7943" max="7943" width="13.28515625" style="329" customWidth="1"/>
    <col min="7944" max="7944" width="14.28515625" style="329" customWidth="1"/>
    <col min="7945" max="7945" width="11.28515625" style="329" customWidth="1"/>
    <col min="7946" max="8192" width="9.140625" style="329"/>
    <col min="8193" max="8193" width="4.28515625" style="329" customWidth="1"/>
    <col min="8194" max="8194" width="8.7109375" style="329" customWidth="1"/>
    <col min="8195" max="8195" width="5.5703125" style="329" customWidth="1"/>
    <col min="8196" max="8196" width="10.140625" style="329" customWidth="1"/>
    <col min="8197" max="8197" width="9.7109375" style="329" customWidth="1"/>
    <col min="8198" max="8198" width="10.28515625" style="329" customWidth="1"/>
    <col min="8199" max="8199" width="13.28515625" style="329" customWidth="1"/>
    <col min="8200" max="8200" width="14.28515625" style="329" customWidth="1"/>
    <col min="8201" max="8201" width="11.28515625" style="329" customWidth="1"/>
    <col min="8202" max="8448" width="9.140625" style="329"/>
    <col min="8449" max="8449" width="4.28515625" style="329" customWidth="1"/>
    <col min="8450" max="8450" width="8.7109375" style="329" customWidth="1"/>
    <col min="8451" max="8451" width="5.5703125" style="329" customWidth="1"/>
    <col min="8452" max="8452" width="10.140625" style="329" customWidth="1"/>
    <col min="8453" max="8453" width="9.7109375" style="329" customWidth="1"/>
    <col min="8454" max="8454" width="10.28515625" style="329" customWidth="1"/>
    <col min="8455" max="8455" width="13.28515625" style="329" customWidth="1"/>
    <col min="8456" max="8456" width="14.28515625" style="329" customWidth="1"/>
    <col min="8457" max="8457" width="11.28515625" style="329" customWidth="1"/>
    <col min="8458" max="8704" width="9.140625" style="329"/>
    <col min="8705" max="8705" width="4.28515625" style="329" customWidth="1"/>
    <col min="8706" max="8706" width="8.7109375" style="329" customWidth="1"/>
    <col min="8707" max="8707" width="5.5703125" style="329" customWidth="1"/>
    <col min="8708" max="8708" width="10.140625" style="329" customWidth="1"/>
    <col min="8709" max="8709" width="9.7109375" style="329" customWidth="1"/>
    <col min="8710" max="8710" width="10.28515625" style="329" customWidth="1"/>
    <col min="8711" max="8711" width="13.28515625" style="329" customWidth="1"/>
    <col min="8712" max="8712" width="14.28515625" style="329" customWidth="1"/>
    <col min="8713" max="8713" width="11.28515625" style="329" customWidth="1"/>
    <col min="8714" max="8960" width="9.140625" style="329"/>
    <col min="8961" max="8961" width="4.28515625" style="329" customWidth="1"/>
    <col min="8962" max="8962" width="8.7109375" style="329" customWidth="1"/>
    <col min="8963" max="8963" width="5.5703125" style="329" customWidth="1"/>
    <col min="8964" max="8964" width="10.140625" style="329" customWidth="1"/>
    <col min="8965" max="8965" width="9.7109375" style="329" customWidth="1"/>
    <col min="8966" max="8966" width="10.28515625" style="329" customWidth="1"/>
    <col min="8967" max="8967" width="13.28515625" style="329" customWidth="1"/>
    <col min="8968" max="8968" width="14.28515625" style="329" customWidth="1"/>
    <col min="8969" max="8969" width="11.28515625" style="329" customWidth="1"/>
    <col min="8970" max="9216" width="9.140625" style="329"/>
    <col min="9217" max="9217" width="4.28515625" style="329" customWidth="1"/>
    <col min="9218" max="9218" width="8.7109375" style="329" customWidth="1"/>
    <col min="9219" max="9219" width="5.5703125" style="329" customWidth="1"/>
    <col min="9220" max="9220" width="10.140625" style="329" customWidth="1"/>
    <col min="9221" max="9221" width="9.7109375" style="329" customWidth="1"/>
    <col min="9222" max="9222" width="10.28515625" style="329" customWidth="1"/>
    <col min="9223" max="9223" width="13.28515625" style="329" customWidth="1"/>
    <col min="9224" max="9224" width="14.28515625" style="329" customWidth="1"/>
    <col min="9225" max="9225" width="11.28515625" style="329" customWidth="1"/>
    <col min="9226" max="9472" width="9.140625" style="329"/>
    <col min="9473" max="9473" width="4.28515625" style="329" customWidth="1"/>
    <col min="9474" max="9474" width="8.7109375" style="329" customWidth="1"/>
    <col min="9475" max="9475" width="5.5703125" style="329" customWidth="1"/>
    <col min="9476" max="9476" width="10.140625" style="329" customWidth="1"/>
    <col min="9477" max="9477" width="9.7109375" style="329" customWidth="1"/>
    <col min="9478" max="9478" width="10.28515625" style="329" customWidth="1"/>
    <col min="9479" max="9479" width="13.28515625" style="329" customWidth="1"/>
    <col min="9480" max="9480" width="14.28515625" style="329" customWidth="1"/>
    <col min="9481" max="9481" width="11.28515625" style="329" customWidth="1"/>
    <col min="9482" max="9728" width="9.140625" style="329"/>
    <col min="9729" max="9729" width="4.28515625" style="329" customWidth="1"/>
    <col min="9730" max="9730" width="8.7109375" style="329" customWidth="1"/>
    <col min="9731" max="9731" width="5.5703125" style="329" customWidth="1"/>
    <col min="9732" max="9732" width="10.140625" style="329" customWidth="1"/>
    <col min="9733" max="9733" width="9.7109375" style="329" customWidth="1"/>
    <col min="9734" max="9734" width="10.28515625" style="329" customWidth="1"/>
    <col min="9735" max="9735" width="13.28515625" style="329" customWidth="1"/>
    <col min="9736" max="9736" width="14.28515625" style="329" customWidth="1"/>
    <col min="9737" max="9737" width="11.28515625" style="329" customWidth="1"/>
    <col min="9738" max="9984" width="9.140625" style="329"/>
    <col min="9985" max="9985" width="4.28515625" style="329" customWidth="1"/>
    <col min="9986" max="9986" width="8.7109375" style="329" customWidth="1"/>
    <col min="9987" max="9987" width="5.5703125" style="329" customWidth="1"/>
    <col min="9988" max="9988" width="10.140625" style="329" customWidth="1"/>
    <col min="9989" max="9989" width="9.7109375" style="329" customWidth="1"/>
    <col min="9990" max="9990" width="10.28515625" style="329" customWidth="1"/>
    <col min="9991" max="9991" width="13.28515625" style="329" customWidth="1"/>
    <col min="9992" max="9992" width="14.28515625" style="329" customWidth="1"/>
    <col min="9993" max="9993" width="11.28515625" style="329" customWidth="1"/>
    <col min="9994" max="10240" width="9.140625" style="329"/>
    <col min="10241" max="10241" width="4.28515625" style="329" customWidth="1"/>
    <col min="10242" max="10242" width="8.7109375" style="329" customWidth="1"/>
    <col min="10243" max="10243" width="5.5703125" style="329" customWidth="1"/>
    <col min="10244" max="10244" width="10.140625" style="329" customWidth="1"/>
    <col min="10245" max="10245" width="9.7109375" style="329" customWidth="1"/>
    <col min="10246" max="10246" width="10.28515625" style="329" customWidth="1"/>
    <col min="10247" max="10247" width="13.28515625" style="329" customWidth="1"/>
    <col min="10248" max="10248" width="14.28515625" style="329" customWidth="1"/>
    <col min="10249" max="10249" width="11.28515625" style="329" customWidth="1"/>
    <col min="10250" max="10496" width="9.140625" style="329"/>
    <col min="10497" max="10497" width="4.28515625" style="329" customWidth="1"/>
    <col min="10498" max="10498" width="8.7109375" style="329" customWidth="1"/>
    <col min="10499" max="10499" width="5.5703125" style="329" customWidth="1"/>
    <col min="10500" max="10500" width="10.140625" style="329" customWidth="1"/>
    <col min="10501" max="10501" width="9.7109375" style="329" customWidth="1"/>
    <col min="10502" max="10502" width="10.28515625" style="329" customWidth="1"/>
    <col min="10503" max="10503" width="13.28515625" style="329" customWidth="1"/>
    <col min="10504" max="10504" width="14.28515625" style="329" customWidth="1"/>
    <col min="10505" max="10505" width="11.28515625" style="329" customWidth="1"/>
    <col min="10506" max="10752" width="9.140625" style="329"/>
    <col min="10753" max="10753" width="4.28515625" style="329" customWidth="1"/>
    <col min="10754" max="10754" width="8.7109375" style="329" customWidth="1"/>
    <col min="10755" max="10755" width="5.5703125" style="329" customWidth="1"/>
    <col min="10756" max="10756" width="10.140625" style="329" customWidth="1"/>
    <col min="10757" max="10757" width="9.7109375" style="329" customWidth="1"/>
    <col min="10758" max="10758" width="10.28515625" style="329" customWidth="1"/>
    <col min="10759" max="10759" width="13.28515625" style="329" customWidth="1"/>
    <col min="10760" max="10760" width="14.28515625" style="329" customWidth="1"/>
    <col min="10761" max="10761" width="11.28515625" style="329" customWidth="1"/>
    <col min="10762" max="11008" width="9.140625" style="329"/>
    <col min="11009" max="11009" width="4.28515625" style="329" customWidth="1"/>
    <col min="11010" max="11010" width="8.7109375" style="329" customWidth="1"/>
    <col min="11011" max="11011" width="5.5703125" style="329" customWidth="1"/>
    <col min="11012" max="11012" width="10.140625" style="329" customWidth="1"/>
    <col min="11013" max="11013" width="9.7109375" style="329" customWidth="1"/>
    <col min="11014" max="11014" width="10.28515625" style="329" customWidth="1"/>
    <col min="11015" max="11015" width="13.28515625" style="329" customWidth="1"/>
    <col min="11016" max="11016" width="14.28515625" style="329" customWidth="1"/>
    <col min="11017" max="11017" width="11.28515625" style="329" customWidth="1"/>
    <col min="11018" max="11264" width="9.140625" style="329"/>
    <col min="11265" max="11265" width="4.28515625" style="329" customWidth="1"/>
    <col min="11266" max="11266" width="8.7109375" style="329" customWidth="1"/>
    <col min="11267" max="11267" width="5.5703125" style="329" customWidth="1"/>
    <col min="11268" max="11268" width="10.140625" style="329" customWidth="1"/>
    <col min="11269" max="11269" width="9.7109375" style="329" customWidth="1"/>
    <col min="11270" max="11270" width="10.28515625" style="329" customWidth="1"/>
    <col min="11271" max="11271" width="13.28515625" style="329" customWidth="1"/>
    <col min="11272" max="11272" width="14.28515625" style="329" customWidth="1"/>
    <col min="11273" max="11273" width="11.28515625" style="329" customWidth="1"/>
    <col min="11274" max="11520" width="9.140625" style="329"/>
    <col min="11521" max="11521" width="4.28515625" style="329" customWidth="1"/>
    <col min="11522" max="11522" width="8.7109375" style="329" customWidth="1"/>
    <col min="11523" max="11523" width="5.5703125" style="329" customWidth="1"/>
    <col min="11524" max="11524" width="10.140625" style="329" customWidth="1"/>
    <col min="11525" max="11525" width="9.7109375" style="329" customWidth="1"/>
    <col min="11526" max="11526" width="10.28515625" style="329" customWidth="1"/>
    <col min="11527" max="11527" width="13.28515625" style="329" customWidth="1"/>
    <col min="11528" max="11528" width="14.28515625" style="329" customWidth="1"/>
    <col min="11529" max="11529" width="11.28515625" style="329" customWidth="1"/>
    <col min="11530" max="11776" width="9.140625" style="329"/>
    <col min="11777" max="11777" width="4.28515625" style="329" customWidth="1"/>
    <col min="11778" max="11778" width="8.7109375" style="329" customWidth="1"/>
    <col min="11779" max="11779" width="5.5703125" style="329" customWidth="1"/>
    <col min="11780" max="11780" width="10.140625" style="329" customWidth="1"/>
    <col min="11781" max="11781" width="9.7109375" style="329" customWidth="1"/>
    <col min="11782" max="11782" width="10.28515625" style="329" customWidth="1"/>
    <col min="11783" max="11783" width="13.28515625" style="329" customWidth="1"/>
    <col min="11784" max="11784" width="14.28515625" style="329" customWidth="1"/>
    <col min="11785" max="11785" width="11.28515625" style="329" customWidth="1"/>
    <col min="11786" max="12032" width="9.140625" style="329"/>
    <col min="12033" max="12033" width="4.28515625" style="329" customWidth="1"/>
    <col min="12034" max="12034" width="8.7109375" style="329" customWidth="1"/>
    <col min="12035" max="12035" width="5.5703125" style="329" customWidth="1"/>
    <col min="12036" max="12036" width="10.140625" style="329" customWidth="1"/>
    <col min="12037" max="12037" width="9.7109375" style="329" customWidth="1"/>
    <col min="12038" max="12038" width="10.28515625" style="329" customWidth="1"/>
    <col min="12039" max="12039" width="13.28515625" style="329" customWidth="1"/>
    <col min="12040" max="12040" width="14.28515625" style="329" customWidth="1"/>
    <col min="12041" max="12041" width="11.28515625" style="329" customWidth="1"/>
    <col min="12042" max="12288" width="9.140625" style="329"/>
    <col min="12289" max="12289" width="4.28515625" style="329" customWidth="1"/>
    <col min="12290" max="12290" width="8.7109375" style="329" customWidth="1"/>
    <col min="12291" max="12291" width="5.5703125" style="329" customWidth="1"/>
    <col min="12292" max="12292" width="10.140625" style="329" customWidth="1"/>
    <col min="12293" max="12293" width="9.7109375" style="329" customWidth="1"/>
    <col min="12294" max="12294" width="10.28515625" style="329" customWidth="1"/>
    <col min="12295" max="12295" width="13.28515625" style="329" customWidth="1"/>
    <col min="12296" max="12296" width="14.28515625" style="329" customWidth="1"/>
    <col min="12297" max="12297" width="11.28515625" style="329" customWidth="1"/>
    <col min="12298" max="12544" width="9.140625" style="329"/>
    <col min="12545" max="12545" width="4.28515625" style="329" customWidth="1"/>
    <col min="12546" max="12546" width="8.7109375" style="329" customWidth="1"/>
    <col min="12547" max="12547" width="5.5703125" style="329" customWidth="1"/>
    <col min="12548" max="12548" width="10.140625" style="329" customWidth="1"/>
    <col min="12549" max="12549" width="9.7109375" style="329" customWidth="1"/>
    <col min="12550" max="12550" width="10.28515625" style="329" customWidth="1"/>
    <col min="12551" max="12551" width="13.28515625" style="329" customWidth="1"/>
    <col min="12552" max="12552" width="14.28515625" style="329" customWidth="1"/>
    <col min="12553" max="12553" width="11.28515625" style="329" customWidth="1"/>
    <col min="12554" max="12800" width="9.140625" style="329"/>
    <col min="12801" max="12801" width="4.28515625" style="329" customWidth="1"/>
    <col min="12802" max="12802" width="8.7109375" style="329" customWidth="1"/>
    <col min="12803" max="12803" width="5.5703125" style="329" customWidth="1"/>
    <col min="12804" max="12804" width="10.140625" style="329" customWidth="1"/>
    <col min="12805" max="12805" width="9.7109375" style="329" customWidth="1"/>
    <col min="12806" max="12806" width="10.28515625" style="329" customWidth="1"/>
    <col min="12807" max="12807" width="13.28515625" style="329" customWidth="1"/>
    <col min="12808" max="12808" width="14.28515625" style="329" customWidth="1"/>
    <col min="12809" max="12809" width="11.28515625" style="329" customWidth="1"/>
    <col min="12810" max="13056" width="9.140625" style="329"/>
    <col min="13057" max="13057" width="4.28515625" style="329" customWidth="1"/>
    <col min="13058" max="13058" width="8.7109375" style="329" customWidth="1"/>
    <col min="13059" max="13059" width="5.5703125" style="329" customWidth="1"/>
    <col min="13060" max="13060" width="10.140625" style="329" customWidth="1"/>
    <col min="13061" max="13061" width="9.7109375" style="329" customWidth="1"/>
    <col min="13062" max="13062" width="10.28515625" style="329" customWidth="1"/>
    <col min="13063" max="13063" width="13.28515625" style="329" customWidth="1"/>
    <col min="13064" max="13064" width="14.28515625" style="329" customWidth="1"/>
    <col min="13065" max="13065" width="11.28515625" style="329" customWidth="1"/>
    <col min="13066" max="13312" width="9.140625" style="329"/>
    <col min="13313" max="13313" width="4.28515625" style="329" customWidth="1"/>
    <col min="13314" max="13314" width="8.7109375" style="329" customWidth="1"/>
    <col min="13315" max="13315" width="5.5703125" style="329" customWidth="1"/>
    <col min="13316" max="13316" width="10.140625" style="329" customWidth="1"/>
    <col min="13317" max="13317" width="9.7109375" style="329" customWidth="1"/>
    <col min="13318" max="13318" width="10.28515625" style="329" customWidth="1"/>
    <col min="13319" max="13319" width="13.28515625" style="329" customWidth="1"/>
    <col min="13320" max="13320" width="14.28515625" style="329" customWidth="1"/>
    <col min="13321" max="13321" width="11.28515625" style="329" customWidth="1"/>
    <col min="13322" max="13568" width="9.140625" style="329"/>
    <col min="13569" max="13569" width="4.28515625" style="329" customWidth="1"/>
    <col min="13570" max="13570" width="8.7109375" style="329" customWidth="1"/>
    <col min="13571" max="13571" width="5.5703125" style="329" customWidth="1"/>
    <col min="13572" max="13572" width="10.140625" style="329" customWidth="1"/>
    <col min="13573" max="13573" width="9.7109375" style="329" customWidth="1"/>
    <col min="13574" max="13574" width="10.28515625" style="329" customWidth="1"/>
    <col min="13575" max="13575" width="13.28515625" style="329" customWidth="1"/>
    <col min="13576" max="13576" width="14.28515625" style="329" customWidth="1"/>
    <col min="13577" max="13577" width="11.28515625" style="329" customWidth="1"/>
    <col min="13578" max="13824" width="9.140625" style="329"/>
    <col min="13825" max="13825" width="4.28515625" style="329" customWidth="1"/>
    <col min="13826" max="13826" width="8.7109375" style="329" customWidth="1"/>
    <col min="13827" max="13827" width="5.5703125" style="329" customWidth="1"/>
    <col min="13828" max="13828" width="10.140625" style="329" customWidth="1"/>
    <col min="13829" max="13829" width="9.7109375" style="329" customWidth="1"/>
    <col min="13830" max="13830" width="10.28515625" style="329" customWidth="1"/>
    <col min="13831" max="13831" width="13.28515625" style="329" customWidth="1"/>
    <col min="13832" max="13832" width="14.28515625" style="329" customWidth="1"/>
    <col min="13833" max="13833" width="11.28515625" style="329" customWidth="1"/>
    <col min="13834" max="14080" width="9.140625" style="329"/>
    <col min="14081" max="14081" width="4.28515625" style="329" customWidth="1"/>
    <col min="14082" max="14082" width="8.7109375" style="329" customWidth="1"/>
    <col min="14083" max="14083" width="5.5703125" style="329" customWidth="1"/>
    <col min="14084" max="14084" width="10.140625" style="329" customWidth="1"/>
    <col min="14085" max="14085" width="9.7109375" style="329" customWidth="1"/>
    <col min="14086" max="14086" width="10.28515625" style="329" customWidth="1"/>
    <col min="14087" max="14087" width="13.28515625" style="329" customWidth="1"/>
    <col min="14088" max="14088" width="14.28515625" style="329" customWidth="1"/>
    <col min="14089" max="14089" width="11.28515625" style="329" customWidth="1"/>
    <col min="14090" max="14336" width="9.140625" style="329"/>
    <col min="14337" max="14337" width="4.28515625" style="329" customWidth="1"/>
    <col min="14338" max="14338" width="8.7109375" style="329" customWidth="1"/>
    <col min="14339" max="14339" width="5.5703125" style="329" customWidth="1"/>
    <col min="14340" max="14340" width="10.140625" style="329" customWidth="1"/>
    <col min="14341" max="14341" width="9.7109375" style="329" customWidth="1"/>
    <col min="14342" max="14342" width="10.28515625" style="329" customWidth="1"/>
    <col min="14343" max="14343" width="13.28515625" style="329" customWidth="1"/>
    <col min="14344" max="14344" width="14.28515625" style="329" customWidth="1"/>
    <col min="14345" max="14345" width="11.28515625" style="329" customWidth="1"/>
    <col min="14346" max="14592" width="9.140625" style="329"/>
    <col min="14593" max="14593" width="4.28515625" style="329" customWidth="1"/>
    <col min="14594" max="14594" width="8.7109375" style="329" customWidth="1"/>
    <col min="14595" max="14595" width="5.5703125" style="329" customWidth="1"/>
    <col min="14596" max="14596" width="10.140625" style="329" customWidth="1"/>
    <col min="14597" max="14597" width="9.7109375" style="329" customWidth="1"/>
    <col min="14598" max="14598" width="10.28515625" style="329" customWidth="1"/>
    <col min="14599" max="14599" width="13.28515625" style="329" customWidth="1"/>
    <col min="14600" max="14600" width="14.28515625" style="329" customWidth="1"/>
    <col min="14601" max="14601" width="11.28515625" style="329" customWidth="1"/>
    <col min="14602" max="14848" width="9.140625" style="329"/>
    <col min="14849" max="14849" width="4.28515625" style="329" customWidth="1"/>
    <col min="14850" max="14850" width="8.7109375" style="329" customWidth="1"/>
    <col min="14851" max="14851" width="5.5703125" style="329" customWidth="1"/>
    <col min="14852" max="14852" width="10.140625" style="329" customWidth="1"/>
    <col min="14853" max="14853" width="9.7109375" style="329" customWidth="1"/>
    <col min="14854" max="14854" width="10.28515625" style="329" customWidth="1"/>
    <col min="14855" max="14855" width="13.28515625" style="329" customWidth="1"/>
    <col min="14856" max="14856" width="14.28515625" style="329" customWidth="1"/>
    <col min="14857" max="14857" width="11.28515625" style="329" customWidth="1"/>
    <col min="14858" max="15104" width="9.140625" style="329"/>
    <col min="15105" max="15105" width="4.28515625" style="329" customWidth="1"/>
    <col min="15106" max="15106" width="8.7109375" style="329" customWidth="1"/>
    <col min="15107" max="15107" width="5.5703125" style="329" customWidth="1"/>
    <col min="15108" max="15108" width="10.140625" style="329" customWidth="1"/>
    <col min="15109" max="15109" width="9.7109375" style="329" customWidth="1"/>
    <col min="15110" max="15110" width="10.28515625" style="329" customWidth="1"/>
    <col min="15111" max="15111" width="13.28515625" style="329" customWidth="1"/>
    <col min="15112" max="15112" width="14.28515625" style="329" customWidth="1"/>
    <col min="15113" max="15113" width="11.28515625" style="329" customWidth="1"/>
    <col min="15114" max="15360" width="9.140625" style="329"/>
    <col min="15361" max="15361" width="4.28515625" style="329" customWidth="1"/>
    <col min="15362" max="15362" width="8.7109375" style="329" customWidth="1"/>
    <col min="15363" max="15363" width="5.5703125" style="329" customWidth="1"/>
    <col min="15364" max="15364" width="10.140625" style="329" customWidth="1"/>
    <col min="15365" max="15365" width="9.7109375" style="329" customWidth="1"/>
    <col min="15366" max="15366" width="10.28515625" style="329" customWidth="1"/>
    <col min="15367" max="15367" width="13.28515625" style="329" customWidth="1"/>
    <col min="15368" max="15368" width="14.28515625" style="329" customWidth="1"/>
    <col min="15369" max="15369" width="11.28515625" style="329" customWidth="1"/>
    <col min="15370" max="15616" width="9.140625" style="329"/>
    <col min="15617" max="15617" width="4.28515625" style="329" customWidth="1"/>
    <col min="15618" max="15618" width="8.7109375" style="329" customWidth="1"/>
    <col min="15619" max="15619" width="5.5703125" style="329" customWidth="1"/>
    <col min="15620" max="15620" width="10.140625" style="329" customWidth="1"/>
    <col min="15621" max="15621" width="9.7109375" style="329" customWidth="1"/>
    <col min="15622" max="15622" width="10.28515625" style="329" customWidth="1"/>
    <col min="15623" max="15623" width="13.28515625" style="329" customWidth="1"/>
    <col min="15624" max="15624" width="14.28515625" style="329" customWidth="1"/>
    <col min="15625" max="15625" width="11.28515625" style="329" customWidth="1"/>
    <col min="15626" max="15872" width="9.140625" style="329"/>
    <col min="15873" max="15873" width="4.28515625" style="329" customWidth="1"/>
    <col min="15874" max="15874" width="8.7109375" style="329" customWidth="1"/>
    <col min="15875" max="15875" width="5.5703125" style="329" customWidth="1"/>
    <col min="15876" max="15876" width="10.140625" style="329" customWidth="1"/>
    <col min="15877" max="15877" width="9.7109375" style="329" customWidth="1"/>
    <col min="15878" max="15878" width="10.28515625" style="329" customWidth="1"/>
    <col min="15879" max="15879" width="13.28515625" style="329" customWidth="1"/>
    <col min="15880" max="15880" width="14.28515625" style="329" customWidth="1"/>
    <col min="15881" max="15881" width="11.28515625" style="329" customWidth="1"/>
    <col min="15882" max="16128" width="9.140625" style="329"/>
    <col min="16129" max="16129" width="4.28515625" style="329" customWidth="1"/>
    <col min="16130" max="16130" width="8.7109375" style="329" customWidth="1"/>
    <col min="16131" max="16131" width="5.5703125" style="329" customWidth="1"/>
    <col min="16132" max="16132" width="10.140625" style="329" customWidth="1"/>
    <col min="16133" max="16133" width="9.7109375" style="329" customWidth="1"/>
    <col min="16134" max="16134" width="10.28515625" style="329" customWidth="1"/>
    <col min="16135" max="16135" width="13.28515625" style="329" customWidth="1"/>
    <col min="16136" max="16136" width="14.28515625" style="329" customWidth="1"/>
    <col min="16137" max="16137" width="11.28515625" style="329" customWidth="1"/>
    <col min="16138" max="16384" width="9.140625" style="329"/>
  </cols>
  <sheetData>
    <row r="1" spans="1:74" x14ac:dyDescent="0.25">
      <c r="G1" s="1"/>
      <c r="H1" s="1" t="s">
        <v>348</v>
      </c>
    </row>
    <row r="2" spans="1:74" x14ac:dyDescent="0.25">
      <c r="G2" s="1"/>
      <c r="H2" s="2" t="s">
        <v>304</v>
      </c>
    </row>
    <row r="3" spans="1:74" x14ac:dyDescent="0.25">
      <c r="G3" s="1"/>
      <c r="H3" s="2" t="s">
        <v>6</v>
      </c>
    </row>
    <row r="4" spans="1:74" x14ac:dyDescent="0.25">
      <c r="G4" s="1"/>
      <c r="H4" s="2" t="s">
        <v>305</v>
      </c>
    </row>
    <row r="5" spans="1:74" x14ac:dyDescent="0.25">
      <c r="H5" s="164"/>
    </row>
    <row r="7" spans="1:74" ht="25.5" x14ac:dyDescent="0.25">
      <c r="A7" s="165" t="s">
        <v>349</v>
      </c>
      <c r="B7" s="165"/>
      <c r="C7" s="165"/>
      <c r="D7" s="165"/>
      <c r="E7" s="165"/>
      <c r="F7" s="165"/>
      <c r="G7" s="165"/>
      <c r="H7" s="165"/>
      <c r="I7" s="165"/>
    </row>
    <row r="8" spans="1:74" x14ac:dyDescent="0.25">
      <c r="A8" s="166"/>
      <c r="B8" s="166"/>
      <c r="C8" s="166"/>
      <c r="D8" s="166"/>
      <c r="E8" s="166"/>
      <c r="F8" s="166"/>
      <c r="G8" s="166"/>
      <c r="H8" s="166"/>
      <c r="I8" s="166"/>
    </row>
    <row r="9" spans="1:74" x14ac:dyDescent="0.25">
      <c r="I9" s="167" t="s">
        <v>0</v>
      </c>
    </row>
    <row r="10" spans="1:74" x14ac:dyDescent="0.25">
      <c r="A10" s="168"/>
      <c r="B10" s="168"/>
      <c r="C10" s="168"/>
      <c r="D10" s="169"/>
      <c r="E10" s="169"/>
      <c r="F10" s="170" t="s">
        <v>350</v>
      </c>
      <c r="G10" s="171"/>
      <c r="H10" s="171"/>
      <c r="I10" s="172"/>
    </row>
    <row r="11" spans="1:74" ht="36" x14ac:dyDescent="0.25">
      <c r="A11" s="173" t="s">
        <v>316</v>
      </c>
      <c r="B11" s="173" t="s">
        <v>351</v>
      </c>
      <c r="C11" s="173" t="s">
        <v>42</v>
      </c>
      <c r="D11" s="174" t="s">
        <v>352</v>
      </c>
      <c r="E11" s="174" t="s">
        <v>353</v>
      </c>
      <c r="F11" s="169"/>
      <c r="G11" s="170" t="s">
        <v>354</v>
      </c>
      <c r="H11" s="172"/>
      <c r="I11" s="169"/>
    </row>
    <row r="12" spans="1:74" ht="36" x14ac:dyDescent="0.25">
      <c r="A12" s="175"/>
      <c r="B12" s="175"/>
      <c r="C12" s="175"/>
      <c r="D12" s="175"/>
      <c r="E12" s="176"/>
      <c r="F12" s="177" t="s">
        <v>355</v>
      </c>
      <c r="G12" s="178" t="s">
        <v>356</v>
      </c>
      <c r="H12" s="178" t="s">
        <v>357</v>
      </c>
      <c r="I12" s="177" t="s">
        <v>358</v>
      </c>
    </row>
    <row r="13" spans="1:74" ht="11.25" customHeight="1" x14ac:dyDescent="0.25">
      <c r="A13" s="179">
        <v>1</v>
      </c>
      <c r="B13" s="179">
        <v>2</v>
      </c>
      <c r="C13" s="179">
        <v>3</v>
      </c>
      <c r="D13" s="179">
        <v>4</v>
      </c>
      <c r="E13" s="179">
        <v>5</v>
      </c>
      <c r="F13" s="179">
        <v>6</v>
      </c>
      <c r="G13" s="179">
        <v>7</v>
      </c>
      <c r="H13" s="179">
        <v>8</v>
      </c>
      <c r="I13" s="179">
        <v>9</v>
      </c>
    </row>
    <row r="14" spans="1:74" s="182" customFormat="1" ht="21" customHeight="1" x14ac:dyDescent="0.2">
      <c r="A14" s="180">
        <v>710</v>
      </c>
      <c r="B14" s="180">
        <v>71035</v>
      </c>
      <c r="C14" s="180">
        <v>2020</v>
      </c>
      <c r="D14" s="181">
        <v>9000</v>
      </c>
      <c r="E14" s="181">
        <f>SUM(F14,I14)</f>
        <v>9000</v>
      </c>
      <c r="F14" s="181">
        <v>9000</v>
      </c>
      <c r="G14" s="181">
        <v>0</v>
      </c>
      <c r="H14" s="181">
        <v>0</v>
      </c>
      <c r="I14" s="181">
        <v>0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74" s="182" customFormat="1" ht="21" customHeight="1" x14ac:dyDescent="0.2">
      <c r="A15" s="180">
        <v>750</v>
      </c>
      <c r="B15" s="180">
        <v>75045</v>
      </c>
      <c r="C15" s="183">
        <v>2120</v>
      </c>
      <c r="D15" s="184">
        <v>25369</v>
      </c>
      <c r="E15" s="181">
        <f>SUM(F15,I15)</f>
        <v>25369</v>
      </c>
      <c r="F15" s="181">
        <v>25369</v>
      </c>
      <c r="G15" s="181">
        <v>18469</v>
      </c>
      <c r="H15" s="181">
        <v>0</v>
      </c>
      <c r="I15" s="181">
        <v>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74" s="182" customFormat="1" ht="21" customHeight="1" x14ac:dyDescent="0.2">
      <c r="A16" s="180">
        <v>801</v>
      </c>
      <c r="B16" s="180">
        <v>80146</v>
      </c>
      <c r="C16" s="183">
        <v>2020</v>
      </c>
      <c r="D16" s="184">
        <v>182163</v>
      </c>
      <c r="E16" s="181">
        <f>SUM(F16,I16)</f>
        <v>182163</v>
      </c>
      <c r="F16" s="181">
        <v>182163</v>
      </c>
      <c r="G16" s="181">
        <v>176724</v>
      </c>
      <c r="H16" s="181">
        <v>0</v>
      </c>
      <c r="I16" s="181">
        <v>0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1:74" s="182" customFormat="1" ht="21" customHeight="1" x14ac:dyDescent="0.2">
      <c r="A17" s="180">
        <v>801</v>
      </c>
      <c r="B17" s="180">
        <v>80146</v>
      </c>
      <c r="C17" s="183">
        <v>2120</v>
      </c>
      <c r="D17" s="184">
        <v>268858</v>
      </c>
      <c r="E17" s="181">
        <f>SUM(F17,I17)</f>
        <v>268858</v>
      </c>
      <c r="F17" s="181">
        <v>268858</v>
      </c>
      <c r="G17" s="181">
        <v>259318</v>
      </c>
      <c r="H17" s="181">
        <v>0</v>
      </c>
      <c r="I17" s="181">
        <v>0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1:74" s="182" customFormat="1" ht="21" customHeight="1" x14ac:dyDescent="0.2">
      <c r="A18" s="180">
        <v>801</v>
      </c>
      <c r="B18" s="180">
        <v>80195</v>
      </c>
      <c r="C18" s="183">
        <v>2120</v>
      </c>
      <c r="D18" s="184">
        <v>254800</v>
      </c>
      <c r="E18" s="181">
        <f>SUM(F18,I18)</f>
        <v>254800</v>
      </c>
      <c r="F18" s="181">
        <v>254800</v>
      </c>
      <c r="G18" s="181">
        <v>254800</v>
      </c>
      <c r="H18" s="181">
        <v>0</v>
      </c>
      <c r="I18" s="181">
        <v>0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</row>
    <row r="19" spans="1:74" s="182" customFormat="1" ht="21" customHeight="1" x14ac:dyDescent="0.2">
      <c r="A19" s="330" t="s">
        <v>359</v>
      </c>
      <c r="B19" s="331"/>
      <c r="C19" s="332"/>
      <c r="D19" s="333">
        <f t="shared" ref="D19:I19" si="0">SUM(D14:D18)</f>
        <v>740190</v>
      </c>
      <c r="E19" s="333">
        <f t="shared" si="0"/>
        <v>740190</v>
      </c>
      <c r="F19" s="333">
        <f t="shared" si="0"/>
        <v>740190</v>
      </c>
      <c r="G19" s="333">
        <f t="shared" si="0"/>
        <v>709311</v>
      </c>
      <c r="H19" s="333">
        <f t="shared" si="0"/>
        <v>0</v>
      </c>
      <c r="I19" s="333">
        <f t="shared" si="0"/>
        <v>0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A1EF0-FD03-484D-BCAD-6295F4CA166C}">
  <dimension ref="A1:F159"/>
  <sheetViews>
    <sheetView zoomScale="120" zoomScaleNormal="120" workbookViewId="0">
      <selection activeCell="B2" sqref="B2"/>
    </sheetView>
  </sheetViews>
  <sheetFormatPr defaultColWidth="4" defaultRowHeight="15" x14ac:dyDescent="0.25"/>
  <cols>
    <col min="1" max="1" width="4" style="273"/>
    <col min="2" max="2" width="5.7109375" style="273" customWidth="1"/>
    <col min="3" max="3" width="8.42578125" style="273" customWidth="1"/>
    <col min="4" max="4" width="49.140625" style="273" customWidth="1"/>
    <col min="5" max="5" width="21.42578125" style="341" customWidth="1"/>
    <col min="6" max="6" width="9.140625" style="4" customWidth="1"/>
    <col min="7" max="255" width="9.140625" style="273" customWidth="1"/>
    <col min="256" max="257" width="4" style="273"/>
    <col min="258" max="258" width="5.7109375" style="273" customWidth="1"/>
    <col min="259" max="259" width="8.42578125" style="273" customWidth="1"/>
    <col min="260" max="260" width="49.140625" style="273" customWidth="1"/>
    <col min="261" max="261" width="21.42578125" style="273" customWidth="1"/>
    <col min="262" max="511" width="9.140625" style="273" customWidth="1"/>
    <col min="512" max="513" width="4" style="273"/>
    <col min="514" max="514" width="5.7109375" style="273" customWidth="1"/>
    <col min="515" max="515" width="8.42578125" style="273" customWidth="1"/>
    <col min="516" max="516" width="49.140625" style="273" customWidth="1"/>
    <col min="517" max="517" width="21.42578125" style="273" customWidth="1"/>
    <col min="518" max="767" width="9.140625" style="273" customWidth="1"/>
    <col min="768" max="769" width="4" style="273"/>
    <col min="770" max="770" width="5.7109375" style="273" customWidth="1"/>
    <col min="771" max="771" width="8.42578125" style="273" customWidth="1"/>
    <col min="772" max="772" width="49.140625" style="273" customWidth="1"/>
    <col min="773" max="773" width="21.42578125" style="273" customWidth="1"/>
    <col min="774" max="1023" width="9.140625" style="273" customWidth="1"/>
    <col min="1024" max="1025" width="4" style="273"/>
    <col min="1026" max="1026" width="5.7109375" style="273" customWidth="1"/>
    <col min="1027" max="1027" width="8.42578125" style="273" customWidth="1"/>
    <col min="1028" max="1028" width="49.140625" style="273" customWidth="1"/>
    <col min="1029" max="1029" width="21.42578125" style="273" customWidth="1"/>
    <col min="1030" max="1279" width="9.140625" style="273" customWidth="1"/>
    <col min="1280" max="1281" width="4" style="273"/>
    <col min="1282" max="1282" width="5.7109375" style="273" customWidth="1"/>
    <col min="1283" max="1283" width="8.42578125" style="273" customWidth="1"/>
    <col min="1284" max="1284" width="49.140625" style="273" customWidth="1"/>
    <col min="1285" max="1285" width="21.42578125" style="273" customWidth="1"/>
    <col min="1286" max="1535" width="9.140625" style="273" customWidth="1"/>
    <col min="1536" max="1537" width="4" style="273"/>
    <col min="1538" max="1538" width="5.7109375" style="273" customWidth="1"/>
    <col min="1539" max="1539" width="8.42578125" style="273" customWidth="1"/>
    <col min="1540" max="1540" width="49.140625" style="273" customWidth="1"/>
    <col min="1541" max="1541" width="21.42578125" style="273" customWidth="1"/>
    <col min="1542" max="1791" width="9.140625" style="273" customWidth="1"/>
    <col min="1792" max="1793" width="4" style="273"/>
    <col min="1794" max="1794" width="5.7109375" style="273" customWidth="1"/>
    <col min="1795" max="1795" width="8.42578125" style="273" customWidth="1"/>
    <col min="1796" max="1796" width="49.140625" style="273" customWidth="1"/>
    <col min="1797" max="1797" width="21.42578125" style="273" customWidth="1"/>
    <col min="1798" max="2047" width="9.140625" style="273" customWidth="1"/>
    <col min="2048" max="2049" width="4" style="273"/>
    <col min="2050" max="2050" width="5.7109375" style="273" customWidth="1"/>
    <col min="2051" max="2051" width="8.42578125" style="273" customWidth="1"/>
    <col min="2052" max="2052" width="49.140625" style="273" customWidth="1"/>
    <col min="2053" max="2053" width="21.42578125" style="273" customWidth="1"/>
    <col min="2054" max="2303" width="9.140625" style="273" customWidth="1"/>
    <col min="2304" max="2305" width="4" style="273"/>
    <col min="2306" max="2306" width="5.7109375" style="273" customWidth="1"/>
    <col min="2307" max="2307" width="8.42578125" style="273" customWidth="1"/>
    <col min="2308" max="2308" width="49.140625" style="273" customWidth="1"/>
    <col min="2309" max="2309" width="21.42578125" style="273" customWidth="1"/>
    <col min="2310" max="2559" width="9.140625" style="273" customWidth="1"/>
    <col min="2560" max="2561" width="4" style="273"/>
    <col min="2562" max="2562" width="5.7109375" style="273" customWidth="1"/>
    <col min="2563" max="2563" width="8.42578125" style="273" customWidth="1"/>
    <col min="2564" max="2564" width="49.140625" style="273" customWidth="1"/>
    <col min="2565" max="2565" width="21.42578125" style="273" customWidth="1"/>
    <col min="2566" max="2815" width="9.140625" style="273" customWidth="1"/>
    <col min="2816" max="2817" width="4" style="273"/>
    <col min="2818" max="2818" width="5.7109375" style="273" customWidth="1"/>
    <col min="2819" max="2819" width="8.42578125" style="273" customWidth="1"/>
    <col min="2820" max="2820" width="49.140625" style="273" customWidth="1"/>
    <col min="2821" max="2821" width="21.42578125" style="273" customWidth="1"/>
    <col min="2822" max="3071" width="9.140625" style="273" customWidth="1"/>
    <col min="3072" max="3073" width="4" style="273"/>
    <col min="3074" max="3074" width="5.7109375" style="273" customWidth="1"/>
    <col min="3075" max="3075" width="8.42578125" style="273" customWidth="1"/>
    <col min="3076" max="3076" width="49.140625" style="273" customWidth="1"/>
    <col min="3077" max="3077" width="21.42578125" style="273" customWidth="1"/>
    <col min="3078" max="3327" width="9.140625" style="273" customWidth="1"/>
    <col min="3328" max="3329" width="4" style="273"/>
    <col min="3330" max="3330" width="5.7109375" style="273" customWidth="1"/>
    <col min="3331" max="3331" width="8.42578125" style="273" customWidth="1"/>
    <col min="3332" max="3332" width="49.140625" style="273" customWidth="1"/>
    <col min="3333" max="3333" width="21.42578125" style="273" customWidth="1"/>
    <col min="3334" max="3583" width="9.140625" style="273" customWidth="1"/>
    <col min="3584" max="3585" width="4" style="273"/>
    <col min="3586" max="3586" width="5.7109375" style="273" customWidth="1"/>
    <col min="3587" max="3587" width="8.42578125" style="273" customWidth="1"/>
    <col min="3588" max="3588" width="49.140625" style="273" customWidth="1"/>
    <col min="3589" max="3589" width="21.42578125" style="273" customWidth="1"/>
    <col min="3590" max="3839" width="9.140625" style="273" customWidth="1"/>
    <col min="3840" max="3841" width="4" style="273"/>
    <col min="3842" max="3842" width="5.7109375" style="273" customWidth="1"/>
    <col min="3843" max="3843" width="8.42578125" style="273" customWidth="1"/>
    <col min="3844" max="3844" width="49.140625" style="273" customWidth="1"/>
    <col min="3845" max="3845" width="21.42578125" style="273" customWidth="1"/>
    <col min="3846" max="4095" width="9.140625" style="273" customWidth="1"/>
    <col min="4096" max="4097" width="4" style="273"/>
    <col min="4098" max="4098" width="5.7109375" style="273" customWidth="1"/>
    <col min="4099" max="4099" width="8.42578125" style="273" customWidth="1"/>
    <col min="4100" max="4100" width="49.140625" style="273" customWidth="1"/>
    <col min="4101" max="4101" width="21.42578125" style="273" customWidth="1"/>
    <col min="4102" max="4351" width="9.140625" style="273" customWidth="1"/>
    <col min="4352" max="4353" width="4" style="273"/>
    <col min="4354" max="4354" width="5.7109375" style="273" customWidth="1"/>
    <col min="4355" max="4355" width="8.42578125" style="273" customWidth="1"/>
    <col min="4356" max="4356" width="49.140625" style="273" customWidth="1"/>
    <col min="4357" max="4357" width="21.42578125" style="273" customWidth="1"/>
    <col min="4358" max="4607" width="9.140625" style="273" customWidth="1"/>
    <col min="4608" max="4609" width="4" style="273"/>
    <col min="4610" max="4610" width="5.7109375" style="273" customWidth="1"/>
    <col min="4611" max="4611" width="8.42578125" style="273" customWidth="1"/>
    <col min="4612" max="4612" width="49.140625" style="273" customWidth="1"/>
    <col min="4613" max="4613" width="21.42578125" style="273" customWidth="1"/>
    <col min="4614" max="4863" width="9.140625" style="273" customWidth="1"/>
    <col min="4864" max="4865" width="4" style="273"/>
    <col min="4866" max="4866" width="5.7109375" style="273" customWidth="1"/>
    <col min="4867" max="4867" width="8.42578125" style="273" customWidth="1"/>
    <col min="4868" max="4868" width="49.140625" style="273" customWidth="1"/>
    <col min="4869" max="4869" width="21.42578125" style="273" customWidth="1"/>
    <col min="4870" max="5119" width="9.140625" style="273" customWidth="1"/>
    <col min="5120" max="5121" width="4" style="273"/>
    <col min="5122" max="5122" width="5.7109375" style="273" customWidth="1"/>
    <col min="5123" max="5123" width="8.42578125" style="273" customWidth="1"/>
    <col min="5124" max="5124" width="49.140625" style="273" customWidth="1"/>
    <col min="5125" max="5125" width="21.42578125" style="273" customWidth="1"/>
    <col min="5126" max="5375" width="9.140625" style="273" customWidth="1"/>
    <col min="5376" max="5377" width="4" style="273"/>
    <col min="5378" max="5378" width="5.7109375" style="273" customWidth="1"/>
    <col min="5379" max="5379" width="8.42578125" style="273" customWidth="1"/>
    <col min="5380" max="5380" width="49.140625" style="273" customWidth="1"/>
    <col min="5381" max="5381" width="21.42578125" style="273" customWidth="1"/>
    <col min="5382" max="5631" width="9.140625" style="273" customWidth="1"/>
    <col min="5632" max="5633" width="4" style="273"/>
    <col min="5634" max="5634" width="5.7109375" style="273" customWidth="1"/>
    <col min="5635" max="5635" width="8.42578125" style="273" customWidth="1"/>
    <col min="5636" max="5636" width="49.140625" style="273" customWidth="1"/>
    <col min="5637" max="5637" width="21.42578125" style="273" customWidth="1"/>
    <col min="5638" max="5887" width="9.140625" style="273" customWidth="1"/>
    <col min="5888" max="5889" width="4" style="273"/>
    <col min="5890" max="5890" width="5.7109375" style="273" customWidth="1"/>
    <col min="5891" max="5891" width="8.42578125" style="273" customWidth="1"/>
    <col min="5892" max="5892" width="49.140625" style="273" customWidth="1"/>
    <col min="5893" max="5893" width="21.42578125" style="273" customWidth="1"/>
    <col min="5894" max="6143" width="9.140625" style="273" customWidth="1"/>
    <col min="6144" max="6145" width="4" style="273"/>
    <col min="6146" max="6146" width="5.7109375" style="273" customWidth="1"/>
    <col min="6147" max="6147" width="8.42578125" style="273" customWidth="1"/>
    <col min="6148" max="6148" width="49.140625" style="273" customWidth="1"/>
    <col min="6149" max="6149" width="21.42578125" style="273" customWidth="1"/>
    <col min="6150" max="6399" width="9.140625" style="273" customWidth="1"/>
    <col min="6400" max="6401" width="4" style="273"/>
    <col min="6402" max="6402" width="5.7109375" style="273" customWidth="1"/>
    <col min="6403" max="6403" width="8.42578125" style="273" customWidth="1"/>
    <col min="6404" max="6404" width="49.140625" style="273" customWidth="1"/>
    <col min="6405" max="6405" width="21.42578125" style="273" customWidth="1"/>
    <col min="6406" max="6655" width="9.140625" style="273" customWidth="1"/>
    <col min="6656" max="6657" width="4" style="273"/>
    <col min="6658" max="6658" width="5.7109375" style="273" customWidth="1"/>
    <col min="6659" max="6659" width="8.42578125" style="273" customWidth="1"/>
    <col min="6660" max="6660" width="49.140625" style="273" customWidth="1"/>
    <col min="6661" max="6661" width="21.42578125" style="273" customWidth="1"/>
    <col min="6662" max="6911" width="9.140625" style="273" customWidth="1"/>
    <col min="6912" max="6913" width="4" style="273"/>
    <col min="6914" max="6914" width="5.7109375" style="273" customWidth="1"/>
    <col min="6915" max="6915" width="8.42578125" style="273" customWidth="1"/>
    <col min="6916" max="6916" width="49.140625" style="273" customWidth="1"/>
    <col min="6917" max="6917" width="21.42578125" style="273" customWidth="1"/>
    <col min="6918" max="7167" width="9.140625" style="273" customWidth="1"/>
    <col min="7168" max="7169" width="4" style="273"/>
    <col min="7170" max="7170" width="5.7109375" style="273" customWidth="1"/>
    <col min="7171" max="7171" width="8.42578125" style="273" customWidth="1"/>
    <col min="7172" max="7172" width="49.140625" style="273" customWidth="1"/>
    <col min="7173" max="7173" width="21.42578125" style="273" customWidth="1"/>
    <col min="7174" max="7423" width="9.140625" style="273" customWidth="1"/>
    <col min="7424" max="7425" width="4" style="273"/>
    <col min="7426" max="7426" width="5.7109375" style="273" customWidth="1"/>
    <col min="7427" max="7427" width="8.42578125" style="273" customWidth="1"/>
    <col min="7428" max="7428" width="49.140625" style="273" customWidth="1"/>
    <col min="7429" max="7429" width="21.42578125" style="273" customWidth="1"/>
    <col min="7430" max="7679" width="9.140625" style="273" customWidth="1"/>
    <col min="7680" max="7681" width="4" style="273"/>
    <col min="7682" max="7682" width="5.7109375" style="273" customWidth="1"/>
    <col min="7683" max="7683" width="8.42578125" style="273" customWidth="1"/>
    <col min="7684" max="7684" width="49.140625" style="273" customWidth="1"/>
    <col min="7685" max="7685" width="21.42578125" style="273" customWidth="1"/>
    <col min="7686" max="7935" width="9.140625" style="273" customWidth="1"/>
    <col min="7936" max="7937" width="4" style="273"/>
    <col min="7938" max="7938" width="5.7109375" style="273" customWidth="1"/>
    <col min="7939" max="7939" width="8.42578125" style="273" customWidth="1"/>
    <col min="7940" max="7940" width="49.140625" style="273" customWidth="1"/>
    <col min="7941" max="7941" width="21.42578125" style="273" customWidth="1"/>
    <col min="7942" max="8191" width="9.140625" style="273" customWidth="1"/>
    <col min="8192" max="8193" width="4" style="273"/>
    <col min="8194" max="8194" width="5.7109375" style="273" customWidth="1"/>
    <col min="8195" max="8195" width="8.42578125" style="273" customWidth="1"/>
    <col min="8196" max="8196" width="49.140625" style="273" customWidth="1"/>
    <col min="8197" max="8197" width="21.42578125" style="273" customWidth="1"/>
    <col min="8198" max="8447" width="9.140625" style="273" customWidth="1"/>
    <col min="8448" max="8449" width="4" style="273"/>
    <col min="8450" max="8450" width="5.7109375" style="273" customWidth="1"/>
    <col min="8451" max="8451" width="8.42578125" style="273" customWidth="1"/>
    <col min="8452" max="8452" width="49.140625" style="273" customWidth="1"/>
    <col min="8453" max="8453" width="21.42578125" style="273" customWidth="1"/>
    <col min="8454" max="8703" width="9.140625" style="273" customWidth="1"/>
    <col min="8704" max="8705" width="4" style="273"/>
    <col min="8706" max="8706" width="5.7109375" style="273" customWidth="1"/>
    <col min="8707" max="8707" width="8.42578125" style="273" customWidth="1"/>
    <col min="8708" max="8708" width="49.140625" style="273" customWidth="1"/>
    <col min="8709" max="8709" width="21.42578125" style="273" customWidth="1"/>
    <col min="8710" max="8959" width="9.140625" style="273" customWidth="1"/>
    <col min="8960" max="8961" width="4" style="273"/>
    <col min="8962" max="8962" width="5.7109375" style="273" customWidth="1"/>
    <col min="8963" max="8963" width="8.42578125" style="273" customWidth="1"/>
    <col min="8964" max="8964" width="49.140625" style="273" customWidth="1"/>
    <col min="8965" max="8965" width="21.42578125" style="273" customWidth="1"/>
    <col min="8966" max="9215" width="9.140625" style="273" customWidth="1"/>
    <col min="9216" max="9217" width="4" style="273"/>
    <col min="9218" max="9218" width="5.7109375" style="273" customWidth="1"/>
    <col min="9219" max="9219" width="8.42578125" style="273" customWidth="1"/>
    <col min="9220" max="9220" width="49.140625" style="273" customWidth="1"/>
    <col min="9221" max="9221" width="21.42578125" style="273" customWidth="1"/>
    <col min="9222" max="9471" width="9.140625" style="273" customWidth="1"/>
    <col min="9472" max="9473" width="4" style="273"/>
    <col min="9474" max="9474" width="5.7109375" style="273" customWidth="1"/>
    <col min="9475" max="9475" width="8.42578125" style="273" customWidth="1"/>
    <col min="9476" max="9476" width="49.140625" style="273" customWidth="1"/>
    <col min="9477" max="9477" width="21.42578125" style="273" customWidth="1"/>
    <col min="9478" max="9727" width="9.140625" style="273" customWidth="1"/>
    <col min="9728" max="9729" width="4" style="273"/>
    <col min="9730" max="9730" width="5.7109375" style="273" customWidth="1"/>
    <col min="9731" max="9731" width="8.42578125" style="273" customWidth="1"/>
    <col min="9732" max="9732" width="49.140625" style="273" customWidth="1"/>
    <col min="9733" max="9733" width="21.42578125" style="273" customWidth="1"/>
    <col min="9734" max="9983" width="9.140625" style="273" customWidth="1"/>
    <col min="9984" max="9985" width="4" style="273"/>
    <col min="9986" max="9986" width="5.7109375" style="273" customWidth="1"/>
    <col min="9987" max="9987" width="8.42578125" style="273" customWidth="1"/>
    <col min="9988" max="9988" width="49.140625" style="273" customWidth="1"/>
    <col min="9989" max="9989" width="21.42578125" style="273" customWidth="1"/>
    <col min="9990" max="10239" width="9.140625" style="273" customWidth="1"/>
    <col min="10240" max="10241" width="4" style="273"/>
    <col min="10242" max="10242" width="5.7109375" style="273" customWidth="1"/>
    <col min="10243" max="10243" width="8.42578125" style="273" customWidth="1"/>
    <col min="10244" max="10244" width="49.140625" style="273" customWidth="1"/>
    <col min="10245" max="10245" width="21.42578125" style="273" customWidth="1"/>
    <col min="10246" max="10495" width="9.140625" style="273" customWidth="1"/>
    <col min="10496" max="10497" width="4" style="273"/>
    <col min="10498" max="10498" width="5.7109375" style="273" customWidth="1"/>
    <col min="10499" max="10499" width="8.42578125" style="273" customWidth="1"/>
    <col min="10500" max="10500" width="49.140625" style="273" customWidth="1"/>
    <col min="10501" max="10501" width="21.42578125" style="273" customWidth="1"/>
    <col min="10502" max="10751" width="9.140625" style="273" customWidth="1"/>
    <col min="10752" max="10753" width="4" style="273"/>
    <col min="10754" max="10754" width="5.7109375" style="273" customWidth="1"/>
    <col min="10755" max="10755" width="8.42578125" style="273" customWidth="1"/>
    <col min="10756" max="10756" width="49.140625" style="273" customWidth="1"/>
    <col min="10757" max="10757" width="21.42578125" style="273" customWidth="1"/>
    <col min="10758" max="11007" width="9.140625" style="273" customWidth="1"/>
    <col min="11008" max="11009" width="4" style="273"/>
    <col min="11010" max="11010" width="5.7109375" style="273" customWidth="1"/>
    <col min="11011" max="11011" width="8.42578125" style="273" customWidth="1"/>
    <col min="11012" max="11012" width="49.140625" style="273" customWidth="1"/>
    <col min="11013" max="11013" width="21.42578125" style="273" customWidth="1"/>
    <col min="11014" max="11263" width="9.140625" style="273" customWidth="1"/>
    <col min="11264" max="11265" width="4" style="273"/>
    <col min="11266" max="11266" width="5.7109375" style="273" customWidth="1"/>
    <col min="11267" max="11267" width="8.42578125" style="273" customWidth="1"/>
    <col min="11268" max="11268" width="49.140625" style="273" customWidth="1"/>
    <col min="11269" max="11269" width="21.42578125" style="273" customWidth="1"/>
    <col min="11270" max="11519" width="9.140625" style="273" customWidth="1"/>
    <col min="11520" max="11521" width="4" style="273"/>
    <col min="11522" max="11522" width="5.7109375" style="273" customWidth="1"/>
    <col min="11523" max="11523" width="8.42578125" style="273" customWidth="1"/>
    <col min="11524" max="11524" width="49.140625" style="273" customWidth="1"/>
    <col min="11525" max="11525" width="21.42578125" style="273" customWidth="1"/>
    <col min="11526" max="11775" width="9.140625" style="273" customWidth="1"/>
    <col min="11776" max="11777" width="4" style="273"/>
    <col min="11778" max="11778" width="5.7109375" style="273" customWidth="1"/>
    <col min="11779" max="11779" width="8.42578125" style="273" customWidth="1"/>
    <col min="11780" max="11780" width="49.140625" style="273" customWidth="1"/>
    <col min="11781" max="11781" width="21.42578125" style="273" customWidth="1"/>
    <col min="11782" max="12031" width="9.140625" style="273" customWidth="1"/>
    <col min="12032" max="12033" width="4" style="273"/>
    <col min="12034" max="12034" width="5.7109375" style="273" customWidth="1"/>
    <col min="12035" max="12035" width="8.42578125" style="273" customWidth="1"/>
    <col min="12036" max="12036" width="49.140625" style="273" customWidth="1"/>
    <col min="12037" max="12037" width="21.42578125" style="273" customWidth="1"/>
    <col min="12038" max="12287" width="9.140625" style="273" customWidth="1"/>
    <col min="12288" max="12289" width="4" style="273"/>
    <col min="12290" max="12290" width="5.7109375" style="273" customWidth="1"/>
    <col min="12291" max="12291" width="8.42578125" style="273" customWidth="1"/>
    <col min="12292" max="12292" width="49.140625" style="273" customWidth="1"/>
    <col min="12293" max="12293" width="21.42578125" style="273" customWidth="1"/>
    <col min="12294" max="12543" width="9.140625" style="273" customWidth="1"/>
    <col min="12544" max="12545" width="4" style="273"/>
    <col min="12546" max="12546" width="5.7109375" style="273" customWidth="1"/>
    <col min="12547" max="12547" width="8.42578125" style="273" customWidth="1"/>
    <col min="12548" max="12548" width="49.140625" style="273" customWidth="1"/>
    <col min="12549" max="12549" width="21.42578125" style="273" customWidth="1"/>
    <col min="12550" max="12799" width="9.140625" style="273" customWidth="1"/>
    <col min="12800" max="12801" width="4" style="273"/>
    <col min="12802" max="12802" width="5.7109375" style="273" customWidth="1"/>
    <col min="12803" max="12803" width="8.42578125" style="273" customWidth="1"/>
    <col min="12804" max="12804" width="49.140625" style="273" customWidth="1"/>
    <col min="12805" max="12805" width="21.42578125" style="273" customWidth="1"/>
    <col min="12806" max="13055" width="9.140625" style="273" customWidth="1"/>
    <col min="13056" max="13057" width="4" style="273"/>
    <col min="13058" max="13058" width="5.7109375" style="273" customWidth="1"/>
    <col min="13059" max="13059" width="8.42578125" style="273" customWidth="1"/>
    <col min="13060" max="13060" width="49.140625" style="273" customWidth="1"/>
    <col min="13061" max="13061" width="21.42578125" style="273" customWidth="1"/>
    <col min="13062" max="13311" width="9.140625" style="273" customWidth="1"/>
    <col min="13312" max="13313" width="4" style="273"/>
    <col min="13314" max="13314" width="5.7109375" style="273" customWidth="1"/>
    <col min="13315" max="13315" width="8.42578125" style="273" customWidth="1"/>
    <col min="13316" max="13316" width="49.140625" style="273" customWidth="1"/>
    <col min="13317" max="13317" width="21.42578125" style="273" customWidth="1"/>
    <col min="13318" max="13567" width="9.140625" style="273" customWidth="1"/>
    <col min="13568" max="13569" width="4" style="273"/>
    <col min="13570" max="13570" width="5.7109375" style="273" customWidth="1"/>
    <col min="13571" max="13571" width="8.42578125" style="273" customWidth="1"/>
    <col min="13572" max="13572" width="49.140625" style="273" customWidth="1"/>
    <col min="13573" max="13573" width="21.42578125" style="273" customWidth="1"/>
    <col min="13574" max="13823" width="9.140625" style="273" customWidth="1"/>
    <col min="13824" max="13825" width="4" style="273"/>
    <col min="13826" max="13826" width="5.7109375" style="273" customWidth="1"/>
    <col min="13827" max="13827" width="8.42578125" style="273" customWidth="1"/>
    <col min="13828" max="13828" width="49.140625" style="273" customWidth="1"/>
    <col min="13829" max="13829" width="21.42578125" style="273" customWidth="1"/>
    <col min="13830" max="14079" width="9.140625" style="273" customWidth="1"/>
    <col min="14080" max="14081" width="4" style="273"/>
    <col min="14082" max="14082" width="5.7109375" style="273" customWidth="1"/>
    <col min="14083" max="14083" width="8.42578125" style="273" customWidth="1"/>
    <col min="14084" max="14084" width="49.140625" style="273" customWidth="1"/>
    <col min="14085" max="14085" width="21.42578125" style="273" customWidth="1"/>
    <col min="14086" max="14335" width="9.140625" style="273" customWidth="1"/>
    <col min="14336" max="14337" width="4" style="273"/>
    <col min="14338" max="14338" width="5.7109375" style="273" customWidth="1"/>
    <col min="14339" max="14339" width="8.42578125" style="273" customWidth="1"/>
    <col min="14340" max="14340" width="49.140625" style="273" customWidth="1"/>
    <col min="14341" max="14341" width="21.42578125" style="273" customWidth="1"/>
    <col min="14342" max="14591" width="9.140625" style="273" customWidth="1"/>
    <col min="14592" max="14593" width="4" style="273"/>
    <col min="14594" max="14594" width="5.7109375" style="273" customWidth="1"/>
    <col min="14595" max="14595" width="8.42578125" style="273" customWidth="1"/>
    <col min="14596" max="14596" width="49.140625" style="273" customWidth="1"/>
    <col min="14597" max="14597" width="21.42578125" style="273" customWidth="1"/>
    <col min="14598" max="14847" width="9.140625" style="273" customWidth="1"/>
    <col min="14848" max="14849" width="4" style="273"/>
    <col min="14850" max="14850" width="5.7109375" style="273" customWidth="1"/>
    <col min="14851" max="14851" width="8.42578125" style="273" customWidth="1"/>
    <col min="14852" max="14852" width="49.140625" style="273" customWidth="1"/>
    <col min="14853" max="14853" width="21.42578125" style="273" customWidth="1"/>
    <col min="14854" max="15103" width="9.140625" style="273" customWidth="1"/>
    <col min="15104" max="15105" width="4" style="273"/>
    <col min="15106" max="15106" width="5.7109375" style="273" customWidth="1"/>
    <col min="15107" max="15107" width="8.42578125" style="273" customWidth="1"/>
    <col min="15108" max="15108" width="49.140625" style="273" customWidth="1"/>
    <col min="15109" max="15109" width="21.42578125" style="273" customWidth="1"/>
    <col min="15110" max="15359" width="9.140625" style="273" customWidth="1"/>
    <col min="15360" max="15361" width="4" style="273"/>
    <col min="15362" max="15362" width="5.7109375" style="273" customWidth="1"/>
    <col min="15363" max="15363" width="8.42578125" style="273" customWidth="1"/>
    <col min="15364" max="15364" width="49.140625" style="273" customWidth="1"/>
    <col min="15365" max="15365" width="21.42578125" style="273" customWidth="1"/>
    <col min="15366" max="15615" width="9.140625" style="273" customWidth="1"/>
    <col min="15616" max="15617" width="4" style="273"/>
    <col min="15618" max="15618" width="5.7109375" style="273" customWidth="1"/>
    <col min="15619" max="15619" width="8.42578125" style="273" customWidth="1"/>
    <col min="15620" max="15620" width="49.140625" style="273" customWidth="1"/>
    <col min="15621" max="15621" width="21.42578125" style="273" customWidth="1"/>
    <col min="15622" max="15871" width="9.140625" style="273" customWidth="1"/>
    <col min="15872" max="15873" width="4" style="273"/>
    <col min="15874" max="15874" width="5.7109375" style="273" customWidth="1"/>
    <col min="15875" max="15875" width="8.42578125" style="273" customWidth="1"/>
    <col min="15876" max="15876" width="49.140625" style="273" customWidth="1"/>
    <col min="15877" max="15877" width="21.42578125" style="273" customWidth="1"/>
    <col min="15878" max="16127" width="9.140625" style="273" customWidth="1"/>
    <col min="16128" max="16129" width="4" style="273"/>
    <col min="16130" max="16130" width="5.7109375" style="273" customWidth="1"/>
    <col min="16131" max="16131" width="8.42578125" style="273" customWidth="1"/>
    <col min="16132" max="16132" width="49.140625" style="273" customWidth="1"/>
    <col min="16133" max="16133" width="21.42578125" style="273" customWidth="1"/>
    <col min="16134" max="16383" width="9.140625" style="273" customWidth="1"/>
    <col min="16384" max="16384" width="4" style="273"/>
  </cols>
  <sheetData>
    <row r="1" spans="1:6" ht="12.75" customHeight="1" x14ac:dyDescent="0.25">
      <c r="A1" s="4"/>
      <c r="D1" s="1"/>
      <c r="E1" s="2" t="s">
        <v>360</v>
      </c>
    </row>
    <row r="2" spans="1:6" ht="12.75" customHeight="1" x14ac:dyDescent="0.25">
      <c r="D2" s="1"/>
      <c r="E2" s="2" t="s">
        <v>304</v>
      </c>
    </row>
    <row r="3" spans="1:6" ht="12.75" customHeight="1" x14ac:dyDescent="0.25">
      <c r="D3" s="1"/>
      <c r="E3" s="2" t="s">
        <v>6</v>
      </c>
    </row>
    <row r="4" spans="1:6" ht="12.75" customHeight="1" x14ac:dyDescent="0.25">
      <c r="D4" s="1"/>
      <c r="E4" s="2" t="s">
        <v>305</v>
      </c>
    </row>
    <row r="5" spans="1:6" ht="13.5" customHeight="1" x14ac:dyDescent="0.25">
      <c r="D5" s="2"/>
      <c r="E5" s="185"/>
    </row>
    <row r="6" spans="1:6" ht="15.75" customHeight="1" x14ac:dyDescent="0.25">
      <c r="A6" s="165" t="s">
        <v>361</v>
      </c>
      <c r="B6" s="165"/>
      <c r="C6" s="165"/>
      <c r="D6" s="165"/>
      <c r="E6" s="186"/>
    </row>
    <row r="7" spans="1:6" ht="15.75" customHeight="1" x14ac:dyDescent="0.25">
      <c r="A7" s="165" t="s">
        <v>362</v>
      </c>
      <c r="B7" s="165"/>
      <c r="C7" s="165"/>
      <c r="D7" s="165"/>
      <c r="E7" s="186"/>
    </row>
    <row r="8" spans="1:6" ht="13.5" customHeight="1" x14ac:dyDescent="0.25">
      <c r="E8" s="187"/>
    </row>
    <row r="9" spans="1:6" ht="9.75" customHeight="1" x14ac:dyDescent="0.25">
      <c r="E9" s="188"/>
    </row>
    <row r="10" spans="1:6" ht="20.25" customHeight="1" x14ac:dyDescent="0.25">
      <c r="A10" s="189" t="s">
        <v>5</v>
      </c>
      <c r="B10" s="189" t="s">
        <v>316</v>
      </c>
      <c r="C10" s="189" t="s">
        <v>351</v>
      </c>
      <c r="D10" s="190" t="s">
        <v>363</v>
      </c>
      <c r="E10" s="191" t="s">
        <v>364</v>
      </c>
    </row>
    <row r="11" spans="1:6" s="194" customFormat="1" ht="10.5" customHeight="1" x14ac:dyDescent="0.2">
      <c r="A11" s="179">
        <v>1</v>
      </c>
      <c r="B11" s="179">
        <v>2</v>
      </c>
      <c r="C11" s="179">
        <v>3</v>
      </c>
      <c r="D11" s="192">
        <v>4</v>
      </c>
      <c r="E11" s="193">
        <v>5</v>
      </c>
      <c r="F11" s="1"/>
    </row>
    <row r="12" spans="1:6" ht="17.25" customHeight="1" x14ac:dyDescent="0.25">
      <c r="A12" s="334" t="s">
        <v>365</v>
      </c>
      <c r="B12" s="335"/>
      <c r="C12" s="335"/>
      <c r="D12" s="335"/>
      <c r="E12" s="336"/>
    </row>
    <row r="13" spans="1:6" s="3" customFormat="1" ht="17.25" customHeight="1" x14ac:dyDescent="0.2">
      <c r="A13" s="195">
        <v>1</v>
      </c>
      <c r="B13" s="195">
        <v>700</v>
      </c>
      <c r="C13" s="195">
        <v>70095</v>
      </c>
      <c r="D13" s="196" t="s">
        <v>366</v>
      </c>
      <c r="E13" s="197">
        <v>1500000</v>
      </c>
      <c r="F13" s="198"/>
    </row>
    <row r="14" spans="1:6" ht="28.5" customHeight="1" x14ac:dyDescent="0.25">
      <c r="A14" s="199">
        <v>2</v>
      </c>
      <c r="B14" s="199">
        <v>750</v>
      </c>
      <c r="C14" s="199">
        <v>75095</v>
      </c>
      <c r="D14" s="200" t="s">
        <v>367</v>
      </c>
      <c r="E14" s="197">
        <v>80000</v>
      </c>
    </row>
    <row r="15" spans="1:6" ht="14.25" customHeight="1" x14ac:dyDescent="0.25">
      <c r="A15" s="199">
        <v>3</v>
      </c>
      <c r="B15" s="199">
        <v>755</v>
      </c>
      <c r="C15" s="199">
        <v>75515</v>
      </c>
      <c r="D15" s="200" t="s">
        <v>368</v>
      </c>
      <c r="E15" s="197">
        <v>128040</v>
      </c>
    </row>
    <row r="16" spans="1:6" ht="14.25" customHeight="1" x14ac:dyDescent="0.25">
      <c r="A16" s="201">
        <v>4</v>
      </c>
      <c r="B16" s="201">
        <v>801</v>
      </c>
      <c r="C16" s="201">
        <v>80101</v>
      </c>
      <c r="D16" s="202" t="s">
        <v>3</v>
      </c>
      <c r="E16" s="197">
        <v>14000</v>
      </c>
    </row>
    <row r="17" spans="1:5" ht="14.25" customHeight="1" x14ac:dyDescent="0.25">
      <c r="A17" s="203"/>
      <c r="B17" s="204"/>
      <c r="C17" s="205"/>
      <c r="D17" s="206" t="s">
        <v>369</v>
      </c>
      <c r="E17" s="207"/>
    </row>
    <row r="18" spans="1:5" ht="14.25" customHeight="1" x14ac:dyDescent="0.25">
      <c r="A18" s="208"/>
      <c r="B18" s="143"/>
      <c r="C18" s="209"/>
      <c r="D18" s="210" t="s">
        <v>370</v>
      </c>
      <c r="E18" s="211"/>
    </row>
    <row r="19" spans="1:5" ht="14.25" customHeight="1" x14ac:dyDescent="0.25">
      <c r="A19" s="208"/>
      <c r="B19" s="143"/>
      <c r="C19" s="209"/>
      <c r="D19" s="212" t="s">
        <v>371</v>
      </c>
      <c r="E19" s="211"/>
    </row>
    <row r="20" spans="1:5" ht="14.25" customHeight="1" x14ac:dyDescent="0.25">
      <c r="A20" s="201">
        <v>5</v>
      </c>
      <c r="B20" s="201">
        <v>801</v>
      </c>
      <c r="C20" s="201">
        <v>80117</v>
      </c>
      <c r="D20" s="202" t="s">
        <v>190</v>
      </c>
      <c r="E20" s="197">
        <v>4200</v>
      </c>
    </row>
    <row r="21" spans="1:5" ht="27.75" customHeight="1" x14ac:dyDescent="0.25">
      <c r="A21" s="208"/>
      <c r="B21" s="143"/>
      <c r="C21" s="209"/>
      <c r="D21" s="213" t="s">
        <v>372</v>
      </c>
      <c r="E21" s="214"/>
    </row>
    <row r="22" spans="1:5" ht="14.25" customHeight="1" x14ac:dyDescent="0.25">
      <c r="A22" s="201">
        <v>6</v>
      </c>
      <c r="B22" s="201">
        <v>801</v>
      </c>
      <c r="C22" s="201">
        <v>80120</v>
      </c>
      <c r="D22" s="202" t="s">
        <v>8</v>
      </c>
      <c r="E22" s="197">
        <v>13300</v>
      </c>
    </row>
    <row r="23" spans="1:5" ht="14.25" customHeight="1" x14ac:dyDescent="0.25">
      <c r="A23" s="203"/>
      <c r="B23" s="204"/>
      <c r="C23" s="205"/>
      <c r="D23" s="215" t="s">
        <v>373</v>
      </c>
      <c r="E23" s="207"/>
    </row>
    <row r="24" spans="1:5" ht="13.5" customHeight="1" x14ac:dyDescent="0.25">
      <c r="A24" s="208"/>
      <c r="B24" s="143"/>
      <c r="C24" s="209"/>
      <c r="D24" s="216" t="s">
        <v>374</v>
      </c>
      <c r="E24" s="217"/>
    </row>
    <row r="25" spans="1:5" ht="53.25" customHeight="1" x14ac:dyDescent="0.25">
      <c r="A25" s="218">
        <v>7</v>
      </c>
      <c r="B25" s="218">
        <v>801</v>
      </c>
      <c r="C25" s="218">
        <v>80153</v>
      </c>
      <c r="D25" s="200" t="s">
        <v>375</v>
      </c>
      <c r="E25" s="197">
        <v>103093.65</v>
      </c>
    </row>
    <row r="26" spans="1:5" ht="14.25" customHeight="1" x14ac:dyDescent="0.25">
      <c r="A26" s="219"/>
      <c r="B26" s="219"/>
      <c r="C26" s="219"/>
      <c r="D26" s="206" t="s">
        <v>376</v>
      </c>
      <c r="E26" s="220"/>
    </row>
    <row r="27" spans="1:5" ht="14.25" customHeight="1" x14ac:dyDescent="0.25">
      <c r="A27" s="221"/>
      <c r="B27" s="221"/>
      <c r="C27" s="221"/>
      <c r="D27" s="212" t="s">
        <v>371</v>
      </c>
      <c r="E27" s="222"/>
    </row>
    <row r="28" spans="1:5" ht="14.25" customHeight="1" x14ac:dyDescent="0.25">
      <c r="A28" s="221"/>
      <c r="B28" s="221"/>
      <c r="C28" s="221"/>
      <c r="D28" s="212" t="s">
        <v>377</v>
      </c>
      <c r="E28" s="222"/>
    </row>
    <row r="29" spans="1:5" ht="14.25" customHeight="1" x14ac:dyDescent="0.25">
      <c r="A29" s="223"/>
      <c r="B29" s="223"/>
      <c r="C29" s="223"/>
      <c r="D29" s="224" t="s">
        <v>378</v>
      </c>
      <c r="E29" s="225"/>
    </row>
    <row r="30" spans="1:5" ht="37.5" customHeight="1" x14ac:dyDescent="0.25">
      <c r="A30" s="226">
        <v>8</v>
      </c>
      <c r="B30" s="226">
        <v>801</v>
      </c>
      <c r="C30" s="226">
        <v>80195</v>
      </c>
      <c r="D30" s="227" t="s">
        <v>379</v>
      </c>
      <c r="E30" s="197">
        <v>250000</v>
      </c>
    </row>
    <row r="31" spans="1:5" ht="12" customHeight="1" x14ac:dyDescent="0.25">
      <c r="A31" s="201">
        <v>9</v>
      </c>
      <c r="B31" s="201">
        <v>851</v>
      </c>
      <c r="C31" s="201">
        <v>85153</v>
      </c>
      <c r="D31" s="228" t="s">
        <v>380</v>
      </c>
      <c r="E31" s="229">
        <v>45000</v>
      </c>
    </row>
    <row r="32" spans="1:5" ht="39.75" customHeight="1" x14ac:dyDescent="0.25">
      <c r="A32" s="199">
        <v>10</v>
      </c>
      <c r="B32" s="199">
        <v>851</v>
      </c>
      <c r="C32" s="199">
        <v>85154</v>
      </c>
      <c r="D32" s="200" t="s">
        <v>381</v>
      </c>
      <c r="E32" s="197">
        <v>700000</v>
      </c>
    </row>
    <row r="33" spans="1:6" ht="25.5" customHeight="1" x14ac:dyDescent="0.25">
      <c r="A33" s="230">
        <v>11</v>
      </c>
      <c r="B33" s="230">
        <v>852</v>
      </c>
      <c r="C33" s="231">
        <v>85228</v>
      </c>
      <c r="D33" s="232" t="s">
        <v>382</v>
      </c>
      <c r="E33" s="197">
        <v>6275835</v>
      </c>
    </row>
    <row r="34" spans="1:6" ht="25.5" customHeight="1" x14ac:dyDescent="0.25">
      <c r="A34" s="226"/>
      <c r="B34" s="226"/>
      <c r="C34" s="233"/>
      <c r="D34" s="234" t="s">
        <v>383</v>
      </c>
      <c r="E34" s="229">
        <v>2827601</v>
      </c>
    </row>
    <row r="35" spans="1:6" ht="25.5" customHeight="1" x14ac:dyDescent="0.25">
      <c r="A35" s="199">
        <v>12</v>
      </c>
      <c r="B35" s="199">
        <v>852</v>
      </c>
      <c r="C35" s="199">
        <v>85295</v>
      </c>
      <c r="D35" s="200" t="s">
        <v>384</v>
      </c>
      <c r="E35" s="197">
        <v>1218240</v>
      </c>
    </row>
    <row r="36" spans="1:6" ht="26.25" customHeight="1" x14ac:dyDescent="0.25">
      <c r="A36" s="199">
        <v>13</v>
      </c>
      <c r="B36" s="199">
        <v>852</v>
      </c>
      <c r="C36" s="199">
        <v>85295</v>
      </c>
      <c r="D36" s="200" t="s">
        <v>385</v>
      </c>
      <c r="E36" s="197">
        <v>278120.40000000002</v>
      </c>
    </row>
    <row r="37" spans="1:6" ht="15.75" customHeight="1" x14ac:dyDescent="0.25">
      <c r="A37" s="199">
        <v>14</v>
      </c>
      <c r="B37" s="199">
        <v>852</v>
      </c>
      <c r="C37" s="199">
        <v>85295</v>
      </c>
      <c r="D37" s="200" t="s">
        <v>386</v>
      </c>
      <c r="E37" s="197">
        <v>67792.5</v>
      </c>
    </row>
    <row r="38" spans="1:6" ht="15.75" customHeight="1" x14ac:dyDescent="0.25">
      <c r="A38" s="201">
        <v>15</v>
      </c>
      <c r="B38" s="201">
        <v>855</v>
      </c>
      <c r="C38" s="201">
        <v>85510</v>
      </c>
      <c r="D38" s="232" t="s">
        <v>119</v>
      </c>
      <c r="E38" s="197">
        <v>1572480</v>
      </c>
    </row>
    <row r="39" spans="1:6" ht="28.5" customHeight="1" x14ac:dyDescent="0.25">
      <c r="A39" s="199">
        <v>16</v>
      </c>
      <c r="B39" s="199">
        <v>900</v>
      </c>
      <c r="C39" s="199">
        <v>90095</v>
      </c>
      <c r="D39" s="200" t="s">
        <v>387</v>
      </c>
      <c r="E39" s="235">
        <v>100000</v>
      </c>
      <c r="F39" s="198"/>
    </row>
    <row r="40" spans="1:6" ht="26.25" customHeight="1" x14ac:dyDescent="0.25">
      <c r="A40" s="199">
        <v>17</v>
      </c>
      <c r="B40" s="199">
        <v>900</v>
      </c>
      <c r="C40" s="199">
        <v>90095</v>
      </c>
      <c r="D40" s="200" t="s">
        <v>388</v>
      </c>
      <c r="E40" s="197">
        <v>600000</v>
      </c>
      <c r="F40" s="198"/>
    </row>
    <row r="41" spans="1:6" ht="26.25" customHeight="1" x14ac:dyDescent="0.25">
      <c r="A41" s="199">
        <v>18</v>
      </c>
      <c r="B41" s="199">
        <v>900</v>
      </c>
      <c r="C41" s="199">
        <v>90095</v>
      </c>
      <c r="D41" s="200" t="s">
        <v>389</v>
      </c>
      <c r="E41" s="197">
        <v>262686.13</v>
      </c>
      <c r="F41" s="198"/>
    </row>
    <row r="42" spans="1:6" ht="16.5" customHeight="1" x14ac:dyDescent="0.25">
      <c r="A42" s="201">
        <v>19</v>
      </c>
      <c r="B42" s="201">
        <v>921</v>
      </c>
      <c r="C42" s="201">
        <v>92120</v>
      </c>
      <c r="D42" s="202" t="s">
        <v>390</v>
      </c>
      <c r="E42" s="197">
        <v>387000</v>
      </c>
    </row>
    <row r="43" spans="1:6" ht="39.75" customHeight="1" x14ac:dyDescent="0.25">
      <c r="A43" s="199">
        <v>20</v>
      </c>
      <c r="B43" s="199">
        <v>921</v>
      </c>
      <c r="C43" s="199">
        <v>92195</v>
      </c>
      <c r="D43" s="200" t="s">
        <v>391</v>
      </c>
      <c r="E43" s="197">
        <v>89300</v>
      </c>
    </row>
    <row r="44" spans="1:6" ht="15.75" customHeight="1" x14ac:dyDescent="0.25">
      <c r="A44" s="201">
        <v>21</v>
      </c>
      <c r="B44" s="201">
        <v>926</v>
      </c>
      <c r="C44" s="201">
        <v>92605</v>
      </c>
      <c r="D44" s="232" t="s">
        <v>392</v>
      </c>
      <c r="E44" s="197">
        <v>1678534</v>
      </c>
    </row>
    <row r="45" spans="1:6" ht="26.25" customHeight="1" x14ac:dyDescent="0.25">
      <c r="A45" s="199">
        <v>22</v>
      </c>
      <c r="B45" s="199">
        <v>926</v>
      </c>
      <c r="C45" s="199">
        <v>92695</v>
      </c>
      <c r="D45" s="200" t="s">
        <v>393</v>
      </c>
      <c r="E45" s="197">
        <v>71000</v>
      </c>
    </row>
    <row r="46" spans="1:6" ht="15" customHeight="1" x14ac:dyDescent="0.25">
      <c r="A46" s="337"/>
      <c r="B46" s="338"/>
      <c r="C46" s="338"/>
      <c r="D46" s="338" t="s">
        <v>394</v>
      </c>
      <c r="E46" s="339">
        <f>SUM(E13:E45)</f>
        <v>18266222.68</v>
      </c>
    </row>
    <row r="47" spans="1:6" ht="15.75" customHeight="1" x14ac:dyDescent="0.25">
      <c r="A47" s="334" t="s">
        <v>395</v>
      </c>
      <c r="B47" s="335"/>
      <c r="C47" s="335"/>
      <c r="D47" s="335"/>
      <c r="E47" s="336"/>
    </row>
    <row r="48" spans="1:6" ht="17.25" customHeight="1" x14ac:dyDescent="0.25">
      <c r="A48" s="189" t="s">
        <v>5</v>
      </c>
      <c r="B48" s="189" t="s">
        <v>316</v>
      </c>
      <c r="C48" s="189" t="s">
        <v>351</v>
      </c>
      <c r="D48" s="190" t="s">
        <v>396</v>
      </c>
      <c r="E48" s="191" t="s">
        <v>364</v>
      </c>
    </row>
    <row r="49" spans="1:6" ht="15.75" customHeight="1" x14ac:dyDescent="0.25">
      <c r="A49" s="201">
        <v>1</v>
      </c>
      <c r="B49" s="201">
        <v>801</v>
      </c>
      <c r="C49" s="201">
        <v>80101</v>
      </c>
      <c r="D49" s="202" t="s">
        <v>3</v>
      </c>
      <c r="E49" s="197">
        <v>7923790</v>
      </c>
    </row>
    <row r="50" spans="1:6" ht="15" customHeight="1" x14ac:dyDescent="0.25">
      <c r="A50" s="203"/>
      <c r="B50" s="204"/>
      <c r="C50" s="205"/>
      <c r="D50" s="206" t="s">
        <v>369</v>
      </c>
      <c r="E50" s="207"/>
    </row>
    <row r="51" spans="1:6" ht="13.5" customHeight="1" x14ac:dyDescent="0.25">
      <c r="A51" s="208"/>
      <c r="B51" s="143"/>
      <c r="C51" s="209"/>
      <c r="D51" s="236" t="s">
        <v>370</v>
      </c>
      <c r="E51" s="217"/>
      <c r="F51" s="237"/>
    </row>
    <row r="52" spans="1:6" ht="15" customHeight="1" x14ac:dyDescent="0.25">
      <c r="A52" s="208"/>
      <c r="B52" s="143"/>
      <c r="C52" s="209"/>
      <c r="D52" s="236" t="s">
        <v>397</v>
      </c>
      <c r="E52" s="217"/>
    </row>
    <row r="53" spans="1:6" ht="26.25" customHeight="1" x14ac:dyDescent="0.25">
      <c r="A53" s="208"/>
      <c r="B53" s="143"/>
      <c r="C53" s="209"/>
      <c r="D53" s="238" t="s">
        <v>398</v>
      </c>
      <c r="E53" s="217"/>
    </row>
    <row r="54" spans="1:6" ht="27" customHeight="1" x14ac:dyDescent="0.25">
      <c r="A54" s="208"/>
      <c r="B54" s="143"/>
      <c r="C54" s="209"/>
      <c r="D54" s="238" t="s">
        <v>399</v>
      </c>
      <c r="E54" s="217"/>
    </row>
    <row r="55" spans="1:6" ht="24.75" customHeight="1" x14ac:dyDescent="0.25">
      <c r="A55" s="208"/>
      <c r="B55" s="143"/>
      <c r="C55" s="209"/>
      <c r="D55" s="210" t="s">
        <v>400</v>
      </c>
      <c r="E55" s="211"/>
    </row>
    <row r="56" spans="1:6" ht="25.5" customHeight="1" x14ac:dyDescent="0.25">
      <c r="A56" s="208"/>
      <c r="B56" s="143"/>
      <c r="C56" s="209"/>
      <c r="D56" s="239" t="s">
        <v>401</v>
      </c>
      <c r="E56" s="211"/>
    </row>
    <row r="57" spans="1:6" ht="14.25" customHeight="1" x14ac:dyDescent="0.25">
      <c r="A57" s="208"/>
      <c r="B57" s="143"/>
      <c r="C57" s="209"/>
      <c r="D57" s="216" t="s">
        <v>371</v>
      </c>
      <c r="E57" s="217"/>
    </row>
    <row r="58" spans="1:6" ht="24" customHeight="1" x14ac:dyDescent="0.25">
      <c r="A58" s="228"/>
      <c r="B58" s="240"/>
      <c r="C58" s="241"/>
      <c r="D58" s="213" t="s">
        <v>402</v>
      </c>
      <c r="E58" s="229"/>
    </row>
    <row r="59" spans="1:6" ht="13.5" customHeight="1" x14ac:dyDescent="0.25">
      <c r="A59" s="201">
        <v>2</v>
      </c>
      <c r="B59" s="201">
        <v>801</v>
      </c>
      <c r="C59" s="201">
        <v>80103</v>
      </c>
      <c r="D59" s="202" t="s">
        <v>180</v>
      </c>
      <c r="E59" s="197">
        <v>92326</v>
      </c>
    </row>
    <row r="60" spans="1:6" ht="24" customHeight="1" x14ac:dyDescent="0.25">
      <c r="A60" s="208"/>
      <c r="B60" s="143"/>
      <c r="C60" s="209"/>
      <c r="D60" s="242" t="s">
        <v>398</v>
      </c>
      <c r="E60" s="207"/>
    </row>
    <row r="61" spans="1:6" ht="13.5" customHeight="1" x14ac:dyDescent="0.25">
      <c r="A61" s="228"/>
      <c r="B61" s="240"/>
      <c r="C61" s="241"/>
      <c r="D61" s="243" t="s">
        <v>371</v>
      </c>
      <c r="E61" s="229"/>
    </row>
    <row r="62" spans="1:6" ht="15.75" customHeight="1" x14ac:dyDescent="0.25">
      <c r="A62" s="201">
        <v>3</v>
      </c>
      <c r="B62" s="201">
        <v>801</v>
      </c>
      <c r="C62" s="201">
        <v>80104</v>
      </c>
      <c r="D62" s="202" t="s">
        <v>4</v>
      </c>
      <c r="E62" s="197">
        <v>9466033</v>
      </c>
    </row>
    <row r="63" spans="1:6" ht="14.25" customHeight="1" x14ac:dyDescent="0.25">
      <c r="A63" s="203"/>
      <c r="B63" s="204"/>
      <c r="C63" s="205"/>
      <c r="D63" s="206" t="s">
        <v>403</v>
      </c>
      <c r="E63" s="207"/>
    </row>
    <row r="64" spans="1:6" ht="14.25" customHeight="1" x14ac:dyDescent="0.25">
      <c r="A64" s="208"/>
      <c r="B64" s="143"/>
      <c r="C64" s="209"/>
      <c r="D64" s="212" t="s">
        <v>404</v>
      </c>
      <c r="E64" s="217"/>
    </row>
    <row r="65" spans="1:5" ht="13.5" customHeight="1" x14ac:dyDescent="0.25">
      <c r="A65" s="208"/>
      <c r="B65" s="143"/>
      <c r="C65" s="209"/>
      <c r="D65" s="212" t="s">
        <v>405</v>
      </c>
      <c r="E65" s="217"/>
    </row>
    <row r="66" spans="1:5" ht="23.25" customHeight="1" x14ac:dyDescent="0.25">
      <c r="A66" s="208"/>
      <c r="B66" s="143"/>
      <c r="C66" s="209"/>
      <c r="D66" s="238" t="s">
        <v>406</v>
      </c>
      <c r="E66" s="217"/>
    </row>
    <row r="67" spans="1:5" ht="13.5" customHeight="1" x14ac:dyDescent="0.25">
      <c r="A67" s="208"/>
      <c r="B67" s="143"/>
      <c r="C67" s="209"/>
      <c r="D67" s="212" t="s">
        <v>407</v>
      </c>
      <c r="E67" s="217"/>
    </row>
    <row r="68" spans="1:5" ht="13.5" customHeight="1" x14ac:dyDescent="0.25">
      <c r="A68" s="208"/>
      <c r="B68" s="143"/>
      <c r="C68" s="209"/>
      <c r="D68" s="238" t="s">
        <v>408</v>
      </c>
      <c r="E68" s="217"/>
    </row>
    <row r="69" spans="1:5" ht="13.5" customHeight="1" x14ac:dyDescent="0.25">
      <c r="A69" s="208"/>
      <c r="B69" s="143"/>
      <c r="C69" s="209"/>
      <c r="D69" s="238" t="s">
        <v>409</v>
      </c>
      <c r="E69" s="217"/>
    </row>
    <row r="70" spans="1:5" ht="13.5" customHeight="1" x14ac:dyDescent="0.25">
      <c r="A70" s="208"/>
      <c r="B70" s="143"/>
      <c r="C70" s="209"/>
      <c r="D70" s="212" t="s">
        <v>410</v>
      </c>
      <c r="E70" s="217"/>
    </row>
    <row r="71" spans="1:5" ht="13.5" customHeight="1" x14ac:dyDescent="0.25">
      <c r="A71" s="208"/>
      <c r="B71" s="143"/>
      <c r="C71" s="209"/>
      <c r="D71" s="212" t="s">
        <v>411</v>
      </c>
      <c r="E71" s="217"/>
    </row>
    <row r="72" spans="1:5" ht="13.5" customHeight="1" x14ac:dyDescent="0.25">
      <c r="A72" s="208"/>
      <c r="B72" s="143"/>
      <c r="C72" s="209"/>
      <c r="D72" s="238" t="s">
        <v>412</v>
      </c>
      <c r="E72" s="217"/>
    </row>
    <row r="73" spans="1:5" ht="13.5" customHeight="1" x14ac:dyDescent="0.25">
      <c r="A73" s="208"/>
      <c r="B73" s="143"/>
      <c r="C73" s="209"/>
      <c r="D73" s="216" t="s">
        <v>413</v>
      </c>
      <c r="E73" s="217"/>
    </row>
    <row r="74" spans="1:5" ht="13.5" customHeight="1" x14ac:dyDescent="0.25">
      <c r="A74" s="208"/>
      <c r="B74" s="143"/>
      <c r="C74" s="209"/>
      <c r="D74" s="216" t="s">
        <v>414</v>
      </c>
      <c r="E74" s="217"/>
    </row>
    <row r="75" spans="1:5" ht="13.5" customHeight="1" x14ac:dyDescent="0.25">
      <c r="A75" s="208"/>
      <c r="B75" s="143"/>
      <c r="C75" s="209"/>
      <c r="D75" s="216" t="s">
        <v>415</v>
      </c>
      <c r="E75" s="217"/>
    </row>
    <row r="76" spans="1:5" ht="13.5" customHeight="1" x14ac:dyDescent="0.25">
      <c r="A76" s="208"/>
      <c r="B76" s="143"/>
      <c r="C76" s="209"/>
      <c r="D76" s="216" t="s">
        <v>416</v>
      </c>
      <c r="E76" s="217"/>
    </row>
    <row r="77" spans="1:5" ht="13.5" customHeight="1" x14ac:dyDescent="0.25">
      <c r="A77" s="228"/>
      <c r="B77" s="240"/>
      <c r="C77" s="241"/>
      <c r="D77" s="224" t="s">
        <v>417</v>
      </c>
      <c r="E77" s="229"/>
    </row>
    <row r="78" spans="1:5" ht="12.75" customHeight="1" x14ac:dyDescent="0.25">
      <c r="A78" s="201">
        <v>4</v>
      </c>
      <c r="B78" s="201">
        <v>801</v>
      </c>
      <c r="C78" s="201">
        <v>80106</v>
      </c>
      <c r="D78" s="202" t="s">
        <v>418</v>
      </c>
      <c r="E78" s="197">
        <v>47807</v>
      </c>
    </row>
    <row r="79" spans="1:5" ht="13.5" customHeight="1" x14ac:dyDescent="0.25">
      <c r="A79" s="208"/>
      <c r="B79" s="143"/>
      <c r="C79" s="209"/>
      <c r="D79" s="244" t="s">
        <v>419</v>
      </c>
      <c r="E79" s="214"/>
    </row>
    <row r="80" spans="1:5" ht="13.5" customHeight="1" x14ac:dyDescent="0.25">
      <c r="A80" s="201">
        <v>5</v>
      </c>
      <c r="B80" s="201">
        <v>801</v>
      </c>
      <c r="C80" s="201">
        <v>80115</v>
      </c>
      <c r="D80" s="245" t="s">
        <v>7</v>
      </c>
      <c r="E80" s="197">
        <v>2597889</v>
      </c>
    </row>
    <row r="81" spans="1:5" ht="23.25" customHeight="1" x14ac:dyDescent="0.25">
      <c r="A81" s="202"/>
      <c r="B81" s="245"/>
      <c r="C81" s="246"/>
      <c r="D81" s="247" t="s">
        <v>420</v>
      </c>
      <c r="E81" s="197"/>
    </row>
    <row r="82" spans="1:5" ht="13.5" customHeight="1" x14ac:dyDescent="0.25">
      <c r="A82" s="201">
        <v>6</v>
      </c>
      <c r="B82" s="201">
        <v>801</v>
      </c>
      <c r="C82" s="201">
        <v>80116</v>
      </c>
      <c r="D82" s="245" t="s">
        <v>189</v>
      </c>
      <c r="E82" s="197">
        <v>4948499</v>
      </c>
    </row>
    <row r="83" spans="1:5" ht="13.5" customHeight="1" x14ac:dyDescent="0.25">
      <c r="A83" s="203"/>
      <c r="B83" s="204"/>
      <c r="C83" s="205"/>
      <c r="D83" s="248" t="s">
        <v>421</v>
      </c>
      <c r="E83" s="207"/>
    </row>
    <row r="84" spans="1:5" ht="25.5" customHeight="1" x14ac:dyDescent="0.25">
      <c r="A84" s="208"/>
      <c r="B84" s="143"/>
      <c r="C84" s="209"/>
      <c r="D84" s="236" t="s">
        <v>422</v>
      </c>
      <c r="E84" s="217"/>
    </row>
    <row r="85" spans="1:5" ht="22.5" customHeight="1" x14ac:dyDescent="0.25">
      <c r="A85" s="208"/>
      <c r="B85" s="143"/>
      <c r="C85" s="209"/>
      <c r="D85" s="239" t="s">
        <v>423</v>
      </c>
      <c r="E85" s="211"/>
    </row>
    <row r="86" spans="1:5" ht="13.5" customHeight="1" x14ac:dyDescent="0.25">
      <c r="A86" s="208"/>
      <c r="B86" s="143"/>
      <c r="C86" s="209"/>
      <c r="D86" s="216" t="s">
        <v>424</v>
      </c>
      <c r="E86" s="217"/>
    </row>
    <row r="87" spans="1:5" ht="13.5" customHeight="1" x14ac:dyDescent="0.25">
      <c r="A87" s="208"/>
      <c r="B87" s="143"/>
      <c r="C87" s="209"/>
      <c r="D87" s="216" t="s">
        <v>425</v>
      </c>
      <c r="E87" s="217"/>
    </row>
    <row r="88" spans="1:5" ht="25.5" customHeight="1" x14ac:dyDescent="0.25">
      <c r="A88" s="208"/>
      <c r="B88" s="143"/>
      <c r="C88" s="209"/>
      <c r="D88" s="236" t="s">
        <v>426</v>
      </c>
      <c r="E88" s="217"/>
    </row>
    <row r="89" spans="1:5" ht="25.5" customHeight="1" x14ac:dyDescent="0.25">
      <c r="A89" s="208"/>
      <c r="B89" s="143"/>
      <c r="C89" s="209"/>
      <c r="D89" s="210" t="s">
        <v>427</v>
      </c>
      <c r="E89" s="211"/>
    </row>
    <row r="90" spans="1:5" ht="13.5" customHeight="1" x14ac:dyDescent="0.25">
      <c r="A90" s="208"/>
      <c r="B90" s="143"/>
      <c r="C90" s="209"/>
      <c r="D90" s="210" t="s">
        <v>428</v>
      </c>
      <c r="E90" s="211"/>
    </row>
    <row r="91" spans="1:5" ht="12.75" customHeight="1" x14ac:dyDescent="0.25">
      <c r="A91" s="208"/>
      <c r="B91" s="143"/>
      <c r="C91" s="209"/>
      <c r="D91" s="238" t="s">
        <v>429</v>
      </c>
      <c r="E91" s="217"/>
    </row>
    <row r="92" spans="1:5" ht="13.5" customHeight="1" x14ac:dyDescent="0.25">
      <c r="A92" s="208"/>
      <c r="B92" s="143"/>
      <c r="C92" s="209"/>
      <c r="D92" s="216" t="s">
        <v>430</v>
      </c>
      <c r="E92" s="217"/>
    </row>
    <row r="93" spans="1:5" ht="13.5" customHeight="1" x14ac:dyDescent="0.25">
      <c r="A93" s="208"/>
      <c r="B93" s="143"/>
      <c r="C93" s="209"/>
      <c r="D93" s="249" t="s">
        <v>431</v>
      </c>
      <c r="E93" s="211"/>
    </row>
    <row r="94" spans="1:5" ht="13.5" customHeight="1" x14ac:dyDescent="0.25">
      <c r="A94" s="208"/>
      <c r="B94" s="143"/>
      <c r="C94" s="209"/>
      <c r="D94" s="250" t="s">
        <v>432</v>
      </c>
      <c r="E94" s="217"/>
    </row>
    <row r="95" spans="1:5" ht="13.5" customHeight="1" x14ac:dyDescent="0.25">
      <c r="A95" s="208"/>
      <c r="B95" s="143"/>
      <c r="C95" s="209"/>
      <c r="D95" s="216" t="s">
        <v>433</v>
      </c>
      <c r="E95" s="217"/>
    </row>
    <row r="96" spans="1:5" ht="25.5" customHeight="1" x14ac:dyDescent="0.25">
      <c r="A96" s="228"/>
      <c r="B96" s="240"/>
      <c r="C96" s="241"/>
      <c r="D96" s="213" t="s">
        <v>434</v>
      </c>
      <c r="E96" s="229"/>
    </row>
    <row r="97" spans="1:5" ht="13.5" customHeight="1" x14ac:dyDescent="0.25">
      <c r="A97" s="201">
        <v>7</v>
      </c>
      <c r="B97" s="201">
        <v>801</v>
      </c>
      <c r="C97" s="201">
        <v>80117</v>
      </c>
      <c r="D97" s="202" t="s">
        <v>190</v>
      </c>
      <c r="E97" s="197">
        <v>2435743</v>
      </c>
    </row>
    <row r="98" spans="1:5" ht="15" customHeight="1" x14ac:dyDescent="0.25">
      <c r="A98" s="203"/>
      <c r="B98" s="204"/>
      <c r="C98" s="205"/>
      <c r="D98" s="251" t="s">
        <v>435</v>
      </c>
      <c r="E98" s="207"/>
    </row>
    <row r="99" spans="1:5" ht="15" customHeight="1" x14ac:dyDescent="0.25">
      <c r="A99" s="208"/>
      <c r="B99" s="143"/>
      <c r="C99" s="209"/>
      <c r="D99" s="236" t="s">
        <v>436</v>
      </c>
      <c r="E99" s="217"/>
    </row>
    <row r="100" spans="1:5" ht="24.75" customHeight="1" x14ac:dyDescent="0.25">
      <c r="A100" s="208"/>
      <c r="B100" s="143"/>
      <c r="C100" s="209"/>
      <c r="D100" s="252" t="s">
        <v>437</v>
      </c>
      <c r="E100" s="211"/>
    </row>
    <row r="101" spans="1:5" ht="25.5" customHeight="1" x14ac:dyDescent="0.25">
      <c r="A101" s="208"/>
      <c r="B101" s="143"/>
      <c r="C101" s="209"/>
      <c r="D101" s="213" t="s">
        <v>372</v>
      </c>
      <c r="E101" s="214"/>
    </row>
    <row r="102" spans="1:5" ht="15.75" customHeight="1" x14ac:dyDescent="0.25">
      <c r="A102" s="201">
        <v>8</v>
      </c>
      <c r="B102" s="201">
        <v>801</v>
      </c>
      <c r="C102" s="201">
        <v>80120</v>
      </c>
      <c r="D102" s="202" t="s">
        <v>8</v>
      </c>
      <c r="E102" s="197">
        <v>6801945</v>
      </c>
    </row>
    <row r="103" spans="1:5" ht="13.5" customHeight="1" x14ac:dyDescent="0.25">
      <c r="A103" s="208"/>
      <c r="B103" s="143"/>
      <c r="C103" s="209"/>
      <c r="D103" s="236" t="s">
        <v>438</v>
      </c>
      <c r="E103" s="217"/>
    </row>
    <row r="104" spans="1:5" ht="13.5" customHeight="1" x14ac:dyDescent="0.25">
      <c r="A104" s="208"/>
      <c r="B104" s="143"/>
      <c r="C104" s="209"/>
      <c r="D104" s="236" t="s">
        <v>439</v>
      </c>
      <c r="E104" s="217"/>
    </row>
    <row r="105" spans="1:5" ht="13.5" customHeight="1" x14ac:dyDescent="0.25">
      <c r="A105" s="208"/>
      <c r="B105" s="143"/>
      <c r="C105" s="209"/>
      <c r="D105" s="216" t="s">
        <v>440</v>
      </c>
      <c r="E105" s="217"/>
    </row>
    <row r="106" spans="1:5" ht="24.75" customHeight="1" x14ac:dyDescent="0.25">
      <c r="A106" s="208"/>
      <c r="B106" s="143"/>
      <c r="C106" s="209"/>
      <c r="D106" s="236" t="s">
        <v>441</v>
      </c>
      <c r="E106" s="217"/>
    </row>
    <row r="107" spans="1:5" ht="13.5" customHeight="1" x14ac:dyDescent="0.25">
      <c r="A107" s="208"/>
      <c r="B107" s="143"/>
      <c r="C107" s="209"/>
      <c r="D107" s="216" t="s">
        <v>442</v>
      </c>
      <c r="E107" s="217"/>
    </row>
    <row r="108" spans="1:5" ht="15" customHeight="1" x14ac:dyDescent="0.25">
      <c r="A108" s="208"/>
      <c r="B108" s="143"/>
      <c r="C108" s="209"/>
      <c r="D108" s="236" t="s">
        <v>443</v>
      </c>
      <c r="E108" s="217"/>
    </row>
    <row r="109" spans="1:5" ht="25.5" customHeight="1" x14ac:dyDescent="0.25">
      <c r="A109" s="208"/>
      <c r="B109" s="143"/>
      <c r="C109" s="209"/>
      <c r="D109" s="212" t="s">
        <v>444</v>
      </c>
      <c r="E109" s="217"/>
    </row>
    <row r="110" spans="1:5" ht="25.5" customHeight="1" x14ac:dyDescent="0.25">
      <c r="A110" s="208"/>
      <c r="B110" s="143"/>
      <c r="C110" s="209"/>
      <c r="D110" s="238" t="s">
        <v>445</v>
      </c>
      <c r="E110" s="217"/>
    </row>
    <row r="111" spans="1:5" ht="25.5" customHeight="1" x14ac:dyDescent="0.25">
      <c r="A111" s="208"/>
      <c r="B111" s="143"/>
      <c r="C111" s="209"/>
      <c r="D111" s="238" t="s">
        <v>446</v>
      </c>
      <c r="E111" s="217"/>
    </row>
    <row r="112" spans="1:5" ht="13.5" customHeight="1" x14ac:dyDescent="0.25">
      <c r="A112" s="208"/>
      <c r="B112" s="143"/>
      <c r="C112" s="209"/>
      <c r="D112" s="216" t="s">
        <v>447</v>
      </c>
      <c r="E112" s="217"/>
    </row>
    <row r="113" spans="1:5" ht="13.5" customHeight="1" x14ac:dyDescent="0.25">
      <c r="A113" s="228"/>
      <c r="B113" s="240"/>
      <c r="C113" s="241"/>
      <c r="D113" s="224" t="s">
        <v>373</v>
      </c>
      <c r="E113" s="229"/>
    </row>
    <row r="114" spans="1:5" ht="51" customHeight="1" x14ac:dyDescent="0.25">
      <c r="A114" s="199">
        <v>9</v>
      </c>
      <c r="B114" s="199">
        <v>801</v>
      </c>
      <c r="C114" s="199">
        <v>80149</v>
      </c>
      <c r="D114" s="200" t="s">
        <v>448</v>
      </c>
      <c r="E114" s="235">
        <v>2220907</v>
      </c>
    </row>
    <row r="115" spans="1:5" ht="25.5" customHeight="1" x14ac:dyDescent="0.25">
      <c r="A115" s="203"/>
      <c r="B115" s="204"/>
      <c r="C115" s="205"/>
      <c r="D115" s="242" t="s">
        <v>406</v>
      </c>
      <c r="E115" s="207"/>
    </row>
    <row r="116" spans="1:5" ht="13.5" customHeight="1" x14ac:dyDescent="0.25">
      <c r="A116" s="208"/>
      <c r="B116" s="143"/>
      <c r="C116" s="209"/>
      <c r="D116" s="238" t="s">
        <v>413</v>
      </c>
      <c r="E116" s="217"/>
    </row>
    <row r="117" spans="1:5" ht="13.5" customHeight="1" x14ac:dyDescent="0.25">
      <c r="A117" s="208"/>
      <c r="B117" s="143"/>
      <c r="C117" s="209"/>
      <c r="D117" s="238" t="s">
        <v>449</v>
      </c>
      <c r="E117" s="217"/>
    </row>
    <row r="118" spans="1:5" ht="13.5" customHeight="1" x14ac:dyDescent="0.25">
      <c r="A118" s="208"/>
      <c r="B118" s="143"/>
      <c r="C118" s="209"/>
      <c r="D118" s="253" t="s">
        <v>403</v>
      </c>
      <c r="E118" s="211"/>
    </row>
    <row r="119" spans="1:5" ht="13.5" customHeight="1" x14ac:dyDescent="0.25">
      <c r="A119" s="208"/>
      <c r="B119" s="143"/>
      <c r="C119" s="209"/>
      <c r="D119" s="212" t="s">
        <v>405</v>
      </c>
      <c r="E119" s="217"/>
    </row>
    <row r="120" spans="1:5" ht="13.5" customHeight="1" x14ac:dyDescent="0.25">
      <c r="A120" s="208"/>
      <c r="B120" s="143"/>
      <c r="C120" s="209"/>
      <c r="D120" s="238" t="s">
        <v>450</v>
      </c>
      <c r="E120" s="217"/>
    </row>
    <row r="121" spans="1:5" ht="13.5" customHeight="1" x14ac:dyDescent="0.25">
      <c r="A121" s="228"/>
      <c r="B121" s="240"/>
      <c r="C121" s="241"/>
      <c r="D121" s="254" t="s">
        <v>451</v>
      </c>
      <c r="E121" s="255"/>
    </row>
    <row r="122" spans="1:5" ht="13.5" customHeight="1" x14ac:dyDescent="0.25">
      <c r="A122" s="208"/>
      <c r="B122" s="143"/>
      <c r="C122" s="209"/>
      <c r="D122" s="239" t="s">
        <v>371</v>
      </c>
      <c r="E122" s="211"/>
    </row>
    <row r="123" spans="1:5" ht="13.5" customHeight="1" x14ac:dyDescent="0.25">
      <c r="A123" s="208"/>
      <c r="B123" s="143"/>
      <c r="C123" s="209"/>
      <c r="D123" s="238" t="s">
        <v>409</v>
      </c>
      <c r="E123" s="217"/>
    </row>
    <row r="124" spans="1:5" ht="13.5" customHeight="1" x14ac:dyDescent="0.25">
      <c r="A124" s="208"/>
      <c r="B124" s="143"/>
      <c r="C124" s="209"/>
      <c r="D124" s="212" t="s">
        <v>404</v>
      </c>
      <c r="E124" s="217"/>
    </row>
    <row r="125" spans="1:5" ht="13.5" customHeight="1" x14ac:dyDescent="0.25">
      <c r="A125" s="228"/>
      <c r="B125" s="240"/>
      <c r="C125" s="241"/>
      <c r="D125" s="256" t="s">
        <v>415</v>
      </c>
      <c r="E125" s="229"/>
    </row>
    <row r="126" spans="1:5" ht="39" customHeight="1" x14ac:dyDescent="0.25">
      <c r="A126" s="199">
        <v>10</v>
      </c>
      <c r="B126" s="199">
        <v>801</v>
      </c>
      <c r="C126" s="199">
        <v>80150</v>
      </c>
      <c r="D126" s="200" t="s">
        <v>452</v>
      </c>
      <c r="E126" s="235">
        <v>120139</v>
      </c>
    </row>
    <row r="127" spans="1:5" ht="13.5" customHeight="1" x14ac:dyDescent="0.25">
      <c r="A127" s="203"/>
      <c r="B127" s="204"/>
      <c r="C127" s="205"/>
      <c r="D127" s="242" t="s">
        <v>369</v>
      </c>
      <c r="E127" s="207"/>
    </row>
    <row r="128" spans="1:5" ht="25.5" customHeight="1" x14ac:dyDescent="0.25">
      <c r="A128" s="208"/>
      <c r="B128" s="143"/>
      <c r="C128" s="209"/>
      <c r="D128" s="210" t="s">
        <v>453</v>
      </c>
      <c r="E128" s="211"/>
    </row>
    <row r="129" spans="1:6" ht="15.75" customHeight="1" x14ac:dyDescent="0.25">
      <c r="A129" s="228"/>
      <c r="B129" s="240"/>
      <c r="C129" s="241"/>
      <c r="D129" s="213" t="s">
        <v>370</v>
      </c>
      <c r="E129" s="229"/>
      <c r="F129" s="237"/>
    </row>
    <row r="130" spans="1:6" ht="13.5" customHeight="1" x14ac:dyDescent="0.25">
      <c r="A130" s="201">
        <v>11</v>
      </c>
      <c r="B130" s="201">
        <v>801</v>
      </c>
      <c r="C130" s="201">
        <v>80151</v>
      </c>
      <c r="D130" s="245" t="s">
        <v>199</v>
      </c>
      <c r="E130" s="197">
        <v>7210</v>
      </c>
    </row>
    <row r="131" spans="1:6" ht="13.5" customHeight="1" x14ac:dyDescent="0.25">
      <c r="A131" s="203"/>
      <c r="B131" s="204"/>
      <c r="C131" s="205"/>
      <c r="D131" s="248" t="s">
        <v>454</v>
      </c>
      <c r="E131" s="207"/>
    </row>
    <row r="132" spans="1:6" ht="13.5" customHeight="1" x14ac:dyDescent="0.25">
      <c r="A132" s="228"/>
      <c r="B132" s="240"/>
      <c r="C132" s="241"/>
      <c r="D132" s="257" t="s">
        <v>430</v>
      </c>
      <c r="E132" s="229"/>
    </row>
    <row r="133" spans="1:6" ht="114" customHeight="1" x14ac:dyDescent="0.25">
      <c r="A133" s="199">
        <v>12</v>
      </c>
      <c r="B133" s="199">
        <v>801</v>
      </c>
      <c r="C133" s="199">
        <v>80152</v>
      </c>
      <c r="D133" s="200" t="s">
        <v>455</v>
      </c>
      <c r="E133" s="235">
        <v>389821</v>
      </c>
    </row>
    <row r="134" spans="1:6" ht="12.75" customHeight="1" x14ac:dyDescent="0.25">
      <c r="A134" s="203"/>
      <c r="B134" s="204"/>
      <c r="C134" s="205"/>
      <c r="D134" s="258" t="s">
        <v>435</v>
      </c>
      <c r="E134" s="207"/>
    </row>
    <row r="135" spans="1:6" ht="26.25" customHeight="1" x14ac:dyDescent="0.25">
      <c r="A135" s="208"/>
      <c r="B135" s="143"/>
      <c r="C135" s="209"/>
      <c r="D135" s="259" t="s">
        <v>372</v>
      </c>
      <c r="E135" s="260"/>
    </row>
    <row r="136" spans="1:6" ht="15" customHeight="1" x14ac:dyDescent="0.25">
      <c r="A136" s="208"/>
      <c r="B136" s="143"/>
      <c r="C136" s="209"/>
      <c r="D136" s="212" t="s">
        <v>373</v>
      </c>
      <c r="E136" s="217"/>
    </row>
    <row r="137" spans="1:6" ht="22.9" customHeight="1" x14ac:dyDescent="0.25">
      <c r="A137" s="208"/>
      <c r="B137" s="143"/>
      <c r="C137" s="209"/>
      <c r="D137" s="261" t="s">
        <v>420</v>
      </c>
      <c r="E137" s="211"/>
    </row>
    <row r="138" spans="1:6" ht="23.25" customHeight="1" x14ac:dyDescent="0.25">
      <c r="A138" s="228"/>
      <c r="B138" s="240"/>
      <c r="C138" s="241"/>
      <c r="D138" s="256" t="s">
        <v>446</v>
      </c>
      <c r="E138" s="229"/>
    </row>
    <row r="139" spans="1:6" ht="15.75" customHeight="1" x14ac:dyDescent="0.25">
      <c r="A139" s="262">
        <v>13</v>
      </c>
      <c r="B139" s="262">
        <v>853</v>
      </c>
      <c r="C139" s="262">
        <v>85311</v>
      </c>
      <c r="D139" s="240" t="s">
        <v>456</v>
      </c>
      <c r="E139" s="229">
        <v>180803</v>
      </c>
    </row>
    <row r="140" spans="1:6" ht="15.75" customHeight="1" x14ac:dyDescent="0.25">
      <c r="A140" s="201">
        <v>14</v>
      </c>
      <c r="B140" s="201">
        <v>854</v>
      </c>
      <c r="C140" s="201">
        <v>85403</v>
      </c>
      <c r="D140" s="245" t="s">
        <v>457</v>
      </c>
      <c r="E140" s="197">
        <v>701538</v>
      </c>
    </row>
    <row r="141" spans="1:6" ht="13.5" customHeight="1" x14ac:dyDescent="0.25">
      <c r="A141" s="202"/>
      <c r="B141" s="245"/>
      <c r="C141" s="246"/>
      <c r="D141" s="263" t="s">
        <v>458</v>
      </c>
      <c r="E141" s="197"/>
    </row>
    <row r="142" spans="1:6" ht="13.5" customHeight="1" x14ac:dyDescent="0.25">
      <c r="A142" s="201">
        <v>15</v>
      </c>
      <c r="B142" s="201">
        <v>854</v>
      </c>
      <c r="C142" s="201">
        <v>85404</v>
      </c>
      <c r="D142" s="245" t="s">
        <v>245</v>
      </c>
      <c r="E142" s="197">
        <v>442406</v>
      </c>
    </row>
    <row r="143" spans="1:6" ht="13.5" customHeight="1" x14ac:dyDescent="0.25">
      <c r="A143" s="208"/>
      <c r="B143" s="143"/>
      <c r="C143" s="209"/>
      <c r="D143" s="216" t="s">
        <v>415</v>
      </c>
      <c r="E143" s="211"/>
    </row>
    <row r="144" spans="1:6" ht="24.75" customHeight="1" x14ac:dyDescent="0.25">
      <c r="A144" s="208"/>
      <c r="B144" s="143"/>
      <c r="C144" s="209"/>
      <c r="D144" s="238" t="s">
        <v>406</v>
      </c>
      <c r="E144" s="217"/>
    </row>
    <row r="145" spans="1:5" ht="13.5" customHeight="1" x14ac:dyDescent="0.25">
      <c r="A145" s="208"/>
      <c r="B145" s="143"/>
      <c r="C145" s="209"/>
      <c r="D145" s="238" t="s">
        <v>449</v>
      </c>
      <c r="E145" s="217"/>
    </row>
    <row r="146" spans="1:5" ht="13.5" customHeight="1" x14ac:dyDescent="0.25">
      <c r="A146" s="208"/>
      <c r="B146" s="143"/>
      <c r="C146" s="209"/>
      <c r="D146" s="238" t="s">
        <v>450</v>
      </c>
      <c r="E146" s="217"/>
    </row>
    <row r="147" spans="1:5" ht="14.25" customHeight="1" x14ac:dyDescent="0.25">
      <c r="A147" s="208"/>
      <c r="B147" s="143"/>
      <c r="C147" s="209"/>
      <c r="D147" s="264" t="s">
        <v>451</v>
      </c>
      <c r="E147" s="217"/>
    </row>
    <row r="148" spans="1:5" ht="14.25" customHeight="1" x14ac:dyDescent="0.25">
      <c r="A148" s="208"/>
      <c r="B148" s="143"/>
      <c r="C148" s="209"/>
      <c r="D148" s="265" t="s">
        <v>405</v>
      </c>
      <c r="E148" s="217"/>
    </row>
    <row r="149" spans="1:5" ht="14.25" customHeight="1" x14ac:dyDescent="0.25">
      <c r="A149" s="208"/>
      <c r="B149" s="143"/>
      <c r="C149" s="209"/>
      <c r="D149" s="264" t="s">
        <v>409</v>
      </c>
      <c r="E149" s="217"/>
    </row>
    <row r="150" spans="1:5" ht="14.25" customHeight="1" x14ac:dyDescent="0.25">
      <c r="A150" s="208"/>
      <c r="B150" s="143"/>
      <c r="C150" s="209"/>
      <c r="D150" s="266" t="s">
        <v>403</v>
      </c>
      <c r="E150" s="217"/>
    </row>
    <row r="151" spans="1:5" ht="14.25" customHeight="1" x14ac:dyDescent="0.25">
      <c r="A151" s="228"/>
      <c r="B151" s="240"/>
      <c r="C151" s="241"/>
      <c r="D151" s="267" t="s">
        <v>410</v>
      </c>
      <c r="E151" s="229"/>
    </row>
    <row r="152" spans="1:5" ht="25.5" customHeight="1" x14ac:dyDescent="0.25">
      <c r="A152" s="199">
        <v>16</v>
      </c>
      <c r="B152" s="199">
        <v>854</v>
      </c>
      <c r="C152" s="199">
        <v>85406</v>
      </c>
      <c r="D152" s="268" t="s">
        <v>459</v>
      </c>
      <c r="E152" s="197">
        <v>75486</v>
      </c>
    </row>
    <row r="153" spans="1:5" ht="12.75" customHeight="1" x14ac:dyDescent="0.25">
      <c r="A153" s="228"/>
      <c r="B153" s="240"/>
      <c r="C153" s="241"/>
      <c r="D153" s="269" t="s">
        <v>460</v>
      </c>
      <c r="E153" s="229"/>
    </row>
    <row r="154" spans="1:5" ht="13.5" customHeight="1" x14ac:dyDescent="0.25">
      <c r="A154" s="201">
        <v>17</v>
      </c>
      <c r="B154" s="201">
        <v>854</v>
      </c>
      <c r="C154" s="201">
        <v>85410</v>
      </c>
      <c r="D154" s="245" t="s">
        <v>10</v>
      </c>
      <c r="E154" s="197">
        <v>1004625</v>
      </c>
    </row>
    <row r="155" spans="1:5" ht="12.75" customHeight="1" x14ac:dyDescent="0.25">
      <c r="A155" s="202"/>
      <c r="B155" s="245"/>
      <c r="C155" s="246"/>
      <c r="D155" s="243" t="s">
        <v>461</v>
      </c>
      <c r="E155" s="197"/>
    </row>
    <row r="156" spans="1:5" ht="14.25" customHeight="1" x14ac:dyDescent="0.25">
      <c r="A156" s="337"/>
      <c r="B156" s="338"/>
      <c r="C156" s="338"/>
      <c r="D156" s="338" t="s">
        <v>394</v>
      </c>
      <c r="E156" s="339">
        <f>SUM(E49:E155)</f>
        <v>39456967</v>
      </c>
    </row>
    <row r="157" spans="1:5" ht="15.75" customHeight="1" x14ac:dyDescent="0.25">
      <c r="A157" s="270"/>
      <c r="B157" s="271"/>
      <c r="C157" s="271"/>
      <c r="D157" s="271" t="s">
        <v>359</v>
      </c>
      <c r="E157" s="272">
        <f>SUM(E46,E156)</f>
        <v>57723189.68</v>
      </c>
    </row>
    <row r="159" spans="1:5" ht="12.6" customHeight="1" x14ac:dyDescent="0.25">
      <c r="A159" s="340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8844A-9CF2-43EA-AB34-48E6BF7613AA}">
  <dimension ref="A1:G34"/>
  <sheetViews>
    <sheetView zoomScale="120" zoomScaleNormal="120" workbookViewId="0"/>
  </sheetViews>
  <sheetFormatPr defaultRowHeight="15" x14ac:dyDescent="0.25"/>
  <cols>
    <col min="1" max="1" width="4.42578125" style="273" customWidth="1"/>
    <col min="2" max="2" width="7.5703125" style="273" customWidth="1"/>
    <col min="3" max="3" width="47.42578125" style="273" customWidth="1"/>
    <col min="4" max="4" width="14.85546875" style="273" customWidth="1"/>
    <col min="5" max="5" width="14" style="273" customWidth="1"/>
    <col min="6" max="6" width="14.140625" style="273" customWidth="1"/>
    <col min="7" max="7" width="14.7109375" style="273" customWidth="1"/>
    <col min="8" max="256" width="9.140625" style="273"/>
    <col min="257" max="257" width="4.42578125" style="273" customWidth="1"/>
    <col min="258" max="258" width="7.5703125" style="273" customWidth="1"/>
    <col min="259" max="259" width="47.42578125" style="273" customWidth="1"/>
    <col min="260" max="260" width="14.85546875" style="273" customWidth="1"/>
    <col min="261" max="261" width="14" style="273" customWidth="1"/>
    <col min="262" max="262" width="14.140625" style="273" customWidth="1"/>
    <col min="263" max="263" width="14.7109375" style="273" customWidth="1"/>
    <col min="264" max="512" width="9.140625" style="273"/>
    <col min="513" max="513" width="4.42578125" style="273" customWidth="1"/>
    <col min="514" max="514" width="7.5703125" style="273" customWidth="1"/>
    <col min="515" max="515" width="47.42578125" style="273" customWidth="1"/>
    <col min="516" max="516" width="14.85546875" style="273" customWidth="1"/>
    <col min="517" max="517" width="14" style="273" customWidth="1"/>
    <col min="518" max="518" width="14.140625" style="273" customWidth="1"/>
    <col min="519" max="519" width="14.7109375" style="273" customWidth="1"/>
    <col min="520" max="768" width="9.140625" style="273"/>
    <col min="769" max="769" width="4.42578125" style="273" customWidth="1"/>
    <col min="770" max="770" width="7.5703125" style="273" customWidth="1"/>
    <col min="771" max="771" width="47.42578125" style="273" customWidth="1"/>
    <col min="772" max="772" width="14.85546875" style="273" customWidth="1"/>
    <col min="773" max="773" width="14" style="273" customWidth="1"/>
    <col min="774" max="774" width="14.140625" style="273" customWidth="1"/>
    <col min="775" max="775" width="14.7109375" style="273" customWidth="1"/>
    <col min="776" max="1024" width="9.140625" style="273"/>
    <col min="1025" max="1025" width="4.42578125" style="273" customWidth="1"/>
    <col min="1026" max="1026" width="7.5703125" style="273" customWidth="1"/>
    <col min="1027" max="1027" width="47.42578125" style="273" customWidth="1"/>
    <col min="1028" max="1028" width="14.85546875" style="273" customWidth="1"/>
    <col min="1029" max="1029" width="14" style="273" customWidth="1"/>
    <col min="1030" max="1030" width="14.140625" style="273" customWidth="1"/>
    <col min="1031" max="1031" width="14.7109375" style="273" customWidth="1"/>
    <col min="1032" max="1280" width="9.140625" style="273"/>
    <col min="1281" max="1281" width="4.42578125" style="273" customWidth="1"/>
    <col min="1282" max="1282" width="7.5703125" style="273" customWidth="1"/>
    <col min="1283" max="1283" width="47.42578125" style="273" customWidth="1"/>
    <col min="1284" max="1284" width="14.85546875" style="273" customWidth="1"/>
    <col min="1285" max="1285" width="14" style="273" customWidth="1"/>
    <col min="1286" max="1286" width="14.140625" style="273" customWidth="1"/>
    <col min="1287" max="1287" width="14.7109375" style="273" customWidth="1"/>
    <col min="1288" max="1536" width="9.140625" style="273"/>
    <col min="1537" max="1537" width="4.42578125" style="273" customWidth="1"/>
    <col min="1538" max="1538" width="7.5703125" style="273" customWidth="1"/>
    <col min="1539" max="1539" width="47.42578125" style="273" customWidth="1"/>
    <col min="1540" max="1540" width="14.85546875" style="273" customWidth="1"/>
    <col min="1541" max="1541" width="14" style="273" customWidth="1"/>
    <col min="1542" max="1542" width="14.140625" style="273" customWidth="1"/>
    <col min="1543" max="1543" width="14.7109375" style="273" customWidth="1"/>
    <col min="1544" max="1792" width="9.140625" style="273"/>
    <col min="1793" max="1793" width="4.42578125" style="273" customWidth="1"/>
    <col min="1794" max="1794" width="7.5703125" style="273" customWidth="1"/>
    <col min="1795" max="1795" width="47.42578125" style="273" customWidth="1"/>
    <col min="1796" max="1796" width="14.85546875" style="273" customWidth="1"/>
    <col min="1797" max="1797" width="14" style="273" customWidth="1"/>
    <col min="1798" max="1798" width="14.140625" style="273" customWidth="1"/>
    <col min="1799" max="1799" width="14.7109375" style="273" customWidth="1"/>
    <col min="1800" max="2048" width="9.140625" style="273"/>
    <col min="2049" max="2049" width="4.42578125" style="273" customWidth="1"/>
    <col min="2050" max="2050" width="7.5703125" style="273" customWidth="1"/>
    <col min="2051" max="2051" width="47.42578125" style="273" customWidth="1"/>
    <col min="2052" max="2052" width="14.85546875" style="273" customWidth="1"/>
    <col min="2053" max="2053" width="14" style="273" customWidth="1"/>
    <col min="2054" max="2054" width="14.140625" style="273" customWidth="1"/>
    <col min="2055" max="2055" width="14.7109375" style="273" customWidth="1"/>
    <col min="2056" max="2304" width="9.140625" style="273"/>
    <col min="2305" max="2305" width="4.42578125" style="273" customWidth="1"/>
    <col min="2306" max="2306" width="7.5703125" style="273" customWidth="1"/>
    <col min="2307" max="2307" width="47.42578125" style="273" customWidth="1"/>
    <col min="2308" max="2308" width="14.85546875" style="273" customWidth="1"/>
    <col min="2309" max="2309" width="14" style="273" customWidth="1"/>
    <col min="2310" max="2310" width="14.140625" style="273" customWidth="1"/>
    <col min="2311" max="2311" width="14.7109375" style="273" customWidth="1"/>
    <col min="2312" max="2560" width="9.140625" style="273"/>
    <col min="2561" max="2561" width="4.42578125" style="273" customWidth="1"/>
    <col min="2562" max="2562" width="7.5703125" style="273" customWidth="1"/>
    <col min="2563" max="2563" width="47.42578125" style="273" customWidth="1"/>
    <col min="2564" max="2564" width="14.85546875" style="273" customWidth="1"/>
    <col min="2565" max="2565" width="14" style="273" customWidth="1"/>
    <col min="2566" max="2566" width="14.140625" style="273" customWidth="1"/>
    <col min="2567" max="2567" width="14.7109375" style="273" customWidth="1"/>
    <col min="2568" max="2816" width="9.140625" style="273"/>
    <col min="2817" max="2817" width="4.42578125" style="273" customWidth="1"/>
    <col min="2818" max="2818" width="7.5703125" style="273" customWidth="1"/>
    <col min="2819" max="2819" width="47.42578125" style="273" customWidth="1"/>
    <col min="2820" max="2820" width="14.85546875" style="273" customWidth="1"/>
    <col min="2821" max="2821" width="14" style="273" customWidth="1"/>
    <col min="2822" max="2822" width="14.140625" style="273" customWidth="1"/>
    <col min="2823" max="2823" width="14.7109375" style="273" customWidth="1"/>
    <col min="2824" max="3072" width="9.140625" style="273"/>
    <col min="3073" max="3073" width="4.42578125" style="273" customWidth="1"/>
    <col min="3074" max="3074" width="7.5703125" style="273" customWidth="1"/>
    <col min="3075" max="3075" width="47.42578125" style="273" customWidth="1"/>
    <col min="3076" max="3076" width="14.85546875" style="273" customWidth="1"/>
    <col min="3077" max="3077" width="14" style="273" customWidth="1"/>
    <col min="3078" max="3078" width="14.140625" style="273" customWidth="1"/>
    <col min="3079" max="3079" width="14.7109375" style="273" customWidth="1"/>
    <col min="3080" max="3328" width="9.140625" style="273"/>
    <col min="3329" max="3329" width="4.42578125" style="273" customWidth="1"/>
    <col min="3330" max="3330" width="7.5703125" style="273" customWidth="1"/>
    <col min="3331" max="3331" width="47.42578125" style="273" customWidth="1"/>
    <col min="3332" max="3332" width="14.85546875" style="273" customWidth="1"/>
    <col min="3333" max="3333" width="14" style="273" customWidth="1"/>
    <col min="3334" max="3334" width="14.140625" style="273" customWidth="1"/>
    <col min="3335" max="3335" width="14.7109375" style="273" customWidth="1"/>
    <col min="3336" max="3584" width="9.140625" style="273"/>
    <col min="3585" max="3585" width="4.42578125" style="273" customWidth="1"/>
    <col min="3586" max="3586" width="7.5703125" style="273" customWidth="1"/>
    <col min="3587" max="3587" width="47.42578125" style="273" customWidth="1"/>
    <col min="3588" max="3588" width="14.85546875" style="273" customWidth="1"/>
    <col min="3589" max="3589" width="14" style="273" customWidth="1"/>
    <col min="3590" max="3590" width="14.140625" style="273" customWidth="1"/>
    <col min="3591" max="3591" width="14.7109375" style="273" customWidth="1"/>
    <col min="3592" max="3840" width="9.140625" style="273"/>
    <col min="3841" max="3841" width="4.42578125" style="273" customWidth="1"/>
    <col min="3842" max="3842" width="7.5703125" style="273" customWidth="1"/>
    <col min="3843" max="3843" width="47.42578125" style="273" customWidth="1"/>
    <col min="3844" max="3844" width="14.85546875" style="273" customWidth="1"/>
    <col min="3845" max="3845" width="14" style="273" customWidth="1"/>
    <col min="3846" max="3846" width="14.140625" style="273" customWidth="1"/>
    <col min="3847" max="3847" width="14.7109375" style="273" customWidth="1"/>
    <col min="3848" max="4096" width="9.140625" style="273"/>
    <col min="4097" max="4097" width="4.42578125" style="273" customWidth="1"/>
    <col min="4098" max="4098" width="7.5703125" style="273" customWidth="1"/>
    <col min="4099" max="4099" width="47.42578125" style="273" customWidth="1"/>
    <col min="4100" max="4100" width="14.85546875" style="273" customWidth="1"/>
    <col min="4101" max="4101" width="14" style="273" customWidth="1"/>
    <col min="4102" max="4102" width="14.140625" style="273" customWidth="1"/>
    <col min="4103" max="4103" width="14.7109375" style="273" customWidth="1"/>
    <col min="4104" max="4352" width="9.140625" style="273"/>
    <col min="4353" max="4353" width="4.42578125" style="273" customWidth="1"/>
    <col min="4354" max="4354" width="7.5703125" style="273" customWidth="1"/>
    <col min="4355" max="4355" width="47.42578125" style="273" customWidth="1"/>
    <col min="4356" max="4356" width="14.85546875" style="273" customWidth="1"/>
    <col min="4357" max="4357" width="14" style="273" customWidth="1"/>
    <col min="4358" max="4358" width="14.140625" style="273" customWidth="1"/>
    <col min="4359" max="4359" width="14.7109375" style="273" customWidth="1"/>
    <col min="4360" max="4608" width="9.140625" style="273"/>
    <col min="4609" max="4609" width="4.42578125" style="273" customWidth="1"/>
    <col min="4610" max="4610" width="7.5703125" style="273" customWidth="1"/>
    <col min="4611" max="4611" width="47.42578125" style="273" customWidth="1"/>
    <col min="4612" max="4612" width="14.85546875" style="273" customWidth="1"/>
    <col min="4613" max="4613" width="14" style="273" customWidth="1"/>
    <col min="4614" max="4614" width="14.140625" style="273" customWidth="1"/>
    <col min="4615" max="4615" width="14.7109375" style="273" customWidth="1"/>
    <col min="4616" max="4864" width="9.140625" style="273"/>
    <col min="4865" max="4865" width="4.42578125" style="273" customWidth="1"/>
    <col min="4866" max="4866" width="7.5703125" style="273" customWidth="1"/>
    <col min="4867" max="4867" width="47.42578125" style="273" customWidth="1"/>
    <col min="4868" max="4868" width="14.85546875" style="273" customWidth="1"/>
    <col min="4869" max="4869" width="14" style="273" customWidth="1"/>
    <col min="4870" max="4870" width="14.140625" style="273" customWidth="1"/>
    <col min="4871" max="4871" width="14.7109375" style="273" customWidth="1"/>
    <col min="4872" max="5120" width="9.140625" style="273"/>
    <col min="5121" max="5121" width="4.42578125" style="273" customWidth="1"/>
    <col min="5122" max="5122" width="7.5703125" style="273" customWidth="1"/>
    <col min="5123" max="5123" width="47.42578125" style="273" customWidth="1"/>
    <col min="5124" max="5124" width="14.85546875" style="273" customWidth="1"/>
    <col min="5125" max="5125" width="14" style="273" customWidth="1"/>
    <col min="5126" max="5126" width="14.140625" style="273" customWidth="1"/>
    <col min="5127" max="5127" width="14.7109375" style="273" customWidth="1"/>
    <col min="5128" max="5376" width="9.140625" style="273"/>
    <col min="5377" max="5377" width="4.42578125" style="273" customWidth="1"/>
    <col min="5378" max="5378" width="7.5703125" style="273" customWidth="1"/>
    <col min="5379" max="5379" width="47.42578125" style="273" customWidth="1"/>
    <col min="5380" max="5380" width="14.85546875" style="273" customWidth="1"/>
    <col min="5381" max="5381" width="14" style="273" customWidth="1"/>
    <col min="5382" max="5382" width="14.140625" style="273" customWidth="1"/>
    <col min="5383" max="5383" width="14.7109375" style="273" customWidth="1"/>
    <col min="5384" max="5632" width="9.140625" style="273"/>
    <col min="5633" max="5633" width="4.42578125" style="273" customWidth="1"/>
    <col min="5634" max="5634" width="7.5703125" style="273" customWidth="1"/>
    <col min="5635" max="5635" width="47.42578125" style="273" customWidth="1"/>
    <col min="5636" max="5636" width="14.85546875" style="273" customWidth="1"/>
    <col min="5637" max="5637" width="14" style="273" customWidth="1"/>
    <col min="5638" max="5638" width="14.140625" style="273" customWidth="1"/>
    <col min="5639" max="5639" width="14.7109375" style="273" customWidth="1"/>
    <col min="5640" max="5888" width="9.140625" style="273"/>
    <col min="5889" max="5889" width="4.42578125" style="273" customWidth="1"/>
    <col min="5890" max="5890" width="7.5703125" style="273" customWidth="1"/>
    <col min="5891" max="5891" width="47.42578125" style="273" customWidth="1"/>
    <col min="5892" max="5892" width="14.85546875" style="273" customWidth="1"/>
    <col min="5893" max="5893" width="14" style="273" customWidth="1"/>
    <col min="5894" max="5894" width="14.140625" style="273" customWidth="1"/>
    <col min="5895" max="5895" width="14.7109375" style="273" customWidth="1"/>
    <col min="5896" max="6144" width="9.140625" style="273"/>
    <col min="6145" max="6145" width="4.42578125" style="273" customWidth="1"/>
    <col min="6146" max="6146" width="7.5703125" style="273" customWidth="1"/>
    <col min="6147" max="6147" width="47.42578125" style="273" customWidth="1"/>
    <col min="6148" max="6148" width="14.85546875" style="273" customWidth="1"/>
    <col min="6149" max="6149" width="14" style="273" customWidth="1"/>
    <col min="6150" max="6150" width="14.140625" style="273" customWidth="1"/>
    <col min="6151" max="6151" width="14.7109375" style="273" customWidth="1"/>
    <col min="6152" max="6400" width="9.140625" style="273"/>
    <col min="6401" max="6401" width="4.42578125" style="273" customWidth="1"/>
    <col min="6402" max="6402" width="7.5703125" style="273" customWidth="1"/>
    <col min="6403" max="6403" width="47.42578125" style="273" customWidth="1"/>
    <col min="6404" max="6404" width="14.85546875" style="273" customWidth="1"/>
    <col min="6405" max="6405" width="14" style="273" customWidth="1"/>
    <col min="6406" max="6406" width="14.140625" style="273" customWidth="1"/>
    <col min="6407" max="6407" width="14.7109375" style="273" customWidth="1"/>
    <col min="6408" max="6656" width="9.140625" style="273"/>
    <col min="6657" max="6657" width="4.42578125" style="273" customWidth="1"/>
    <col min="6658" max="6658" width="7.5703125" style="273" customWidth="1"/>
    <col min="6659" max="6659" width="47.42578125" style="273" customWidth="1"/>
    <col min="6660" max="6660" width="14.85546875" style="273" customWidth="1"/>
    <col min="6661" max="6661" width="14" style="273" customWidth="1"/>
    <col min="6662" max="6662" width="14.140625" style="273" customWidth="1"/>
    <col min="6663" max="6663" width="14.7109375" style="273" customWidth="1"/>
    <col min="6664" max="6912" width="9.140625" style="273"/>
    <col min="6913" max="6913" width="4.42578125" style="273" customWidth="1"/>
    <col min="6914" max="6914" width="7.5703125" style="273" customWidth="1"/>
    <col min="6915" max="6915" width="47.42578125" style="273" customWidth="1"/>
    <col min="6916" max="6916" width="14.85546875" style="273" customWidth="1"/>
    <col min="6917" max="6917" width="14" style="273" customWidth="1"/>
    <col min="6918" max="6918" width="14.140625" style="273" customWidth="1"/>
    <col min="6919" max="6919" width="14.7109375" style="273" customWidth="1"/>
    <col min="6920" max="7168" width="9.140625" style="273"/>
    <col min="7169" max="7169" width="4.42578125" style="273" customWidth="1"/>
    <col min="7170" max="7170" width="7.5703125" style="273" customWidth="1"/>
    <col min="7171" max="7171" width="47.42578125" style="273" customWidth="1"/>
    <col min="7172" max="7172" width="14.85546875" style="273" customWidth="1"/>
    <col min="7173" max="7173" width="14" style="273" customWidth="1"/>
    <col min="7174" max="7174" width="14.140625" style="273" customWidth="1"/>
    <col min="7175" max="7175" width="14.7109375" style="273" customWidth="1"/>
    <col min="7176" max="7424" width="9.140625" style="273"/>
    <col min="7425" max="7425" width="4.42578125" style="273" customWidth="1"/>
    <col min="7426" max="7426" width="7.5703125" style="273" customWidth="1"/>
    <col min="7427" max="7427" width="47.42578125" style="273" customWidth="1"/>
    <col min="7428" max="7428" width="14.85546875" style="273" customWidth="1"/>
    <col min="7429" max="7429" width="14" style="273" customWidth="1"/>
    <col min="7430" max="7430" width="14.140625" style="273" customWidth="1"/>
    <col min="7431" max="7431" width="14.7109375" style="273" customWidth="1"/>
    <col min="7432" max="7680" width="9.140625" style="273"/>
    <col min="7681" max="7681" width="4.42578125" style="273" customWidth="1"/>
    <col min="7682" max="7682" width="7.5703125" style="273" customWidth="1"/>
    <col min="7683" max="7683" width="47.42578125" style="273" customWidth="1"/>
    <col min="7684" max="7684" width="14.85546875" style="273" customWidth="1"/>
    <col min="7685" max="7685" width="14" style="273" customWidth="1"/>
    <col min="7686" max="7686" width="14.140625" style="273" customWidth="1"/>
    <col min="7687" max="7687" width="14.7109375" style="273" customWidth="1"/>
    <col min="7688" max="7936" width="9.140625" style="273"/>
    <col min="7937" max="7937" width="4.42578125" style="273" customWidth="1"/>
    <col min="7938" max="7938" width="7.5703125" style="273" customWidth="1"/>
    <col min="7939" max="7939" width="47.42578125" style="273" customWidth="1"/>
    <col min="7940" max="7940" width="14.85546875" style="273" customWidth="1"/>
    <col min="7941" max="7941" width="14" style="273" customWidth="1"/>
    <col min="7942" max="7942" width="14.140625" style="273" customWidth="1"/>
    <col min="7943" max="7943" width="14.7109375" style="273" customWidth="1"/>
    <col min="7944" max="8192" width="9.140625" style="273"/>
    <col min="8193" max="8193" width="4.42578125" style="273" customWidth="1"/>
    <col min="8194" max="8194" width="7.5703125" style="273" customWidth="1"/>
    <col min="8195" max="8195" width="47.42578125" style="273" customWidth="1"/>
    <col min="8196" max="8196" width="14.85546875" style="273" customWidth="1"/>
    <col min="8197" max="8197" width="14" style="273" customWidth="1"/>
    <col min="8198" max="8198" width="14.140625" style="273" customWidth="1"/>
    <col min="8199" max="8199" width="14.7109375" style="273" customWidth="1"/>
    <col min="8200" max="8448" width="9.140625" style="273"/>
    <col min="8449" max="8449" width="4.42578125" style="273" customWidth="1"/>
    <col min="8450" max="8450" width="7.5703125" style="273" customWidth="1"/>
    <col min="8451" max="8451" width="47.42578125" style="273" customWidth="1"/>
    <col min="8452" max="8452" width="14.85546875" style="273" customWidth="1"/>
    <col min="8453" max="8453" width="14" style="273" customWidth="1"/>
    <col min="8454" max="8454" width="14.140625" style="273" customWidth="1"/>
    <col min="8455" max="8455" width="14.7109375" style="273" customWidth="1"/>
    <col min="8456" max="8704" width="9.140625" style="273"/>
    <col min="8705" max="8705" width="4.42578125" style="273" customWidth="1"/>
    <col min="8706" max="8706" width="7.5703125" style="273" customWidth="1"/>
    <col min="8707" max="8707" width="47.42578125" style="273" customWidth="1"/>
    <col min="8708" max="8708" width="14.85546875" style="273" customWidth="1"/>
    <col min="8709" max="8709" width="14" style="273" customWidth="1"/>
    <col min="8710" max="8710" width="14.140625" style="273" customWidth="1"/>
    <col min="8711" max="8711" width="14.7109375" style="273" customWidth="1"/>
    <col min="8712" max="8960" width="9.140625" style="273"/>
    <col min="8961" max="8961" width="4.42578125" style="273" customWidth="1"/>
    <col min="8962" max="8962" width="7.5703125" style="273" customWidth="1"/>
    <col min="8963" max="8963" width="47.42578125" style="273" customWidth="1"/>
    <col min="8964" max="8964" width="14.85546875" style="273" customWidth="1"/>
    <col min="8965" max="8965" width="14" style="273" customWidth="1"/>
    <col min="8966" max="8966" width="14.140625" style="273" customWidth="1"/>
    <col min="8967" max="8967" width="14.7109375" style="273" customWidth="1"/>
    <col min="8968" max="9216" width="9.140625" style="273"/>
    <col min="9217" max="9217" width="4.42578125" style="273" customWidth="1"/>
    <col min="9218" max="9218" width="7.5703125" style="273" customWidth="1"/>
    <col min="9219" max="9219" width="47.42578125" style="273" customWidth="1"/>
    <col min="9220" max="9220" width="14.85546875" style="273" customWidth="1"/>
    <col min="9221" max="9221" width="14" style="273" customWidth="1"/>
    <col min="9222" max="9222" width="14.140625" style="273" customWidth="1"/>
    <col min="9223" max="9223" width="14.7109375" style="273" customWidth="1"/>
    <col min="9224" max="9472" width="9.140625" style="273"/>
    <col min="9473" max="9473" width="4.42578125" style="273" customWidth="1"/>
    <col min="9474" max="9474" width="7.5703125" style="273" customWidth="1"/>
    <col min="9475" max="9475" width="47.42578125" style="273" customWidth="1"/>
    <col min="9476" max="9476" width="14.85546875" style="273" customWidth="1"/>
    <col min="9477" max="9477" width="14" style="273" customWidth="1"/>
    <col min="9478" max="9478" width="14.140625" style="273" customWidth="1"/>
    <col min="9479" max="9479" width="14.7109375" style="273" customWidth="1"/>
    <col min="9480" max="9728" width="9.140625" style="273"/>
    <col min="9729" max="9729" width="4.42578125" style="273" customWidth="1"/>
    <col min="9730" max="9730" width="7.5703125" style="273" customWidth="1"/>
    <col min="9731" max="9731" width="47.42578125" style="273" customWidth="1"/>
    <col min="9732" max="9732" width="14.85546875" style="273" customWidth="1"/>
    <col min="9733" max="9733" width="14" style="273" customWidth="1"/>
    <col min="9734" max="9734" width="14.140625" style="273" customWidth="1"/>
    <col min="9735" max="9735" width="14.7109375" style="273" customWidth="1"/>
    <col min="9736" max="9984" width="9.140625" style="273"/>
    <col min="9985" max="9985" width="4.42578125" style="273" customWidth="1"/>
    <col min="9986" max="9986" width="7.5703125" style="273" customWidth="1"/>
    <col min="9987" max="9987" width="47.42578125" style="273" customWidth="1"/>
    <col min="9988" max="9988" width="14.85546875" style="273" customWidth="1"/>
    <col min="9989" max="9989" width="14" style="273" customWidth="1"/>
    <col min="9990" max="9990" width="14.140625" style="273" customWidth="1"/>
    <col min="9991" max="9991" width="14.7109375" style="273" customWidth="1"/>
    <col min="9992" max="10240" width="9.140625" style="273"/>
    <col min="10241" max="10241" width="4.42578125" style="273" customWidth="1"/>
    <col min="10242" max="10242" width="7.5703125" style="273" customWidth="1"/>
    <col min="10243" max="10243" width="47.42578125" style="273" customWidth="1"/>
    <col min="10244" max="10244" width="14.85546875" style="273" customWidth="1"/>
    <col min="10245" max="10245" width="14" style="273" customWidth="1"/>
    <col min="10246" max="10246" width="14.140625" style="273" customWidth="1"/>
    <col min="10247" max="10247" width="14.7109375" style="273" customWidth="1"/>
    <col min="10248" max="10496" width="9.140625" style="273"/>
    <col min="10497" max="10497" width="4.42578125" style="273" customWidth="1"/>
    <col min="10498" max="10498" width="7.5703125" style="273" customWidth="1"/>
    <col min="10499" max="10499" width="47.42578125" style="273" customWidth="1"/>
    <col min="10500" max="10500" width="14.85546875" style="273" customWidth="1"/>
    <col min="10501" max="10501" width="14" style="273" customWidth="1"/>
    <col min="10502" max="10502" width="14.140625" style="273" customWidth="1"/>
    <col min="10503" max="10503" width="14.7109375" style="273" customWidth="1"/>
    <col min="10504" max="10752" width="9.140625" style="273"/>
    <col min="10753" max="10753" width="4.42578125" style="273" customWidth="1"/>
    <col min="10754" max="10754" width="7.5703125" style="273" customWidth="1"/>
    <col min="10755" max="10755" width="47.42578125" style="273" customWidth="1"/>
    <col min="10756" max="10756" width="14.85546875" style="273" customWidth="1"/>
    <col min="10757" max="10757" width="14" style="273" customWidth="1"/>
    <col min="10758" max="10758" width="14.140625" style="273" customWidth="1"/>
    <col min="10759" max="10759" width="14.7109375" style="273" customWidth="1"/>
    <col min="10760" max="11008" width="9.140625" style="273"/>
    <col min="11009" max="11009" width="4.42578125" style="273" customWidth="1"/>
    <col min="11010" max="11010" width="7.5703125" style="273" customWidth="1"/>
    <col min="11011" max="11011" width="47.42578125" style="273" customWidth="1"/>
    <col min="11012" max="11012" width="14.85546875" style="273" customWidth="1"/>
    <col min="11013" max="11013" width="14" style="273" customWidth="1"/>
    <col min="11014" max="11014" width="14.140625" style="273" customWidth="1"/>
    <col min="11015" max="11015" width="14.7109375" style="273" customWidth="1"/>
    <col min="11016" max="11264" width="9.140625" style="273"/>
    <col min="11265" max="11265" width="4.42578125" style="273" customWidth="1"/>
    <col min="11266" max="11266" width="7.5703125" style="273" customWidth="1"/>
    <col min="11267" max="11267" width="47.42578125" style="273" customWidth="1"/>
    <col min="11268" max="11268" width="14.85546875" style="273" customWidth="1"/>
    <col min="11269" max="11269" width="14" style="273" customWidth="1"/>
    <col min="11270" max="11270" width="14.140625" style="273" customWidth="1"/>
    <col min="11271" max="11271" width="14.7109375" style="273" customWidth="1"/>
    <col min="11272" max="11520" width="9.140625" style="273"/>
    <col min="11521" max="11521" width="4.42578125" style="273" customWidth="1"/>
    <col min="11522" max="11522" width="7.5703125" style="273" customWidth="1"/>
    <col min="11523" max="11523" width="47.42578125" style="273" customWidth="1"/>
    <col min="11524" max="11524" width="14.85546875" style="273" customWidth="1"/>
    <col min="11525" max="11525" width="14" style="273" customWidth="1"/>
    <col min="11526" max="11526" width="14.140625" style="273" customWidth="1"/>
    <col min="11527" max="11527" width="14.7109375" style="273" customWidth="1"/>
    <col min="11528" max="11776" width="9.140625" style="273"/>
    <col min="11777" max="11777" width="4.42578125" style="273" customWidth="1"/>
    <col min="11778" max="11778" width="7.5703125" style="273" customWidth="1"/>
    <col min="11779" max="11779" width="47.42578125" style="273" customWidth="1"/>
    <col min="11780" max="11780" width="14.85546875" style="273" customWidth="1"/>
    <col min="11781" max="11781" width="14" style="273" customWidth="1"/>
    <col min="11782" max="11782" width="14.140625" style="273" customWidth="1"/>
    <col min="11783" max="11783" width="14.7109375" style="273" customWidth="1"/>
    <col min="11784" max="12032" width="9.140625" style="273"/>
    <col min="12033" max="12033" width="4.42578125" style="273" customWidth="1"/>
    <col min="12034" max="12034" width="7.5703125" style="273" customWidth="1"/>
    <col min="12035" max="12035" width="47.42578125" style="273" customWidth="1"/>
    <col min="12036" max="12036" width="14.85546875" style="273" customWidth="1"/>
    <col min="12037" max="12037" width="14" style="273" customWidth="1"/>
    <col min="12038" max="12038" width="14.140625" style="273" customWidth="1"/>
    <col min="12039" max="12039" width="14.7109375" style="273" customWidth="1"/>
    <col min="12040" max="12288" width="9.140625" style="273"/>
    <col min="12289" max="12289" width="4.42578125" style="273" customWidth="1"/>
    <col min="12290" max="12290" width="7.5703125" style="273" customWidth="1"/>
    <col min="12291" max="12291" width="47.42578125" style="273" customWidth="1"/>
    <col min="12292" max="12292" width="14.85546875" style="273" customWidth="1"/>
    <col min="12293" max="12293" width="14" style="273" customWidth="1"/>
    <col min="12294" max="12294" width="14.140625" style="273" customWidth="1"/>
    <col min="12295" max="12295" width="14.7109375" style="273" customWidth="1"/>
    <col min="12296" max="12544" width="9.140625" style="273"/>
    <col min="12545" max="12545" width="4.42578125" style="273" customWidth="1"/>
    <col min="12546" max="12546" width="7.5703125" style="273" customWidth="1"/>
    <col min="12547" max="12547" width="47.42578125" style="273" customWidth="1"/>
    <col min="12548" max="12548" width="14.85546875" style="273" customWidth="1"/>
    <col min="12549" max="12549" width="14" style="273" customWidth="1"/>
    <col min="12550" max="12550" width="14.140625" style="273" customWidth="1"/>
    <col min="12551" max="12551" width="14.7109375" style="273" customWidth="1"/>
    <col min="12552" max="12800" width="9.140625" style="273"/>
    <col min="12801" max="12801" width="4.42578125" style="273" customWidth="1"/>
    <col min="12802" max="12802" width="7.5703125" style="273" customWidth="1"/>
    <col min="12803" max="12803" width="47.42578125" style="273" customWidth="1"/>
    <col min="12804" max="12804" width="14.85546875" style="273" customWidth="1"/>
    <col min="12805" max="12805" width="14" style="273" customWidth="1"/>
    <col min="12806" max="12806" width="14.140625" style="273" customWidth="1"/>
    <col min="12807" max="12807" width="14.7109375" style="273" customWidth="1"/>
    <col min="12808" max="13056" width="9.140625" style="273"/>
    <col min="13057" max="13057" width="4.42578125" style="273" customWidth="1"/>
    <col min="13058" max="13058" width="7.5703125" style="273" customWidth="1"/>
    <col min="13059" max="13059" width="47.42578125" style="273" customWidth="1"/>
    <col min="13060" max="13060" width="14.85546875" style="273" customWidth="1"/>
    <col min="13061" max="13061" width="14" style="273" customWidth="1"/>
    <col min="13062" max="13062" width="14.140625" style="273" customWidth="1"/>
    <col min="13063" max="13063" width="14.7109375" style="273" customWidth="1"/>
    <col min="13064" max="13312" width="9.140625" style="273"/>
    <col min="13313" max="13313" width="4.42578125" style="273" customWidth="1"/>
    <col min="13314" max="13314" width="7.5703125" style="273" customWidth="1"/>
    <col min="13315" max="13315" width="47.42578125" style="273" customWidth="1"/>
    <col min="13316" max="13316" width="14.85546875" style="273" customWidth="1"/>
    <col min="13317" max="13317" width="14" style="273" customWidth="1"/>
    <col min="13318" max="13318" width="14.140625" style="273" customWidth="1"/>
    <col min="13319" max="13319" width="14.7109375" style="273" customWidth="1"/>
    <col min="13320" max="13568" width="9.140625" style="273"/>
    <col min="13569" max="13569" width="4.42578125" style="273" customWidth="1"/>
    <col min="13570" max="13570" width="7.5703125" style="273" customWidth="1"/>
    <col min="13571" max="13571" width="47.42578125" style="273" customWidth="1"/>
    <col min="13572" max="13572" width="14.85546875" style="273" customWidth="1"/>
    <col min="13573" max="13573" width="14" style="273" customWidth="1"/>
    <col min="13574" max="13574" width="14.140625" style="273" customWidth="1"/>
    <col min="13575" max="13575" width="14.7109375" style="273" customWidth="1"/>
    <col min="13576" max="13824" width="9.140625" style="273"/>
    <col min="13825" max="13825" width="4.42578125" style="273" customWidth="1"/>
    <col min="13826" max="13826" width="7.5703125" style="273" customWidth="1"/>
    <col min="13827" max="13827" width="47.42578125" style="273" customWidth="1"/>
    <col min="13828" max="13828" width="14.85546875" style="273" customWidth="1"/>
    <col min="13829" max="13829" width="14" style="273" customWidth="1"/>
    <col min="13830" max="13830" width="14.140625" style="273" customWidth="1"/>
    <col min="13831" max="13831" width="14.7109375" style="273" customWidth="1"/>
    <col min="13832" max="14080" width="9.140625" style="273"/>
    <col min="14081" max="14081" width="4.42578125" style="273" customWidth="1"/>
    <col min="14082" max="14082" width="7.5703125" style="273" customWidth="1"/>
    <col min="14083" max="14083" width="47.42578125" style="273" customWidth="1"/>
    <col min="14084" max="14084" width="14.85546875" style="273" customWidth="1"/>
    <col min="14085" max="14085" width="14" style="273" customWidth="1"/>
    <col min="14086" max="14086" width="14.140625" style="273" customWidth="1"/>
    <col min="14087" max="14087" width="14.7109375" style="273" customWidth="1"/>
    <col min="14088" max="14336" width="9.140625" style="273"/>
    <col min="14337" max="14337" width="4.42578125" style="273" customWidth="1"/>
    <col min="14338" max="14338" width="7.5703125" style="273" customWidth="1"/>
    <col min="14339" max="14339" width="47.42578125" style="273" customWidth="1"/>
    <col min="14340" max="14340" width="14.85546875" style="273" customWidth="1"/>
    <col min="14341" max="14341" width="14" style="273" customWidth="1"/>
    <col min="14342" max="14342" width="14.140625" style="273" customWidth="1"/>
    <col min="14343" max="14343" width="14.7109375" style="273" customWidth="1"/>
    <col min="14344" max="14592" width="9.140625" style="273"/>
    <col min="14593" max="14593" width="4.42578125" style="273" customWidth="1"/>
    <col min="14594" max="14594" width="7.5703125" style="273" customWidth="1"/>
    <col min="14595" max="14595" width="47.42578125" style="273" customWidth="1"/>
    <col min="14596" max="14596" width="14.85546875" style="273" customWidth="1"/>
    <col min="14597" max="14597" width="14" style="273" customWidth="1"/>
    <col min="14598" max="14598" width="14.140625" style="273" customWidth="1"/>
    <col min="14599" max="14599" width="14.7109375" style="273" customWidth="1"/>
    <col min="14600" max="14848" width="9.140625" style="273"/>
    <col min="14849" max="14849" width="4.42578125" style="273" customWidth="1"/>
    <col min="14850" max="14850" width="7.5703125" style="273" customWidth="1"/>
    <col min="14851" max="14851" width="47.42578125" style="273" customWidth="1"/>
    <col min="14852" max="14852" width="14.85546875" style="273" customWidth="1"/>
    <col min="14853" max="14853" width="14" style="273" customWidth="1"/>
    <col min="14854" max="14854" width="14.140625" style="273" customWidth="1"/>
    <col min="14855" max="14855" width="14.7109375" style="273" customWidth="1"/>
    <col min="14856" max="15104" width="9.140625" style="273"/>
    <col min="15105" max="15105" width="4.42578125" style="273" customWidth="1"/>
    <col min="15106" max="15106" width="7.5703125" style="273" customWidth="1"/>
    <col min="15107" max="15107" width="47.42578125" style="273" customWidth="1"/>
    <col min="15108" max="15108" width="14.85546875" style="273" customWidth="1"/>
    <col min="15109" max="15109" width="14" style="273" customWidth="1"/>
    <col min="15110" max="15110" width="14.140625" style="273" customWidth="1"/>
    <col min="15111" max="15111" width="14.7109375" style="273" customWidth="1"/>
    <col min="15112" max="15360" width="9.140625" style="273"/>
    <col min="15361" max="15361" width="4.42578125" style="273" customWidth="1"/>
    <col min="15362" max="15362" width="7.5703125" style="273" customWidth="1"/>
    <col min="15363" max="15363" width="47.42578125" style="273" customWidth="1"/>
    <col min="15364" max="15364" width="14.85546875" style="273" customWidth="1"/>
    <col min="15365" max="15365" width="14" style="273" customWidth="1"/>
    <col min="15366" max="15366" width="14.140625" style="273" customWidth="1"/>
    <col min="15367" max="15367" width="14.7109375" style="273" customWidth="1"/>
    <col min="15368" max="15616" width="9.140625" style="273"/>
    <col min="15617" max="15617" width="4.42578125" style="273" customWidth="1"/>
    <col min="15618" max="15618" width="7.5703125" style="273" customWidth="1"/>
    <col min="15619" max="15619" width="47.42578125" style="273" customWidth="1"/>
    <col min="15620" max="15620" width="14.85546875" style="273" customWidth="1"/>
    <col min="15621" max="15621" width="14" style="273" customWidth="1"/>
    <col min="15622" max="15622" width="14.140625" style="273" customWidth="1"/>
    <col min="15623" max="15623" width="14.7109375" style="273" customWidth="1"/>
    <col min="15624" max="15872" width="9.140625" style="273"/>
    <col min="15873" max="15873" width="4.42578125" style="273" customWidth="1"/>
    <col min="15874" max="15874" width="7.5703125" style="273" customWidth="1"/>
    <col min="15875" max="15875" width="47.42578125" style="273" customWidth="1"/>
    <col min="15876" max="15876" width="14.85546875" style="273" customWidth="1"/>
    <col min="15877" max="15877" width="14" style="273" customWidth="1"/>
    <col min="15878" max="15878" width="14.140625" style="273" customWidth="1"/>
    <col min="15879" max="15879" width="14.7109375" style="273" customWidth="1"/>
    <col min="15880" max="16128" width="9.140625" style="273"/>
    <col min="16129" max="16129" width="4.42578125" style="273" customWidth="1"/>
    <col min="16130" max="16130" width="7.5703125" style="273" customWidth="1"/>
    <col min="16131" max="16131" width="47.42578125" style="273" customWidth="1"/>
    <col min="16132" max="16132" width="14.85546875" style="273" customWidth="1"/>
    <col min="16133" max="16133" width="14" style="273" customWidth="1"/>
    <col min="16134" max="16134" width="14.140625" style="273" customWidth="1"/>
    <col min="16135" max="16135" width="14.7109375" style="273" customWidth="1"/>
    <col min="16136" max="16384" width="9.140625" style="273"/>
  </cols>
  <sheetData>
    <row r="1" spans="1:7" x14ac:dyDescent="0.25">
      <c r="F1" s="2" t="s">
        <v>462</v>
      </c>
    </row>
    <row r="2" spans="1:7" x14ac:dyDescent="0.25">
      <c r="F2" s="2" t="s">
        <v>304</v>
      </c>
    </row>
    <row r="3" spans="1:7" x14ac:dyDescent="0.25">
      <c r="F3" s="2" t="s">
        <v>6</v>
      </c>
    </row>
    <row r="4" spans="1:7" x14ac:dyDescent="0.25">
      <c r="F4" s="2" t="s">
        <v>305</v>
      </c>
    </row>
    <row r="6" spans="1:7" s="3" customFormat="1" ht="12.75" x14ac:dyDescent="0.2">
      <c r="A6" s="5" t="s">
        <v>11</v>
      </c>
      <c r="B6" s="5"/>
      <c r="C6" s="5"/>
      <c r="D6" s="5"/>
      <c r="E6" s="5"/>
      <c r="F6" s="5"/>
      <c r="G6" s="5"/>
    </row>
    <row r="7" spans="1:7" s="3" customFormat="1" ht="12.75" x14ac:dyDescent="0.2">
      <c r="A7" s="5" t="s">
        <v>12</v>
      </c>
      <c r="B7" s="5"/>
      <c r="C7" s="5"/>
      <c r="D7" s="5"/>
      <c r="E7" s="5"/>
      <c r="F7" s="5"/>
      <c r="G7" s="5"/>
    </row>
    <row r="8" spans="1:7" x14ac:dyDescent="0.25">
      <c r="A8" s="6" t="s">
        <v>13</v>
      </c>
      <c r="B8" s="6"/>
      <c r="C8" s="6"/>
      <c r="D8" s="6"/>
      <c r="E8" s="6"/>
      <c r="F8" s="6"/>
      <c r="G8" s="6"/>
    </row>
    <row r="9" spans="1:7" x14ac:dyDescent="0.25">
      <c r="A9" s="329"/>
      <c r="B9" s="329"/>
      <c r="C9" s="329"/>
      <c r="D9" s="329"/>
      <c r="E9" s="329"/>
      <c r="F9" s="329"/>
      <c r="G9" s="7" t="s">
        <v>0</v>
      </c>
    </row>
    <row r="10" spans="1:7" x14ac:dyDescent="0.25">
      <c r="A10" s="8"/>
      <c r="B10" s="8"/>
      <c r="C10" s="8"/>
      <c r="D10" s="9" t="s">
        <v>14</v>
      </c>
      <c r="E10" s="10"/>
      <c r="F10" s="11"/>
      <c r="G10" s="9" t="s">
        <v>14</v>
      </c>
    </row>
    <row r="11" spans="1:7" x14ac:dyDescent="0.25">
      <c r="A11" s="12"/>
      <c r="B11" s="12" t="s">
        <v>1</v>
      </c>
      <c r="C11" s="12"/>
      <c r="D11" s="13" t="s">
        <v>15</v>
      </c>
      <c r="E11" s="13"/>
      <c r="F11" s="13"/>
      <c r="G11" s="13" t="s">
        <v>16</v>
      </c>
    </row>
    <row r="12" spans="1:7" x14ac:dyDescent="0.25">
      <c r="A12" s="12" t="s">
        <v>5</v>
      </c>
      <c r="B12" s="14"/>
      <c r="C12" s="12" t="s">
        <v>17</v>
      </c>
      <c r="D12" s="13" t="s">
        <v>18</v>
      </c>
      <c r="E12" s="13" t="s">
        <v>19</v>
      </c>
      <c r="F12" s="13" t="s">
        <v>20</v>
      </c>
      <c r="G12" s="13" t="s">
        <v>21</v>
      </c>
    </row>
    <row r="13" spans="1:7" x14ac:dyDescent="0.25">
      <c r="A13" s="14"/>
      <c r="B13" s="14" t="s">
        <v>2</v>
      </c>
      <c r="C13" s="14"/>
      <c r="D13" s="15" t="s">
        <v>22</v>
      </c>
      <c r="E13" s="15"/>
      <c r="F13" s="15"/>
      <c r="G13" s="15" t="s">
        <v>22</v>
      </c>
    </row>
    <row r="14" spans="1:7" x14ac:dyDescent="0.25">
      <c r="A14" s="16">
        <v>1</v>
      </c>
      <c r="B14" s="16">
        <v>2</v>
      </c>
      <c r="C14" s="16">
        <v>3</v>
      </c>
      <c r="D14" s="16">
        <v>4</v>
      </c>
      <c r="E14" s="16">
        <v>5</v>
      </c>
      <c r="F14" s="16">
        <v>6</v>
      </c>
      <c r="G14" s="16">
        <v>7</v>
      </c>
    </row>
    <row r="15" spans="1:7" s="329" customFormat="1" x14ac:dyDescent="0.25">
      <c r="A15" s="17"/>
      <c r="B15" s="18">
        <v>801</v>
      </c>
      <c r="C15" s="342"/>
      <c r="D15" s="343"/>
      <c r="E15" s="343"/>
      <c r="F15" s="343"/>
      <c r="G15" s="343"/>
    </row>
    <row r="16" spans="1:7" x14ac:dyDescent="0.25">
      <c r="A16" s="19" t="s">
        <v>23</v>
      </c>
      <c r="B16" s="344">
        <v>80101</v>
      </c>
      <c r="C16" s="20" t="s">
        <v>3</v>
      </c>
      <c r="D16" s="345">
        <v>3352.28</v>
      </c>
      <c r="E16" s="345">
        <v>656253</v>
      </c>
      <c r="F16" s="345">
        <v>659605.28</v>
      </c>
      <c r="G16" s="346">
        <v>0</v>
      </c>
    </row>
    <row r="17" spans="1:7" x14ac:dyDescent="0.25">
      <c r="A17" s="19" t="s">
        <v>24</v>
      </c>
      <c r="B17" s="344">
        <v>80102</v>
      </c>
      <c r="C17" s="21" t="s">
        <v>9</v>
      </c>
      <c r="D17" s="347">
        <v>0</v>
      </c>
      <c r="E17" s="347">
        <v>46200</v>
      </c>
      <c r="F17" s="347">
        <v>46200</v>
      </c>
      <c r="G17" s="348">
        <v>0</v>
      </c>
    </row>
    <row r="18" spans="1:7" x14ac:dyDescent="0.25">
      <c r="A18" s="19" t="s">
        <v>25</v>
      </c>
      <c r="B18" s="344">
        <v>80104</v>
      </c>
      <c r="C18" s="21" t="s">
        <v>4</v>
      </c>
      <c r="D18" s="347">
        <v>13190.3</v>
      </c>
      <c r="E18" s="347">
        <v>3287573</v>
      </c>
      <c r="F18" s="347">
        <v>3300763.3</v>
      </c>
      <c r="G18" s="348">
        <v>0</v>
      </c>
    </row>
    <row r="19" spans="1:7" x14ac:dyDescent="0.25">
      <c r="A19" s="19" t="s">
        <v>26</v>
      </c>
      <c r="B19" s="344">
        <v>80115</v>
      </c>
      <c r="C19" s="21" t="s">
        <v>7</v>
      </c>
      <c r="D19" s="347">
        <v>170.74</v>
      </c>
      <c r="E19" s="347">
        <v>1113817</v>
      </c>
      <c r="F19" s="347">
        <v>1113987.74</v>
      </c>
      <c r="G19" s="348">
        <v>0</v>
      </c>
    </row>
    <row r="20" spans="1:7" x14ac:dyDescent="0.25">
      <c r="A20" s="19" t="s">
        <v>27</v>
      </c>
      <c r="B20" s="344">
        <v>80120</v>
      </c>
      <c r="C20" s="21" t="s">
        <v>8</v>
      </c>
      <c r="D20" s="349">
        <v>4486.2</v>
      </c>
      <c r="E20" s="347">
        <v>238835</v>
      </c>
      <c r="F20" s="347">
        <v>243321.2</v>
      </c>
      <c r="G20" s="348">
        <v>0</v>
      </c>
    </row>
    <row r="21" spans="1:7" x14ac:dyDescent="0.25">
      <c r="A21" s="19" t="s">
        <v>28</v>
      </c>
      <c r="B21" s="344">
        <v>80132</v>
      </c>
      <c r="C21" s="21" t="s">
        <v>29</v>
      </c>
      <c r="D21" s="347">
        <v>0</v>
      </c>
      <c r="E21" s="347">
        <v>34000</v>
      </c>
      <c r="F21" s="347">
        <v>34000</v>
      </c>
      <c r="G21" s="350">
        <v>0</v>
      </c>
    </row>
    <row r="22" spans="1:7" x14ac:dyDescent="0.25">
      <c r="A22" s="19" t="s">
        <v>30</v>
      </c>
      <c r="B22" s="344">
        <v>80134</v>
      </c>
      <c r="C22" s="21" t="s">
        <v>31</v>
      </c>
      <c r="D22" s="347">
        <v>0</v>
      </c>
      <c r="E22" s="347">
        <v>3200</v>
      </c>
      <c r="F22" s="347">
        <v>3200</v>
      </c>
      <c r="G22" s="348">
        <v>0</v>
      </c>
    </row>
    <row r="23" spans="1:7" ht="25.5" x14ac:dyDescent="0.25">
      <c r="A23" s="22" t="s">
        <v>32</v>
      </c>
      <c r="B23" s="351">
        <v>80140</v>
      </c>
      <c r="C23" s="23" t="s">
        <v>38</v>
      </c>
      <c r="D23" s="347">
        <v>0</v>
      </c>
      <c r="E23" s="347">
        <v>310645</v>
      </c>
      <c r="F23" s="347">
        <v>310645</v>
      </c>
      <c r="G23" s="348">
        <v>0</v>
      </c>
    </row>
    <row r="24" spans="1:7" x14ac:dyDescent="0.25">
      <c r="A24" s="24" t="s">
        <v>33</v>
      </c>
      <c r="B24" s="352">
        <v>80148</v>
      </c>
      <c r="C24" s="21" t="s">
        <v>34</v>
      </c>
      <c r="D24" s="353">
        <v>279.5</v>
      </c>
      <c r="E24" s="353">
        <v>2580079</v>
      </c>
      <c r="F24" s="353">
        <v>2580358.5</v>
      </c>
      <c r="G24" s="354">
        <v>0</v>
      </c>
    </row>
    <row r="25" spans="1:7" x14ac:dyDescent="0.25">
      <c r="A25" s="355"/>
      <c r="B25" s="25">
        <v>854</v>
      </c>
      <c r="C25" s="26"/>
      <c r="D25" s="356"/>
      <c r="E25" s="356"/>
      <c r="F25" s="356"/>
      <c r="G25" s="356"/>
    </row>
    <row r="26" spans="1:7" x14ac:dyDescent="0.25">
      <c r="A26" s="19" t="s">
        <v>23</v>
      </c>
      <c r="B26" s="344">
        <v>85410</v>
      </c>
      <c r="C26" s="21" t="s">
        <v>10</v>
      </c>
      <c r="D26" s="347">
        <v>0</v>
      </c>
      <c r="E26" s="347">
        <v>491700</v>
      </c>
      <c r="F26" s="347">
        <v>491700</v>
      </c>
      <c r="G26" s="348">
        <v>0</v>
      </c>
    </row>
    <row r="27" spans="1:7" x14ac:dyDescent="0.25">
      <c r="A27" s="19" t="s">
        <v>24</v>
      </c>
      <c r="B27" s="344">
        <v>85417</v>
      </c>
      <c r="C27" s="27" t="s">
        <v>35</v>
      </c>
      <c r="D27" s="347">
        <v>0</v>
      </c>
      <c r="E27" s="347">
        <v>80400</v>
      </c>
      <c r="F27" s="347">
        <v>80400</v>
      </c>
      <c r="G27" s="348">
        <v>0</v>
      </c>
    </row>
    <row r="28" spans="1:7" x14ac:dyDescent="0.25">
      <c r="A28" s="28" t="s">
        <v>25</v>
      </c>
      <c r="B28" s="357">
        <v>85420</v>
      </c>
      <c r="C28" s="29" t="s">
        <v>36</v>
      </c>
      <c r="D28" s="358">
        <v>0</v>
      </c>
      <c r="E28" s="358">
        <v>19508</v>
      </c>
      <c r="F28" s="358">
        <v>19508</v>
      </c>
      <c r="G28" s="359">
        <v>0</v>
      </c>
    </row>
    <row r="29" spans="1:7" s="364" customFormat="1" x14ac:dyDescent="0.25">
      <c r="A29" s="360"/>
      <c r="B29" s="360"/>
      <c r="C29" s="361" t="s">
        <v>37</v>
      </c>
      <c r="D29" s="362">
        <f>SUM(D16:D28)</f>
        <v>21479.02</v>
      </c>
      <c r="E29" s="362">
        <f>SUM(E16:E28)</f>
        <v>8862210</v>
      </c>
      <c r="F29" s="362">
        <f>SUM(F16:F28)</f>
        <v>8883689.0199999996</v>
      </c>
      <c r="G29" s="363">
        <f>SUM(G16:G28)</f>
        <v>0</v>
      </c>
    </row>
    <row r="31" spans="1:7" x14ac:dyDescent="0.25">
      <c r="A31" s="151"/>
      <c r="B31" s="151"/>
      <c r="C31" s="4"/>
    </row>
    <row r="32" spans="1:7" x14ac:dyDescent="0.25">
      <c r="A32" s="151"/>
      <c r="B32" s="151"/>
      <c r="C32" s="4"/>
    </row>
    <row r="33" spans="1:5" x14ac:dyDescent="0.25">
      <c r="A33" s="151"/>
      <c r="B33" s="151"/>
      <c r="C33" s="4"/>
    </row>
    <row r="34" spans="1:5" x14ac:dyDescent="0.25">
      <c r="E34" s="34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Zał.Nr1</vt:lpstr>
      <vt:lpstr>Zał.Nr2</vt:lpstr>
      <vt:lpstr>Zał. Nr3</vt:lpstr>
      <vt:lpstr>Zał.Nr4</vt:lpstr>
      <vt:lpstr>Zał.Nr5</vt:lpstr>
      <vt:lpstr>Zał.Nr1!Tytuły_wydruku</vt:lpstr>
      <vt:lpstr>Zał.Nr4!Tytuły_wydruku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Prezydenta Miasta Włocławek z dn. 30 listopada 2021 r.</dc:title>
  <dc:creator>Beata Duszeńska</dc:creator>
  <cp:keywords>Załącznik do Zarządzenia Prezydenta Miasta Włocławek</cp:keywords>
  <cp:lastModifiedBy>Karolina Budziszewska</cp:lastModifiedBy>
  <cp:lastPrinted>2021-12-02T11:13:03Z</cp:lastPrinted>
  <dcterms:created xsi:type="dcterms:W3CDTF">2014-03-20T12:20:20Z</dcterms:created>
  <dcterms:modified xsi:type="dcterms:W3CDTF">2021-12-02T11:59:52Z</dcterms:modified>
</cp:coreProperties>
</file>