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4DB0B370-830F-4319-87A0-F10EBAE7F129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Nr1" sheetId="9" r:id="rId1"/>
    <sheet name="Zał.Nr2" sheetId="22" r:id="rId2"/>
    <sheet name="Zał.Nr3" sheetId="23" r:id="rId3"/>
    <sheet name="Zał.Nr4" sheetId="24" r:id="rId4"/>
    <sheet name="Zał.Nr5" sheetId="25" r:id="rId5"/>
  </sheets>
  <definedNames>
    <definedName name="_xlnm._FilterDatabase" localSheetId="1" hidden="1">Zał.Nr2!$M$1:$M$34</definedName>
    <definedName name="_xlnm.Print_Area" localSheetId="1">Zał.Nr2!$A$1:$M$35</definedName>
    <definedName name="_xlnm.Print_Titles" localSheetId="0">Zał.Nr1!$7:$9</definedName>
    <definedName name="_xlnm.Print_Titles" localSheetId="1">Zał.Nr2!$10:$17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25" l="1"/>
  <c r="F33" i="25"/>
  <c r="E33" i="25"/>
  <c r="D33" i="25"/>
  <c r="I19" i="24"/>
  <c r="H19" i="24"/>
  <c r="G18" i="24"/>
  <c r="F18" i="24"/>
  <c r="E18" i="24" s="1"/>
  <c r="D18" i="24"/>
  <c r="E17" i="24"/>
  <c r="E16" i="24"/>
  <c r="G15" i="24"/>
  <c r="F15" i="24"/>
  <c r="E15" i="24"/>
  <c r="D15" i="24"/>
  <c r="D19" i="24" s="1"/>
  <c r="E14" i="24"/>
  <c r="G19" i="24" l="1"/>
  <c r="E19" i="24"/>
  <c r="F19" i="24"/>
  <c r="H347" i="9"/>
  <c r="H346" i="9"/>
  <c r="H345" i="9"/>
  <c r="H344" i="9"/>
  <c r="H343" i="9"/>
  <c r="G342" i="9"/>
  <c r="F342" i="9"/>
  <c r="H342" i="9" s="1"/>
  <c r="G341" i="9"/>
  <c r="H340" i="9"/>
  <c r="H339" i="9"/>
  <c r="H338" i="9"/>
  <c r="H337" i="9"/>
  <c r="H336" i="9"/>
  <c r="G335" i="9"/>
  <c r="F335" i="9"/>
  <c r="F334" i="9" s="1"/>
  <c r="H332" i="9"/>
  <c r="G331" i="9"/>
  <c r="G330" i="9" s="1"/>
  <c r="G329" i="9" s="1"/>
  <c r="F331" i="9"/>
  <c r="H328" i="9"/>
  <c r="G327" i="9"/>
  <c r="F327" i="9"/>
  <c r="F326" i="9" s="1"/>
  <c r="H323" i="9"/>
  <c r="H322" i="9"/>
  <c r="H321" i="9"/>
  <c r="H320" i="9"/>
  <c r="H319" i="9"/>
  <c r="H318" i="9"/>
  <c r="H317" i="9"/>
  <c r="H316" i="9"/>
  <c r="H315" i="9"/>
  <c r="H314" i="9"/>
  <c r="H313" i="9"/>
  <c r="H312" i="9"/>
  <c r="G311" i="9"/>
  <c r="G310" i="9" s="1"/>
  <c r="G309" i="9" s="1"/>
  <c r="F311" i="9"/>
  <c r="F310" i="9" s="1"/>
  <c r="H307" i="9"/>
  <c r="H306" i="9"/>
  <c r="H305" i="9"/>
  <c r="H304" i="9"/>
  <c r="H303" i="9"/>
  <c r="H302" i="9"/>
  <c r="H301" i="9"/>
  <c r="F300" i="9"/>
  <c r="H300" i="9" s="1"/>
  <c r="G299" i="9"/>
  <c r="G297" i="9" s="1"/>
  <c r="F299" i="9"/>
  <c r="H296" i="9"/>
  <c r="G295" i="9"/>
  <c r="G294" i="9" s="1"/>
  <c r="F295" i="9"/>
  <c r="H292" i="9"/>
  <c r="G291" i="9"/>
  <c r="G290" i="9" s="1"/>
  <c r="G289" i="9" s="1"/>
  <c r="F291" i="9"/>
  <c r="F290" i="9" s="1"/>
  <c r="F289" i="9" s="1"/>
  <c r="H287" i="9"/>
  <c r="H286" i="9"/>
  <c r="H285" i="9"/>
  <c r="H284" i="9"/>
  <c r="H283" i="9"/>
  <c r="G282" i="9"/>
  <c r="G281" i="9" s="1"/>
  <c r="G280" i="9" s="1"/>
  <c r="F282" i="9"/>
  <c r="H279" i="9"/>
  <c r="H278" i="9"/>
  <c r="G278" i="9"/>
  <c r="G277" i="9" s="1"/>
  <c r="F278" i="9"/>
  <c r="F277" i="9" s="1"/>
  <c r="H276" i="9"/>
  <c r="H275" i="9"/>
  <c r="G274" i="9"/>
  <c r="G273" i="9" s="1"/>
  <c r="F274" i="9"/>
  <c r="F273" i="9" s="1"/>
  <c r="H272" i="9"/>
  <c r="H271" i="9"/>
  <c r="H270" i="9"/>
  <c r="H269" i="9"/>
  <c r="G268" i="9"/>
  <c r="G267" i="9" s="1"/>
  <c r="F268" i="9"/>
  <c r="H265" i="9"/>
  <c r="H264" i="9"/>
  <c r="H263" i="9"/>
  <c r="G262" i="9"/>
  <c r="G261" i="9" s="1"/>
  <c r="G260" i="9" s="1"/>
  <c r="F262" i="9"/>
  <c r="H258" i="9"/>
  <c r="H257" i="9"/>
  <c r="G256" i="9"/>
  <c r="G255" i="9" s="1"/>
  <c r="G254" i="9" s="1"/>
  <c r="F256" i="9"/>
  <c r="H253" i="9"/>
  <c r="H252" i="9"/>
  <c r="G251" i="9"/>
  <c r="G250" i="9" s="1"/>
  <c r="G249" i="9" s="1"/>
  <c r="F251" i="9"/>
  <c r="F250" i="9" s="1"/>
  <c r="H248" i="9"/>
  <c r="G247" i="9"/>
  <c r="G242" i="9" s="1"/>
  <c r="F247" i="9"/>
  <c r="H246" i="9"/>
  <c r="H245" i="9"/>
  <c r="H244" i="9"/>
  <c r="G243" i="9"/>
  <c r="F243" i="9"/>
  <c r="H241" i="9"/>
  <c r="G240" i="9"/>
  <c r="F240" i="9"/>
  <c r="F239" i="9"/>
  <c r="H237" i="9"/>
  <c r="G236" i="9"/>
  <c r="G235" i="9" s="1"/>
  <c r="F236" i="9"/>
  <c r="H233" i="9"/>
  <c r="G232" i="9"/>
  <c r="G230" i="9" s="1"/>
  <c r="F232" i="9"/>
  <c r="H228" i="9"/>
  <c r="H227" i="9"/>
  <c r="H226" i="9"/>
  <c r="H225" i="9"/>
  <c r="H224" i="9"/>
  <c r="H223" i="9"/>
  <c r="G222" i="9"/>
  <c r="G221" i="9" s="1"/>
  <c r="F222" i="9"/>
  <c r="H220" i="9"/>
  <c r="G219" i="9"/>
  <c r="F219" i="9"/>
  <c r="H218" i="9"/>
  <c r="H217" i="9"/>
  <c r="G216" i="9"/>
  <c r="G215" i="9" s="1"/>
  <c r="F216" i="9"/>
  <c r="H213" i="9"/>
  <c r="H212" i="9"/>
  <c r="H211" i="9"/>
  <c r="H210" i="9"/>
  <c r="H209" i="9"/>
  <c r="H208" i="9"/>
  <c r="H207" i="9"/>
  <c r="H206" i="9"/>
  <c r="H205" i="9"/>
  <c r="H204" i="9"/>
  <c r="H203" i="9"/>
  <c r="H202" i="9"/>
  <c r="H201" i="9"/>
  <c r="H200" i="9"/>
  <c r="G199" i="9"/>
  <c r="F199" i="9"/>
  <c r="H198" i="9"/>
  <c r="H197" i="9"/>
  <c r="H196" i="9"/>
  <c r="G195" i="9"/>
  <c r="H195" i="9" s="1"/>
  <c r="F195" i="9"/>
  <c r="H194" i="9"/>
  <c r="H193" i="9"/>
  <c r="G192" i="9"/>
  <c r="F192" i="9"/>
  <c r="G191" i="9"/>
  <c r="G190" i="9"/>
  <c r="F190" i="9"/>
  <c r="H189" i="9"/>
  <c r="G188" i="9"/>
  <c r="F188" i="9"/>
  <c r="H188" i="9" s="1"/>
  <c r="H184" i="9"/>
  <c r="H183" i="9"/>
  <c r="H182" i="9"/>
  <c r="H181" i="9"/>
  <c r="G180" i="9"/>
  <c r="G179" i="9" s="1"/>
  <c r="F180" i="9"/>
  <c r="H171" i="9"/>
  <c r="G170" i="9"/>
  <c r="G169" i="9" s="1"/>
  <c r="F170" i="9"/>
  <c r="H168" i="9"/>
  <c r="G167" i="9"/>
  <c r="F167" i="9"/>
  <c r="F166" i="9"/>
  <c r="H166" i="9" s="1"/>
  <c r="H165" i="9"/>
  <c r="H164" i="9"/>
  <c r="H163" i="9"/>
  <c r="H162" i="9"/>
  <c r="H161" i="9"/>
  <c r="H160" i="9"/>
  <c r="F159" i="9"/>
  <c r="F158" i="9"/>
  <c r="H158" i="9" s="1"/>
  <c r="G157" i="9"/>
  <c r="G156" i="9"/>
  <c r="H155" i="9"/>
  <c r="G154" i="9"/>
  <c r="F154" i="9"/>
  <c r="F153" i="9"/>
  <c r="H152" i="9"/>
  <c r="G151" i="9"/>
  <c r="G150" i="9" s="1"/>
  <c r="F151" i="9"/>
  <c r="H149" i="9"/>
  <c r="H148" i="9"/>
  <c r="H147" i="9"/>
  <c r="H146" i="9"/>
  <c r="H145" i="9"/>
  <c r="G144" i="9"/>
  <c r="F144" i="9"/>
  <c r="G143" i="9"/>
  <c r="H142" i="9"/>
  <c r="G141" i="9"/>
  <c r="F141" i="9"/>
  <c r="G140" i="9"/>
  <c r="F140" i="9"/>
  <c r="H139" i="9"/>
  <c r="H138" i="9"/>
  <c r="H137" i="9"/>
  <c r="H136" i="9"/>
  <c r="H135" i="9"/>
  <c r="G134" i="9"/>
  <c r="F134" i="9"/>
  <c r="F133" i="9" s="1"/>
  <c r="H132" i="9"/>
  <c r="H131" i="9"/>
  <c r="G130" i="9"/>
  <c r="F130" i="9"/>
  <c r="F129" i="9"/>
  <c r="H128" i="9"/>
  <c r="H127" i="9"/>
  <c r="G126" i="9"/>
  <c r="F125" i="9"/>
  <c r="H123" i="9"/>
  <c r="H122" i="9"/>
  <c r="G121" i="9"/>
  <c r="G120" i="9" s="1"/>
  <c r="F121" i="9"/>
  <c r="H121" i="9" s="1"/>
  <c r="G119" i="9"/>
  <c r="H118" i="9"/>
  <c r="H117" i="9"/>
  <c r="H116" i="9"/>
  <c r="H115" i="9"/>
  <c r="H114" i="9"/>
  <c r="H113" i="9"/>
  <c r="F112" i="9"/>
  <c r="F111" i="9" s="1"/>
  <c r="G109" i="9"/>
  <c r="G108" i="9" s="1"/>
  <c r="H108" i="9" s="1"/>
  <c r="F108" i="9"/>
  <c r="H107" i="9"/>
  <c r="G106" i="9"/>
  <c r="F106" i="9"/>
  <c r="F105" i="9"/>
  <c r="F104" i="9" s="1"/>
  <c r="H103" i="9"/>
  <c r="G102" i="9"/>
  <c r="F102" i="9"/>
  <c r="H101" i="9"/>
  <c r="G100" i="9"/>
  <c r="F100" i="9"/>
  <c r="H96" i="9"/>
  <c r="G95" i="9"/>
  <c r="G94" i="9" s="1"/>
  <c r="F95" i="9"/>
  <c r="F94" i="9"/>
  <c r="H93" i="9"/>
  <c r="H92" i="9"/>
  <c r="H91" i="9"/>
  <c r="G90" i="9"/>
  <c r="G89" i="9" s="1"/>
  <c r="F90" i="9"/>
  <c r="H87" i="9"/>
  <c r="H86" i="9"/>
  <c r="G85" i="9"/>
  <c r="G84" i="9" s="1"/>
  <c r="G83" i="9" s="1"/>
  <c r="F85" i="9"/>
  <c r="H80" i="9"/>
  <c r="G79" i="9"/>
  <c r="F79" i="9"/>
  <c r="F78" i="9" s="1"/>
  <c r="H76" i="9"/>
  <c r="G75" i="9"/>
  <c r="F75" i="9"/>
  <c r="H75" i="9" s="1"/>
  <c r="G74" i="9"/>
  <c r="G73" i="9" s="1"/>
  <c r="H72" i="9"/>
  <c r="H71" i="9"/>
  <c r="G70" i="9"/>
  <c r="G69" i="9" s="1"/>
  <c r="F70" i="9"/>
  <c r="F69" i="9" s="1"/>
  <c r="F68" i="9" s="1"/>
  <c r="H66" i="9"/>
  <c r="G65" i="9"/>
  <c r="G64" i="9" s="1"/>
  <c r="F65" i="9"/>
  <c r="H63" i="9"/>
  <c r="G62" i="9"/>
  <c r="G61" i="9" s="1"/>
  <c r="G60" i="9" s="1"/>
  <c r="F62" i="9"/>
  <c r="H59" i="9"/>
  <c r="G58" i="9"/>
  <c r="F58" i="9"/>
  <c r="F57" i="9"/>
  <c r="H54" i="9"/>
  <c r="G53" i="9"/>
  <c r="G52" i="9" s="1"/>
  <c r="F53" i="9"/>
  <c r="G51" i="9"/>
  <c r="H50" i="9"/>
  <c r="G49" i="9"/>
  <c r="F49" i="9"/>
  <c r="F48" i="9"/>
  <c r="H47" i="9"/>
  <c r="G46" i="9"/>
  <c r="G45" i="9" s="1"/>
  <c r="F46" i="9"/>
  <c r="F45" i="9"/>
  <c r="H45" i="9" s="1"/>
  <c r="H44" i="9"/>
  <c r="G43" i="9"/>
  <c r="G42" i="9" s="1"/>
  <c r="F43" i="9"/>
  <c r="H40" i="9"/>
  <c r="G39" i="9"/>
  <c r="G38" i="9" s="1"/>
  <c r="G37" i="9" s="1"/>
  <c r="F39" i="9"/>
  <c r="F38" i="9"/>
  <c r="H35" i="9"/>
  <c r="G34" i="9"/>
  <c r="G33" i="9" s="1"/>
  <c r="F34" i="9"/>
  <c r="H32" i="9"/>
  <c r="G31" i="9"/>
  <c r="G30" i="9" s="1"/>
  <c r="G29" i="9" s="1"/>
  <c r="F31" i="9"/>
  <c r="H28" i="9"/>
  <c r="H27" i="9"/>
  <c r="G26" i="9"/>
  <c r="G25" i="9" s="1"/>
  <c r="G24" i="9" s="1"/>
  <c r="F26" i="9"/>
  <c r="H26" i="9" s="1"/>
  <c r="F25" i="9"/>
  <c r="F24" i="9" s="1"/>
  <c r="H23" i="9"/>
  <c r="G22" i="9"/>
  <c r="G21" i="9" s="1"/>
  <c r="G20" i="9" s="1"/>
  <c r="F22" i="9"/>
  <c r="F21" i="9" s="1"/>
  <c r="F20" i="9" s="1"/>
  <c r="H18" i="9"/>
  <c r="G17" i="9"/>
  <c r="F17" i="9"/>
  <c r="F16" i="9" s="1"/>
  <c r="G16" i="9"/>
  <c r="H15" i="9"/>
  <c r="G14" i="9"/>
  <c r="F14" i="9"/>
  <c r="H14" i="9" s="1"/>
  <c r="G13" i="9"/>
  <c r="G12" i="9" s="1"/>
  <c r="H16" i="9" l="1"/>
  <c r="H141" i="9"/>
  <c r="H144" i="9"/>
  <c r="H192" i="9"/>
  <c r="H243" i="9"/>
  <c r="H256" i="9"/>
  <c r="H273" i="9"/>
  <c r="H17" i="9"/>
  <c r="H31" i="9"/>
  <c r="H39" i="9"/>
  <c r="H62" i="9"/>
  <c r="H70" i="9"/>
  <c r="H90" i="9"/>
  <c r="H102" i="9"/>
  <c r="H106" i="9"/>
  <c r="H167" i="9"/>
  <c r="H199" i="9"/>
  <c r="H219" i="9"/>
  <c r="H232" i="9"/>
  <c r="H310" i="9"/>
  <c r="G99" i="9"/>
  <c r="G98" i="9" s="1"/>
  <c r="H140" i="9"/>
  <c r="G293" i="9"/>
  <c r="G11" i="9"/>
  <c r="H20" i="9"/>
  <c r="F30" i="9"/>
  <c r="H30" i="9" s="1"/>
  <c r="H53" i="9"/>
  <c r="H95" i="9"/>
  <c r="H170" i="9"/>
  <c r="H190" i="9"/>
  <c r="H251" i="9"/>
  <c r="H291" i="9"/>
  <c r="H25" i="9"/>
  <c r="H274" i="9"/>
  <c r="H277" i="9"/>
  <c r="F309" i="9"/>
  <c r="H309" i="9" s="1"/>
  <c r="H311" i="9"/>
  <c r="F341" i="9"/>
  <c r="H38" i="9"/>
  <c r="H85" i="9"/>
  <c r="H250" i="9"/>
  <c r="G266" i="9"/>
  <c r="G259" i="9" s="1"/>
  <c r="H299" i="9"/>
  <c r="H331" i="9"/>
  <c r="H341" i="9"/>
  <c r="H119" i="9"/>
  <c r="G112" i="9"/>
  <c r="H133" i="9"/>
  <c r="F13" i="9"/>
  <c r="H43" i="9"/>
  <c r="F42" i="9"/>
  <c r="H46" i="9"/>
  <c r="H69" i="9"/>
  <c r="G68" i="9"/>
  <c r="F77" i="9"/>
  <c r="H78" i="9"/>
  <c r="F99" i="9"/>
  <c r="H100" i="9"/>
  <c r="G105" i="9"/>
  <c r="H130" i="9"/>
  <c r="G129" i="9"/>
  <c r="H129" i="9" s="1"/>
  <c r="G214" i="9"/>
  <c r="F235" i="9"/>
  <c r="H236" i="9"/>
  <c r="F261" i="9"/>
  <c r="H262" i="9"/>
  <c r="F281" i="9"/>
  <c r="H282" i="9"/>
  <c r="H289" i="9"/>
  <c r="F324" i="9"/>
  <c r="H126" i="9"/>
  <c r="G125" i="9"/>
  <c r="G124" i="9" s="1"/>
  <c r="F215" i="9"/>
  <c r="H216" i="9"/>
  <c r="F294" i="9"/>
  <c r="H295" i="9"/>
  <c r="H335" i="9"/>
  <c r="G334" i="9"/>
  <c r="G333" i="9" s="1"/>
  <c r="H34" i="9"/>
  <c r="F33" i="9"/>
  <c r="H49" i="9"/>
  <c r="G48" i="9"/>
  <c r="G41" i="9" s="1"/>
  <c r="G36" i="9" s="1"/>
  <c r="F56" i="9"/>
  <c r="H159" i="9"/>
  <c r="F157" i="9"/>
  <c r="H240" i="9"/>
  <c r="G239" i="9"/>
  <c r="H239" i="9" s="1"/>
  <c r="F249" i="9"/>
  <c r="H249" i="9" s="1"/>
  <c r="F333" i="9"/>
  <c r="H58" i="9"/>
  <c r="G57" i="9"/>
  <c r="G56" i="9" s="1"/>
  <c r="G55" i="9" s="1"/>
  <c r="F64" i="9"/>
  <c r="H64" i="9" s="1"/>
  <c r="H65" i="9"/>
  <c r="H154" i="9"/>
  <c r="G153" i="9"/>
  <c r="H153" i="9" s="1"/>
  <c r="H191" i="9"/>
  <c r="G187" i="9"/>
  <c r="G185" i="9" s="1"/>
  <c r="H21" i="9"/>
  <c r="H24" i="9"/>
  <c r="H134" i="9"/>
  <c r="G133" i="9"/>
  <c r="H22" i="9"/>
  <c r="F37" i="9"/>
  <c r="H68" i="9"/>
  <c r="H79" i="9"/>
  <c r="G78" i="9"/>
  <c r="G77" i="9" s="1"/>
  <c r="H94" i="9"/>
  <c r="G88" i="9"/>
  <c r="F150" i="9"/>
  <c r="H150" i="9" s="1"/>
  <c r="H151" i="9"/>
  <c r="F179" i="9"/>
  <c r="H179" i="9" s="1"/>
  <c r="H180" i="9"/>
  <c r="F221" i="9"/>
  <c r="H221" i="9" s="1"/>
  <c r="H222" i="9"/>
  <c r="F242" i="9"/>
  <c r="H242" i="9" s="1"/>
  <c r="H247" i="9"/>
  <c r="F267" i="9"/>
  <c r="H268" i="9"/>
  <c r="H290" i="9"/>
  <c r="F297" i="9"/>
  <c r="H327" i="9"/>
  <c r="G326" i="9"/>
  <c r="G324" i="9" s="1"/>
  <c r="G288" i="9" s="1"/>
  <c r="F52" i="9"/>
  <c r="F61" i="9"/>
  <c r="F74" i="9"/>
  <c r="F84" i="9"/>
  <c r="F89" i="9"/>
  <c r="H109" i="9"/>
  <c r="F120" i="9"/>
  <c r="F124" i="9"/>
  <c r="F143" i="9"/>
  <c r="H143" i="9" s="1"/>
  <c r="F169" i="9"/>
  <c r="H169" i="9" s="1"/>
  <c r="F187" i="9"/>
  <c r="F230" i="9"/>
  <c r="H230" i="9" s="1"/>
  <c r="F255" i="9"/>
  <c r="F330" i="9"/>
  <c r="H124" i="9" l="1"/>
  <c r="G10" i="9"/>
  <c r="H326" i="9"/>
  <c r="H77" i="9"/>
  <c r="H125" i="9"/>
  <c r="F329" i="9"/>
  <c r="H329" i="9" s="1"/>
  <c r="H330" i="9"/>
  <c r="H297" i="9"/>
  <c r="H334" i="9"/>
  <c r="F51" i="9"/>
  <c r="H51" i="9" s="1"/>
  <c r="H52" i="9"/>
  <c r="H333" i="9"/>
  <c r="F234" i="9"/>
  <c r="H235" i="9"/>
  <c r="H105" i="9"/>
  <c r="G104" i="9"/>
  <c r="H104" i="9" s="1"/>
  <c r="F41" i="9"/>
  <c r="H41" i="9" s="1"/>
  <c r="H42" i="9"/>
  <c r="F83" i="9"/>
  <c r="H84" i="9"/>
  <c r="G234" i="9"/>
  <c r="H57" i="9"/>
  <c r="F29" i="9"/>
  <c r="H33" i="9"/>
  <c r="H215" i="9"/>
  <c r="F214" i="9"/>
  <c r="H214" i="9" s="1"/>
  <c r="H324" i="9"/>
  <c r="G111" i="9"/>
  <c r="H112" i="9"/>
  <c r="F60" i="9"/>
  <c r="H60" i="9" s="1"/>
  <c r="H61" i="9"/>
  <c r="H13" i="9"/>
  <c r="F12" i="9"/>
  <c r="F254" i="9"/>
  <c r="H254" i="9" s="1"/>
  <c r="H255" i="9"/>
  <c r="F88" i="9"/>
  <c r="H89" i="9"/>
  <c r="H37" i="9"/>
  <c r="H281" i="9"/>
  <c r="F280" i="9"/>
  <c r="H280" i="9" s="1"/>
  <c r="F185" i="9"/>
  <c r="H185" i="9" s="1"/>
  <c r="H187" i="9"/>
  <c r="H120" i="9"/>
  <c r="F73" i="9"/>
  <c r="H73" i="9" s="1"/>
  <c r="H74" i="9"/>
  <c r="H267" i="9"/>
  <c r="F266" i="9"/>
  <c r="H266" i="9" s="1"/>
  <c r="H48" i="9"/>
  <c r="H157" i="9"/>
  <c r="F156" i="9"/>
  <c r="F110" i="9" s="1"/>
  <c r="H56" i="9"/>
  <c r="H294" i="9"/>
  <c r="F293" i="9"/>
  <c r="H261" i="9"/>
  <c r="F260" i="9"/>
  <c r="H99" i="9"/>
  <c r="F98" i="9"/>
  <c r="H98" i="9" s="1"/>
  <c r="F36" i="9" l="1"/>
  <c r="H36" i="9"/>
  <c r="H83" i="9"/>
  <c r="F82" i="9"/>
  <c r="F259" i="9"/>
  <c r="H260" i="9"/>
  <c r="H29" i="9"/>
  <c r="F55" i="9"/>
  <c r="F11" i="9"/>
  <c r="H12" i="9"/>
  <c r="H293" i="9"/>
  <c r="F288" i="9"/>
  <c r="H156" i="9"/>
  <c r="H88" i="9"/>
  <c r="H111" i="9"/>
  <c r="G110" i="9"/>
  <c r="G82" i="9" s="1"/>
  <c r="G81" i="9" s="1"/>
  <c r="H234" i="9"/>
  <c r="H110" i="9" l="1"/>
  <c r="F10" i="9"/>
  <c r="H11" i="9"/>
  <c r="H288" i="9"/>
  <c r="H55" i="9"/>
  <c r="H259" i="9"/>
  <c r="H82" i="9"/>
  <c r="F81" i="9"/>
  <c r="H81" i="9" l="1"/>
  <c r="H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32" authorId="0" shapeId="0" xr:uid="{1C5C7DC1-5E63-485D-80D1-363A197F6BCF}">
      <text>
        <r>
          <rPr>
            <sz val="11"/>
            <color rgb="FF000000"/>
            <rFont val="Calibri"/>
            <family val="2"/>
            <charset val="1"/>
          </rPr>
          <t xml:space="preserve">Autor:
</t>
        </r>
        <r>
          <rPr>
            <sz val="9"/>
            <color rgb="FF000000"/>
            <rFont val="Tahoma"/>
            <family val="2"/>
            <charset val="238"/>
          </rPr>
          <t>§6800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Siedlecka</author>
  </authors>
  <commentList>
    <comment ref="B20" authorId="0" shapeId="0" xr:uid="{138AF0DF-E3C3-4DAD-9CCA-420742AD6DB0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Wydział NKI</t>
        </r>
      </text>
    </comment>
  </commentList>
</comments>
</file>

<file path=xl/sharedStrings.xml><?xml version="1.0" encoding="utf-8"?>
<sst xmlns="http://schemas.openxmlformats.org/spreadsheetml/2006/main" count="574" uniqueCount="308">
  <si>
    <t>Załącznik Nr 1</t>
  </si>
  <si>
    <t xml:space="preserve">Prezydenta Miasta Włocławek </t>
  </si>
  <si>
    <t>Zmiany w budżecie miasta Włocławek na 2022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</si>
  <si>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</si>
  <si>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</si>
  <si>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</si>
  <si>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</si>
  <si>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</si>
  <si>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</si>
  <si>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</si>
  <si>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</si>
  <si>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</si>
  <si>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</si>
  <si>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DOCHODY OGÓŁEM:</t>
  </si>
  <si>
    <t>Dochody na zadania własne:</t>
  </si>
  <si>
    <t>Administracja publiczna</t>
  </si>
  <si>
    <t>75023</t>
  </si>
  <si>
    <t>Urzędy gmin (miast i miast na prawach powiatu)</t>
  </si>
  <si>
    <t>Organ - projekt pn. "Cyfrowa gmina"</t>
  </si>
  <si>
    <t>2057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</si>
  <si>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</si>
  <si>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Kwalifikacja wojskowa</t>
  </si>
  <si>
    <t xml:space="preserve">Organ </t>
  </si>
  <si>
    <t>2120</t>
  </si>
  <si>
    <t>dotacje celowe otrzymane z budżetu państwa na zadania bieżące realizowane przez powiat na podstawie porozumień z organami administracji rządowej</t>
  </si>
  <si>
    <t xml:space="preserve">Bezpieczeństwo publiczne i ochrona </t>
  </si>
  <si>
    <t>przeciwpożarowa</t>
  </si>
  <si>
    <t>75421</t>
  </si>
  <si>
    <t>Zarządzanie kryzysowe</t>
  </si>
  <si>
    <t>Organ</t>
  </si>
  <si>
    <t>2020</t>
  </si>
  <si>
    <t>dotacje celowe otrzymane z budżetu państwa na zadania bieżące realizowane przez gminę na podstawie porozumień z organami administracji rządowej</t>
  </si>
  <si>
    <t>Oświata i wychowanie</t>
  </si>
  <si>
    <t>Dokształcanie i doskonalenie nauczycieli</t>
  </si>
  <si>
    <t>Pomoc społeczna</t>
  </si>
  <si>
    <t>Domy pomocy społecznej</t>
  </si>
  <si>
    <t>2130</t>
  </si>
  <si>
    <t>dotacje celowe otrzymane z budżetu państwa na realizację bieżących zadań własnych powiatu</t>
  </si>
  <si>
    <t>Ośrodki pomocy społecznej</t>
  </si>
  <si>
    <t>2030</t>
  </si>
  <si>
    <t>dotacje celowe otrzymane z budżetu państwa na realizację własnych zadań bieżących gmin (związków gmin, związków powiatowo-gminnych)</t>
  </si>
  <si>
    <t>Dochody na zadania zlecone:</t>
  </si>
  <si>
    <t>Urzędy wojewódzkie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</si>
  <si>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</si>
  <si>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</si>
  <si>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Ośrodki wsparcia</t>
  </si>
  <si>
    <t>Pomoc dla cudzoziemców</t>
  </si>
  <si>
    <t>Rodzina</t>
  </si>
  <si>
    <t>Karta Dużej Rodziny</t>
  </si>
  <si>
    <t>Dochody na zadania rządowe:</t>
  </si>
  <si>
    <t>Gospodarka mieszkaniowa</t>
  </si>
  <si>
    <t>Gospodarka gruntami i nieruchomościami</t>
  </si>
  <si>
    <t>dotacje celowe otrzymane z budżetu państwa na zadania bieżące z zakresu administracji rządowej oraz inne zadania zlecone ustawami realizowane przez powiat</t>
  </si>
  <si>
    <t>710</t>
  </si>
  <si>
    <t>Działalność usługowa</t>
  </si>
  <si>
    <t>Zadania z zakresu geodezji i kartografii</t>
  </si>
  <si>
    <t>Nadzór budowlany</t>
  </si>
  <si>
    <t>Komendy powiatowe Państwowej Straży Pożarnej</t>
  </si>
  <si>
    <t>dotacje celowe otrzymane z budżetu państwa na inwestycje i zakupy inwestycyjne z zakresu administracji rządowej oraz inne zadania zlecone ustawami realizowane przez powiat</t>
  </si>
  <si>
    <t>Zadania w zakresie przeciwdziałania przemocy w rodzinie</t>
  </si>
  <si>
    <t>Pozostałe zadania w zakresie polityki społecznej</t>
  </si>
  <si>
    <t>Pozostała działalność</t>
  </si>
  <si>
    <t>WYDATKI OGÓŁEM:</t>
  </si>
  <si>
    <t>Wydatki na zadania własne:</t>
  </si>
  <si>
    <t>Transport i łączność</t>
  </si>
  <si>
    <t>Drogi publiczne gminne</t>
  </si>
  <si>
    <t>Wydział Inwestycji</t>
  </si>
  <si>
    <t>wydatki inwestycyjne jednostek budżetowych</t>
  </si>
  <si>
    <t>zwroty niewykorzystanych dotacji oraz płatności, dotyczące wydatków majątkowych</t>
  </si>
  <si>
    <t>Wydział Nadzoru Właścicielskiego, Gospodarki Komunalnej i Informatyzacji - projekt pn. "Cyfrowa gmina"</t>
  </si>
  <si>
    <t>zakup usług pozostałych</t>
  </si>
  <si>
    <t xml:space="preserve">zakup usług obejmujących wykonanie ekspertyz, analiz i opinii </t>
  </si>
  <si>
    <t xml:space="preserve">szkolenia pracowników  niebędących członkami korpusu służby cywilnej </t>
  </si>
  <si>
    <t>Wydział Spraw Obywatelskich</t>
  </si>
  <si>
    <t>wynagrodzenia bezosobowe</t>
  </si>
  <si>
    <t>Bezpieczeństwo publiczne i ochrona</t>
  </si>
  <si>
    <t>Wydział Zarządzania Kryzysowego i Bezpieczeństwa</t>
  </si>
  <si>
    <t>Miejska Jadłodajnia "U Świętego Antoniego"</t>
  </si>
  <si>
    <t>wydatki na zakupy inwestycyjne jednostek budżetowych</t>
  </si>
  <si>
    <t>Różne rozliczenia</t>
  </si>
  <si>
    <t>Rezerwy ogólne i celowe</t>
  </si>
  <si>
    <t>4810</t>
  </si>
  <si>
    <t xml:space="preserve">rezerwy </t>
  </si>
  <si>
    <t xml:space="preserve"> - rezerwa celowa</t>
  </si>
  <si>
    <t>6800</t>
  </si>
  <si>
    <t>rezerwy na inwestycje i zakupy inwestycyjne</t>
  </si>
  <si>
    <t xml:space="preserve">  - rezerwa inwestycyjna</t>
  </si>
  <si>
    <t>Szkoły podstawowe</t>
  </si>
  <si>
    <t>Jednostki oświatowe zbiorczo</t>
  </si>
  <si>
    <t xml:space="preserve">składki na ubezpieczenia społeczne </t>
  </si>
  <si>
    <t xml:space="preserve">składki na Fundusz Pracy oraz Fundusz Solidarnościowy </t>
  </si>
  <si>
    <t>zakup środków dydaktycznych i książek</t>
  </si>
  <si>
    <t>zakup energii</t>
  </si>
  <si>
    <t>wpłaty na PPK finansowane przez podmiot zatrudniający</t>
  </si>
  <si>
    <t>Szkoły podstawowe specjalne</t>
  </si>
  <si>
    <t>Przedszkola</t>
  </si>
  <si>
    <t>podróże służbowe krajowe</t>
  </si>
  <si>
    <t xml:space="preserve">różne opłaty i składki </t>
  </si>
  <si>
    <t>80113</t>
  </si>
  <si>
    <t>Dowożenie uczniów do szkół</t>
  </si>
  <si>
    <t>wynagrodzenia osobowe pracowników</t>
  </si>
  <si>
    <t>Technika</t>
  </si>
  <si>
    <t xml:space="preserve">składki na ubezpieczenie zdrowotne </t>
  </si>
  <si>
    <t>zakup usług zdrowotnych</t>
  </si>
  <si>
    <t>odpisy na zakładowy fundusz świadczeń socjalnych</t>
  </si>
  <si>
    <t>Branżowe szkoły I i II stopnia</t>
  </si>
  <si>
    <t>Licea ogólnokształcące</t>
  </si>
  <si>
    <t>wynagrodzenie osobowe nauczycieli</t>
  </si>
  <si>
    <t>Ośrodki szkolenia, dokształcania i doskonalenia kadr</t>
  </si>
  <si>
    <t>Inne formy kształcenia osobno niewymienione</t>
  </si>
  <si>
    <t>dodatkowe wynagrodzenie roczne nauczycieli</t>
  </si>
  <si>
    <t>Wydział Edukacji</t>
  </si>
  <si>
    <t>Kwalifikacyjne kursy zawodowe</t>
  </si>
  <si>
    <t xml:space="preserve">Realizacja zadań wymagających stosowania specjalnej </t>
  </si>
  <si>
    <t>organizacji nauki i metod pracy dla dzieci i młodzieży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</si>
  <si>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</si>
  <si>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</si>
  <si>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</si>
  <si>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</si>
  <si>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</si>
  <si>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</si>
  <si>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>Jednostki oświatowe zbiorczo (projekty z grantów Lokalnej</t>
  </si>
  <si>
    <t>Grupy Działania Miasta Włocławek)</t>
  </si>
  <si>
    <t>zakup materiałów i wyposażenia</t>
  </si>
  <si>
    <t>zakup środków żywności</t>
  </si>
  <si>
    <t>Zespół Szkolno - Przedszkolny Nr 1 - program: Erasmus+ Akcja KA1 pn. "W drodze do sukcesu - wspólnie pokonujemy bariery"</t>
  </si>
  <si>
    <t>podróże służbowe zagraniczne</t>
  </si>
  <si>
    <t>Szkoła Podstawowa Nr 23 - program: Erasmus+  Akcja KA2 pn. "Cegiełki pokoju - Bricks of Peace"</t>
  </si>
  <si>
    <t>Centrum Kształcenia Zawodowego i Ustawicznego - projekt pn. "Kształcenie zawodowe we Włocławku"</t>
  </si>
  <si>
    <t>wydatki osobowe niezaliczone do wynagrodzeń</t>
  </si>
  <si>
    <t>składki na ubezpieczenia społeczne</t>
  </si>
  <si>
    <t>składki na Fundusz Pracy oraz Fundusz Solidarnościowy</t>
  </si>
  <si>
    <t>852</t>
  </si>
  <si>
    <t xml:space="preserve">Dom Pomocy Społecznej ul. Nowomiejska 19 </t>
  </si>
  <si>
    <t>Dom Pomocy Społecznej ul. Dobrzyńska 102</t>
  </si>
  <si>
    <t>Miejski Ośrodek Pomocy Rodzinie</t>
  </si>
  <si>
    <t>Jednostki specjalistycznego poradnictwa, mieszkania</t>
  </si>
  <si>
    <t>chronione i ośrodki interwencji kryzysowej</t>
  </si>
  <si>
    <t>MOPR - Sekcja Interwencji Kryzysowej i Poradnictwa</t>
  </si>
  <si>
    <t>Specjalistycznego</t>
  </si>
  <si>
    <t>Edukacyjna opieka wychowawcza</t>
  </si>
  <si>
    <t>Wczesne wspomaganie rozwoju dziecka</t>
  </si>
  <si>
    <t>Poradnie psychologiczno - pedagogiczne, w tym</t>
  </si>
  <si>
    <t>poradnie specjalistyczne</t>
  </si>
  <si>
    <t>Gospodarka komunalna i ochrona środowiska</t>
  </si>
  <si>
    <t>Centrum Obsługi Inwestora - projekt pn. "Dotacja na start"</t>
  </si>
  <si>
    <t>stypendia różne</t>
  </si>
  <si>
    <t>Kultura fizyczna</t>
  </si>
  <si>
    <t>Zadania w zakresie kultury fizycznej</t>
  </si>
  <si>
    <t>Wydział Sportu i Turystyki</t>
  </si>
  <si>
    <t>2810</t>
  </si>
  <si>
    <t>dotacja celowa z budżetu na finansowanie lub dofinansowanie zadań zleconych do realizacji fundacjom</t>
  </si>
  <si>
    <t>2820</t>
  </si>
  <si>
    <t>dotacja celowa z budżetu na finansowanie lub dofinansowanie zadań zleconych do realizacji stowarzyszeniom</t>
  </si>
  <si>
    <t>Wydatki na zadania zlecone:</t>
  </si>
  <si>
    <t>Wydział Organizacyjno - Prawny i Kadr</t>
  </si>
  <si>
    <t>Środowiskowy Dom Samopomocy</t>
  </si>
  <si>
    <t>świadczenia społeczne</t>
  </si>
  <si>
    <t>Wydział Polityki Społecznej i Zdrowia Publicznego</t>
  </si>
  <si>
    <t>Wydatki na zadania rządowe:</t>
  </si>
  <si>
    <t>Wydział Gospodarowania Mieniem Komunalnym</t>
  </si>
  <si>
    <t>Wydział Geodezji i Kartografii</t>
  </si>
  <si>
    <t xml:space="preserve">zakup usług pozostałych </t>
  </si>
  <si>
    <t xml:space="preserve">Powiatowy Inspektorat Nadzoru Budowlanego Miasta </t>
  </si>
  <si>
    <t>Włocławka</t>
  </si>
  <si>
    <t>wynagrodzenia osobowe członków korpusu służby cywilnej</t>
  </si>
  <si>
    <t>dodatkowe wynagrodzenie roczne</t>
  </si>
  <si>
    <t>4210</t>
  </si>
  <si>
    <t>zakup usług remontowych</t>
  </si>
  <si>
    <r>
      <t xml:space="preserve">Komendy powiatowe Państwowej Straży Pożarnej </t>
    </r>
    <r>
      <rPr>
        <i/>
        <sz val="9"/>
        <rFont val="Arial CE"/>
        <charset val="238"/>
      </rPr>
      <t/>
    </r>
  </si>
  <si>
    <t>Komenda Miejska Państwowej Straży Pożarnej</t>
  </si>
  <si>
    <t>wydatki osobowe niezaliczone do uposażeń wypłacane żołnierzom i funkcjonariuszom</t>
  </si>
  <si>
    <t>uposażenia żołnierzy zawodowych oraz funkcjonariuszy</t>
  </si>
  <si>
    <t>inne należności żołnierzy zawodowych oraz funkcjonariuszy zaliczane do wynagrodzeń</t>
  </si>
  <si>
    <t>4180</t>
  </si>
  <si>
    <t>równoważniki pieniężne i ekwiwalenty dla żołnierzy i funkcjonariuszy oraz pozostałe należności</t>
  </si>
  <si>
    <t>Zadania w zakresie przeciwdziałania przemocy</t>
  </si>
  <si>
    <t>w rodzinie</t>
  </si>
  <si>
    <t>Miejski Ośrodek Pomocy Rodzinie - Specjalistyczny Ośrodek Wsparcia</t>
  </si>
  <si>
    <t>Rodziny zastępcze</t>
  </si>
  <si>
    <t>Działalność placówek opiekuńczo - wychowawczych</t>
  </si>
  <si>
    <t>do Zarządzenia NR 122/2022</t>
  </si>
  <si>
    <t>z dnia 31 marca 2022 r.</t>
  </si>
  <si>
    <t>Załącznik Nr 2</t>
  </si>
  <si>
    <t>Zmiana planu wydatków majątkowych na 2022 rok</t>
  </si>
  <si>
    <t>Planowane wydatki</t>
  </si>
  <si>
    <t xml:space="preserve">Pozostałe </t>
  </si>
  <si>
    <t xml:space="preserve">Łączne </t>
  </si>
  <si>
    <t>Źródła finansowania</t>
  </si>
  <si>
    <t>środki</t>
  </si>
  <si>
    <t>Jednostka</t>
  </si>
  <si>
    <t xml:space="preserve">Nazwa zadania inwestycyjnego </t>
  </si>
  <si>
    <t>koszty</t>
  </si>
  <si>
    <t>rok</t>
  </si>
  <si>
    <t>wydzielone</t>
  </si>
  <si>
    <t>realizująca</t>
  </si>
  <si>
    <t>Dział</t>
  </si>
  <si>
    <t>Rozdział</t>
  </si>
  <si>
    <t>finansowe*</t>
  </si>
  <si>
    <t>budżetowy</t>
  </si>
  <si>
    <t xml:space="preserve">pochodzące </t>
  </si>
  <si>
    <t>wymienione</t>
  </si>
  <si>
    <t>rachunki</t>
  </si>
  <si>
    <t>zadanie</t>
  </si>
  <si>
    <t xml:space="preserve">własne </t>
  </si>
  <si>
    <t>z innych</t>
  </si>
  <si>
    <t>w art.5 ust.1</t>
  </si>
  <si>
    <t>jednostek</t>
  </si>
  <si>
    <t>(8+9+10)</t>
  </si>
  <si>
    <t>źródeł</t>
  </si>
  <si>
    <t>pkt 2 i 3 u.f.p.</t>
  </si>
  <si>
    <t>oświatowych</t>
  </si>
  <si>
    <t>OGÓŁEM:</t>
  </si>
  <si>
    <t>TRANSPORT I  ŁĄCZNOŚĆ</t>
  </si>
  <si>
    <t>Budowa / przebudowa dróg gminnych</t>
  </si>
  <si>
    <t xml:space="preserve"> -</t>
  </si>
  <si>
    <t>Urząd Miasta /Wydział Inwestycji/</t>
  </si>
  <si>
    <t>wprowadza się nowe zadanie:</t>
  </si>
  <si>
    <t>§ 6690</t>
  </si>
  <si>
    <t>Zwrot środków na zadaniu "Budowa drogi stanowiącej alternatywne połączenie osiedla Michelin z osiedlem Południe"</t>
  </si>
  <si>
    <t>BEZPIECZEŃSTWO PUBLICZNE I OCHRONA PRZECIWPOŻAROWA</t>
  </si>
  <si>
    <t>§ 6050</t>
  </si>
  <si>
    <t>Zakup i montaż instalacji fotowoltaicznej w KM PSP we Włocławku na obiekcie JRG Nr 2 na ul. Płockiej 7a we Włocławku</t>
  </si>
  <si>
    <t xml:space="preserve"> - </t>
  </si>
  <si>
    <t>§ 6060</t>
  </si>
  <si>
    <t>Zakup kotła warzelnego gazowego o poj. 300 litrów</t>
  </si>
  <si>
    <t>Miejska Jadłodajnia "U Św. Antoniego</t>
  </si>
  <si>
    <t>REZERWA INWESTYCYJNA</t>
  </si>
  <si>
    <t>x</t>
  </si>
  <si>
    <t>Prezydenci</t>
  </si>
  <si>
    <t xml:space="preserve">Rezerwa inwestycyjna </t>
  </si>
  <si>
    <t>*  - łączne koszty finansowe obejmują wydatki majątkowe i wydatki bieżące</t>
  </si>
  <si>
    <t>Załącznik Nr 3</t>
  </si>
  <si>
    <t>Zmiana wydatków na programy i projekty realizowane ze środków pochodzących z funduszy strukturalnych i Funduszu Spójności</t>
  </si>
  <si>
    <t xml:space="preserve">
</t>
  </si>
  <si>
    <t xml:space="preserve">Wydatki
</t>
  </si>
  <si>
    <t>w tym:</t>
  </si>
  <si>
    <t>w okresie</t>
  </si>
  <si>
    <t>2022 rok</t>
  </si>
  <si>
    <t>Klasyfikacja</t>
  </si>
  <si>
    <t>realizacji</t>
  </si>
  <si>
    <t>Lp.</t>
  </si>
  <si>
    <t>Program/Projekt</t>
  </si>
  <si>
    <t xml:space="preserve"> (dział, </t>
  </si>
  <si>
    <t>Projektu</t>
  </si>
  <si>
    <t>rozdział)</t>
  </si>
  <si>
    <t>(całkowita wartość Projektu)</t>
  </si>
  <si>
    <t>Środki z budżetu krajowego</t>
  </si>
  <si>
    <t>Środki z budżetu UE</t>
  </si>
  <si>
    <t>Wydatki razem (8+9)</t>
  </si>
  <si>
    <t>Środki z budżetu krajowego*</t>
  </si>
  <si>
    <t>(5 + 6)</t>
  </si>
  <si>
    <t>Wydatki ogółem:</t>
  </si>
  <si>
    <t>wydatki bieżące</t>
  </si>
  <si>
    <t>wydatki majątkowe</t>
  </si>
  <si>
    <t>8</t>
  </si>
  <si>
    <t>PROGRAM OPERACYJNY POLSKA CYFROWA 2014 - 2020</t>
  </si>
  <si>
    <t>8.2</t>
  </si>
  <si>
    <t>Cyfrowa Gmina</t>
  </si>
  <si>
    <t>w tym: /Urząd Miasta/</t>
  </si>
  <si>
    <t xml:space="preserve">dz. 750 </t>
  </si>
  <si>
    <t>rozdz. 75023</t>
  </si>
  <si>
    <t>* środki własne jst, współfinansowanie z budżetu państwa oraz inne</t>
  </si>
  <si>
    <t>Załącznik Nr 4</t>
  </si>
  <si>
    <t>Dochody i wydatki związane z realizacją zadań z zakresu administracji rządowej wykonywanych na podstawie porozumień z organami administracji rządowej na 2022 rok</t>
  </si>
  <si>
    <t>z tego:</t>
  </si>
  <si>
    <t>Dotacje
ogółem</t>
  </si>
  <si>
    <t>Wydatki
ogółem
(6+9)</t>
  </si>
  <si>
    <t>Wydatki
bieżące</t>
  </si>
  <si>
    <t>wynagrodzenia i składki od nich naliczane</t>
  </si>
  <si>
    <t>świadczenia na rzecz osób fizycznych</t>
  </si>
  <si>
    <t>Wydatki
majątkowe</t>
  </si>
  <si>
    <t>Ogółem:</t>
  </si>
  <si>
    <t>Załącznik Nr 5</t>
  </si>
  <si>
    <t xml:space="preserve">Plan </t>
  </si>
  <si>
    <t xml:space="preserve"> dochodów i wydatków wydzielonych rachunków dochodów oświatowych jednostek budżetowych na 2022 rok</t>
  </si>
  <si>
    <t>(zbiorczo)</t>
  </si>
  <si>
    <t xml:space="preserve">Stan środków </t>
  </si>
  <si>
    <t>pieniężnych</t>
  </si>
  <si>
    <t xml:space="preserve">pieniężnych </t>
  </si>
  <si>
    <t>Wyszczególnienie</t>
  </si>
  <si>
    <t xml:space="preserve">na początek </t>
  </si>
  <si>
    <t>Dochody</t>
  </si>
  <si>
    <t>Wydatki</t>
  </si>
  <si>
    <t xml:space="preserve">na koniec </t>
  </si>
  <si>
    <t>roku</t>
  </si>
  <si>
    <t>1.</t>
  </si>
  <si>
    <t>2.</t>
  </si>
  <si>
    <t>3.</t>
  </si>
  <si>
    <t>4.</t>
  </si>
  <si>
    <t>5.</t>
  </si>
  <si>
    <t>6.</t>
  </si>
  <si>
    <t xml:space="preserve">Szkoły artystyczne </t>
  </si>
  <si>
    <t>7.</t>
  </si>
  <si>
    <t>Szkoły zawodowe specjalne</t>
  </si>
  <si>
    <t>8.</t>
  </si>
  <si>
    <t>Placówki kształcenia ustawicznego i centra kształcenia zawodowego</t>
  </si>
  <si>
    <t>9.</t>
  </si>
  <si>
    <t>10.</t>
  </si>
  <si>
    <t xml:space="preserve">Inne formy kształcenia osobno niewymienione </t>
  </si>
  <si>
    <t>11.</t>
  </si>
  <si>
    <t>Stołówki szkolne i przedszkolne</t>
  </si>
  <si>
    <t>Internaty i bursy szkolne</t>
  </si>
  <si>
    <t>Kolonie i obozy oraz inne formy wypoczynku dzieci</t>
  </si>
  <si>
    <t xml:space="preserve">i młodzieży szkolnej, a także szkolenia młodzieży </t>
  </si>
  <si>
    <t>Szkolne schroniska młodzieżowe</t>
  </si>
  <si>
    <t>Młodzieżowe ośrodki wychowawcze</t>
  </si>
  <si>
    <t xml:space="preserve">Ogółem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</si>
</sst>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Arial"/>
      <family val="2"/>
      <charset val="238"/>
    </font>
    <font>
      <sz val="9"/>
      <name val="Arial CE"/>
      <charset val="238"/>
    </font>
    <font>
      <b/>
      <sz val="8"/>
      <name val="Arial CE"/>
      <charset val="238"/>
    </font>
    <font>
      <b/>
      <sz val="8"/>
      <color rgb="FFFF0000"/>
      <name val="Arial CE"/>
      <charset val="238"/>
    </font>
    <font>
      <i/>
      <sz val="9"/>
      <name val="Arial CE"/>
      <charset val="238"/>
    </font>
    <font>
      <sz val="11"/>
      <color rgb="FF000000"/>
      <name val="Calibri"/>
      <family val="2"/>
      <charset val="1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sz val="7"/>
      <name val="Arial CE"/>
      <charset val="238"/>
    </font>
    <font>
      <b/>
      <u/>
      <sz val="8"/>
      <name val="Arial CE"/>
      <charset val="238"/>
    </font>
    <font>
      <u/>
      <sz val="8"/>
      <name val="Arial CE"/>
      <charset val="238"/>
    </font>
    <font>
      <u/>
      <sz val="6"/>
      <name val="Arial CE"/>
      <charset val="238"/>
    </font>
    <font>
      <sz val="7"/>
      <name val="Arial CE"/>
      <charset val="238"/>
    </font>
    <font>
      <sz val="9"/>
      <color rgb="FF000000"/>
      <name val="Tahoma"/>
      <family val="2"/>
      <charset val="238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6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u/>
      <sz val="8"/>
      <name val="Arial CE"/>
      <family val="2"/>
      <charset val="238"/>
    </font>
    <font>
      <sz val="6"/>
      <name val="Arial CE"/>
      <charset val="238"/>
    </font>
    <font>
      <u/>
      <sz val="7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mediumDashDot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5" fillId="0" borderId="0"/>
    <xf numFmtId="0" fontId="24" fillId="0" borderId="0"/>
    <xf numFmtId="0" fontId="31" fillId="0" borderId="0"/>
  </cellStyleXfs>
  <cellXfs count="392">
    <xf numFmtId="0" fontId="0" fillId="0" borderId="0" xfId="0"/>
    <xf numFmtId="0" fontId="2" fillId="0" borderId="0" xfId="1" applyFont="1"/>
    <xf numFmtId="0" fontId="3" fillId="0" borderId="0" xfId="0" applyFont="1"/>
    <xf numFmtId="3" fontId="2" fillId="0" borderId="0" xfId="1" applyNumberFormat="1" applyFont="1"/>
    <xf numFmtId="0" fontId="2" fillId="0" borderId="0" xfId="1" applyFont="1" applyAlignment="1">
      <alignment horizontal="center" vertical="center"/>
    </xf>
    <xf numFmtId="4" fontId="2" fillId="0" borderId="0" xfId="1" applyNumberFormat="1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Continuous"/>
    </xf>
    <xf numFmtId="49" fontId="6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0" borderId="0" xfId="0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1" xfId="0" applyFont="1" applyBorder="1"/>
    <xf numFmtId="49" fontId="4" fillId="0" borderId="1" xfId="0" applyNumberFormat="1" applyFont="1" applyBorder="1"/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3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right"/>
    </xf>
    <xf numFmtId="3" fontId="4" fillId="0" borderId="3" xfId="0" applyNumberFormat="1" applyFont="1" applyBorder="1"/>
    <xf numFmtId="49" fontId="4" fillId="0" borderId="3" xfId="0" applyNumberFormat="1" applyFont="1" applyBorder="1" applyAlignment="1">
      <alignment horizontal="right"/>
    </xf>
    <xf numFmtId="0" fontId="8" fillId="0" borderId="7" xfId="0" applyFont="1" applyBorder="1"/>
    <xf numFmtId="4" fontId="8" fillId="0" borderId="8" xfId="0" applyNumberFormat="1" applyFont="1" applyBorder="1"/>
    <xf numFmtId="0" fontId="8" fillId="0" borderId="9" xfId="0" applyFont="1" applyBorder="1"/>
    <xf numFmtId="4" fontId="8" fillId="0" borderId="10" xfId="0" applyNumberFormat="1" applyFont="1" applyBorder="1"/>
    <xf numFmtId="3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/>
    <xf numFmtId="49" fontId="8" fillId="0" borderId="3" xfId="0" applyNumberFormat="1" applyFont="1" applyBorder="1" applyAlignment="1">
      <alignment horizontal="right"/>
    </xf>
    <xf numFmtId="3" fontId="8" fillId="0" borderId="4" xfId="0" applyNumberFormat="1" applyFont="1" applyBorder="1"/>
    <xf numFmtId="4" fontId="8" fillId="0" borderId="10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6" xfId="0" applyFont="1" applyBorder="1"/>
    <xf numFmtId="4" fontId="4" fillId="0" borderId="5" xfId="0" applyNumberFormat="1" applyFont="1" applyBorder="1"/>
    <xf numFmtId="4" fontId="4" fillId="0" borderId="5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top" wrapText="1"/>
    </xf>
    <xf numFmtId="4" fontId="4" fillId="0" borderId="3" xfId="0" applyNumberFormat="1" applyFont="1" applyBorder="1"/>
    <xf numFmtId="4" fontId="4" fillId="0" borderId="3" xfId="0" applyNumberFormat="1" applyFont="1" applyBorder="1" applyAlignment="1">
      <alignment horizontal="right"/>
    </xf>
    <xf numFmtId="0" fontId="4" fillId="0" borderId="3" xfId="0" applyFont="1" applyBorder="1"/>
    <xf numFmtId="3" fontId="5" fillId="0" borderId="6" xfId="0" applyNumberFormat="1" applyFont="1" applyBorder="1"/>
    <xf numFmtId="0" fontId="4" fillId="0" borderId="3" xfId="0" applyFont="1" applyBorder="1" applyAlignment="1">
      <alignment wrapText="1"/>
    </xf>
    <xf numFmtId="49" fontId="11" fillId="0" borderId="3" xfId="0" applyNumberFormat="1" applyFont="1" applyBorder="1" applyAlignment="1">
      <alignment horizontal="right"/>
    </xf>
    <xf numFmtId="0" fontId="5" fillId="0" borderId="3" xfId="0" applyFont="1" applyBorder="1"/>
    <xf numFmtId="49" fontId="5" fillId="0" borderId="3" xfId="0" applyNumberFormat="1" applyFont="1" applyBorder="1" applyAlignment="1">
      <alignment horizontal="right"/>
    </xf>
    <xf numFmtId="0" fontId="11" fillId="0" borderId="3" xfId="0" applyFont="1" applyBorder="1"/>
    <xf numFmtId="0" fontId="4" fillId="0" borderId="3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3" fontId="8" fillId="0" borderId="5" xfId="0" applyNumberFormat="1" applyFont="1" applyBorder="1" applyAlignment="1">
      <alignment horizontal="right"/>
    </xf>
    <xf numFmtId="3" fontId="8" fillId="0" borderId="5" xfId="0" applyNumberFormat="1" applyFont="1" applyBorder="1"/>
    <xf numFmtId="49" fontId="4" fillId="0" borderId="5" xfId="0" applyNumberFormat="1" applyFont="1" applyBorder="1" applyAlignment="1">
      <alignment horizontal="right" vertical="top"/>
    </xf>
    <xf numFmtId="0" fontId="4" fillId="0" borderId="5" xfId="0" applyFont="1" applyBorder="1" applyAlignment="1">
      <alignment vertical="top" wrapText="1"/>
    </xf>
    <xf numFmtId="4" fontId="5" fillId="0" borderId="5" xfId="0" applyNumberFormat="1" applyFont="1" applyBorder="1" applyAlignment="1">
      <alignment horizontal="right"/>
    </xf>
    <xf numFmtId="3" fontId="4" fillId="0" borderId="6" xfId="0" applyNumberFormat="1" applyFont="1" applyBorder="1"/>
    <xf numFmtId="0" fontId="4" fillId="0" borderId="3" xfId="0" applyFont="1" applyBorder="1" applyAlignment="1">
      <alignment vertical="top" wrapText="1"/>
    </xf>
    <xf numFmtId="4" fontId="5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 vertical="top"/>
    </xf>
    <xf numFmtId="0" fontId="4" fillId="0" borderId="4" xfId="0" applyFont="1" applyBorder="1" applyAlignment="1">
      <alignment wrapText="1"/>
    </xf>
    <xf numFmtId="4" fontId="4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49" fontId="5" fillId="0" borderId="3" xfId="0" applyNumberFormat="1" applyFont="1" applyBorder="1" applyAlignment="1">
      <alignment horizontal="center"/>
    </xf>
    <xf numFmtId="0" fontId="5" fillId="0" borderId="5" xfId="0" applyFont="1" applyBorder="1"/>
    <xf numFmtId="3" fontId="4" fillId="0" borderId="5" xfId="0" applyNumberFormat="1" applyFont="1" applyBorder="1"/>
    <xf numFmtId="0" fontId="4" fillId="0" borderId="5" xfId="0" applyFont="1" applyBorder="1" applyAlignment="1">
      <alignment horizontal="right" vertical="top"/>
    </xf>
    <xf numFmtId="0" fontId="4" fillId="0" borderId="6" xfId="0" applyFont="1" applyBorder="1" applyAlignment="1">
      <alignment wrapText="1"/>
    </xf>
    <xf numFmtId="4" fontId="4" fillId="0" borderId="5" xfId="0" applyNumberFormat="1" applyFont="1" applyBorder="1" applyAlignment="1">
      <alignment horizontal="center"/>
    </xf>
    <xf numFmtId="4" fontId="8" fillId="0" borderId="13" xfId="0" applyNumberFormat="1" applyFont="1" applyBorder="1"/>
    <xf numFmtId="4" fontId="5" fillId="0" borderId="5" xfId="0" applyNumberFormat="1" applyFont="1" applyBorder="1"/>
    <xf numFmtId="0" fontId="4" fillId="0" borderId="4" xfId="0" applyFont="1" applyBorder="1"/>
    <xf numFmtId="4" fontId="5" fillId="0" borderId="3" xfId="0" applyNumberFormat="1" applyFont="1" applyBorder="1"/>
    <xf numFmtId="0" fontId="5" fillId="0" borderId="4" xfId="0" applyFont="1" applyBorder="1" applyAlignment="1">
      <alignment wrapText="1"/>
    </xf>
    <xf numFmtId="3" fontId="5" fillId="0" borderId="5" xfId="0" applyNumberFormat="1" applyFont="1" applyBorder="1"/>
    <xf numFmtId="3" fontId="12" fillId="0" borderId="3" xfId="0" applyNumberFormat="1" applyFont="1" applyBorder="1" applyAlignment="1">
      <alignment horizontal="right"/>
    </xf>
    <xf numFmtId="0" fontId="12" fillId="0" borderId="3" xfId="0" applyFont="1" applyBorder="1"/>
    <xf numFmtId="0" fontId="12" fillId="0" borderId="3" xfId="0" applyFont="1" applyBorder="1" applyAlignment="1">
      <alignment horizontal="right"/>
    </xf>
    <xf numFmtId="0" fontId="12" fillId="0" borderId="4" xfId="0" applyFont="1" applyBorder="1"/>
    <xf numFmtId="3" fontId="4" fillId="0" borderId="4" xfId="0" applyNumberFormat="1" applyFont="1" applyBorder="1"/>
    <xf numFmtId="4" fontId="5" fillId="0" borderId="1" xfId="0" applyNumberFormat="1" applyFont="1" applyBorder="1"/>
    <xf numFmtId="0" fontId="5" fillId="0" borderId="4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10" fillId="0" borderId="0" xfId="0" applyFont="1"/>
    <xf numFmtId="0" fontId="4" fillId="0" borderId="3" xfId="0" applyFont="1" applyBorder="1" applyAlignment="1">
      <alignment vertical="top"/>
    </xf>
    <xf numFmtId="0" fontId="4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horizontal="right"/>
    </xf>
    <xf numFmtId="0" fontId="5" fillId="0" borderId="6" xfId="0" applyFont="1" applyBorder="1"/>
    <xf numFmtId="0" fontId="13" fillId="0" borderId="3" xfId="0" applyFont="1" applyBorder="1" applyAlignment="1">
      <alignment horizontal="center"/>
    </xf>
    <xf numFmtId="4" fontId="4" fillId="0" borderId="11" xfId="0" applyNumberFormat="1" applyFont="1" applyBorder="1"/>
    <xf numFmtId="3" fontId="5" fillId="0" borderId="3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4" fontId="5" fillId="0" borderId="11" xfId="0" applyNumberFormat="1" applyFont="1" applyBorder="1"/>
    <xf numFmtId="49" fontId="5" fillId="0" borderId="3" xfId="0" applyNumberFormat="1" applyFont="1" applyBorder="1" applyAlignment="1">
      <alignment horizontal="right" vertical="top"/>
    </xf>
    <xf numFmtId="4" fontId="5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4" fontId="8" fillId="0" borderId="3" xfId="0" applyNumberFormat="1" applyFont="1" applyBorder="1"/>
    <xf numFmtId="3" fontId="12" fillId="0" borderId="3" xfId="0" applyNumberFormat="1" applyFont="1" applyBorder="1"/>
    <xf numFmtId="0" fontId="5" fillId="0" borderId="5" xfId="0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0" fontId="3" fillId="0" borderId="5" xfId="0" applyFont="1" applyBorder="1"/>
    <xf numFmtId="49" fontId="3" fillId="0" borderId="5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0" xfId="0" applyFont="1" applyAlignment="1">
      <alignment horizontal="right"/>
    </xf>
    <xf numFmtId="0" fontId="4" fillId="0" borderId="0" xfId="2" applyFont="1"/>
    <xf numFmtId="0" fontId="16" fillId="0" borderId="0" xfId="2" applyFont="1"/>
    <xf numFmtId="0" fontId="16" fillId="0" borderId="0" xfId="2" applyFont="1" applyAlignment="1">
      <alignment horizontal="center"/>
    </xf>
    <xf numFmtId="0" fontId="17" fillId="0" borderId="0" xfId="2" applyFont="1"/>
    <xf numFmtId="0" fontId="4" fillId="0" borderId="0" xfId="2" applyFont="1" applyAlignment="1">
      <alignment horizontal="left"/>
    </xf>
    <xf numFmtId="0" fontId="7" fillId="0" borderId="0" xfId="2" applyFont="1" applyAlignment="1">
      <alignment horizontal="centerContinuous"/>
    </xf>
    <xf numFmtId="3" fontId="7" fillId="0" borderId="0" xfId="2" applyNumberFormat="1" applyFont="1" applyAlignment="1">
      <alignment horizontal="left"/>
    </xf>
    <xf numFmtId="0" fontId="7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0" fontId="8" fillId="0" borderId="1" xfId="2" applyFont="1" applyBorder="1" applyAlignment="1">
      <alignment vertical="center"/>
    </xf>
    <xf numFmtId="0" fontId="8" fillId="0" borderId="1" xfId="2" applyFont="1" applyBorder="1"/>
    <xf numFmtId="0" fontId="8" fillId="0" borderId="2" xfId="2" applyFont="1" applyBorder="1"/>
    <xf numFmtId="0" fontId="12" fillId="0" borderId="1" xfId="2" applyFont="1" applyBorder="1" applyAlignment="1">
      <alignment horizontal="center" vertical="center"/>
    </xf>
    <xf numFmtId="0" fontId="9" fillId="0" borderId="1" xfId="2" applyFont="1" applyBorder="1"/>
    <xf numFmtId="0" fontId="9" fillId="0" borderId="0" xfId="2" applyFont="1"/>
    <xf numFmtId="0" fontId="8" fillId="0" borderId="3" xfId="2" applyFont="1" applyBorder="1" applyAlignment="1">
      <alignment vertical="center"/>
    </xf>
    <xf numFmtId="0" fontId="8" fillId="0" borderId="19" xfId="2" applyFont="1" applyBorder="1"/>
    <xf numFmtId="0" fontId="8" fillId="0" borderId="0" xfId="2" applyFont="1" applyAlignment="1">
      <alignment horizontal="center"/>
    </xf>
    <xf numFmtId="0" fontId="8" fillId="0" borderId="1" xfId="2" applyFont="1" applyBorder="1" applyAlignment="1">
      <alignment horizontal="center"/>
    </xf>
    <xf numFmtId="0" fontId="12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/>
    </xf>
    <xf numFmtId="0" fontId="8" fillId="0" borderId="19" xfId="2" applyFont="1" applyBorder="1" applyAlignment="1">
      <alignment horizontal="center"/>
    </xf>
    <xf numFmtId="0" fontId="18" fillId="0" borderId="19" xfId="2" applyFont="1" applyBorder="1" applyAlignment="1">
      <alignment horizontal="center"/>
    </xf>
    <xf numFmtId="0" fontId="18" fillId="0" borderId="3" xfId="2" applyFont="1" applyBorder="1" applyAlignment="1">
      <alignment horizontal="center"/>
    </xf>
    <xf numFmtId="0" fontId="8" fillId="0" borderId="5" xfId="2" applyFont="1" applyBorder="1" applyAlignment="1">
      <alignment vertical="center"/>
    </xf>
    <xf numFmtId="0" fontId="8" fillId="0" borderId="20" xfId="2" applyFont="1" applyBorder="1"/>
    <xf numFmtId="0" fontId="8" fillId="0" borderId="20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9" fillId="0" borderId="3" xfId="2" applyFont="1" applyBorder="1"/>
    <xf numFmtId="0" fontId="4" fillId="0" borderId="21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 wrapText="1"/>
    </xf>
    <xf numFmtId="1" fontId="19" fillId="0" borderId="21" xfId="2" applyNumberFormat="1" applyFont="1" applyBorder="1" applyAlignment="1">
      <alignment horizontal="center" vertical="center" wrapText="1"/>
    </xf>
    <xf numFmtId="1" fontId="19" fillId="0" borderId="21" xfId="2" applyNumberFormat="1" applyFont="1" applyBorder="1" applyAlignment="1">
      <alignment vertical="center" wrapText="1"/>
    </xf>
    <xf numFmtId="1" fontId="20" fillId="0" borderId="21" xfId="2" applyNumberFormat="1" applyFont="1" applyBorder="1" applyAlignment="1">
      <alignment vertical="center" wrapText="1"/>
    </xf>
    <xf numFmtId="0" fontId="19" fillId="0" borderId="21" xfId="2" applyFont="1" applyBorder="1" applyAlignment="1">
      <alignment vertical="center" wrapText="1"/>
    </xf>
    <xf numFmtId="4" fontId="19" fillId="0" borderId="21" xfId="2" applyNumberFormat="1" applyFont="1" applyBorder="1" applyAlignment="1">
      <alignment horizontal="right" vertical="center" wrapText="1"/>
    </xf>
    <xf numFmtId="3" fontId="21" fillId="0" borderId="21" xfId="2" applyNumberFormat="1" applyFont="1" applyBorder="1" applyAlignment="1">
      <alignment horizontal="center" vertical="center" wrapText="1"/>
    </xf>
    <xf numFmtId="0" fontId="5" fillId="0" borderId="0" xfId="2" applyFont="1"/>
    <xf numFmtId="0" fontId="4" fillId="0" borderId="21" xfId="2" applyFont="1" applyBorder="1" applyAlignment="1">
      <alignment vertical="center" wrapText="1"/>
    </xf>
    <xf numFmtId="1" fontId="8" fillId="0" borderId="21" xfId="2" applyNumberFormat="1" applyFont="1" applyBorder="1" applyAlignment="1">
      <alignment horizontal="center" vertical="center" wrapText="1"/>
    </xf>
    <xf numFmtId="49" fontId="5" fillId="0" borderId="21" xfId="2" applyNumberFormat="1" applyFont="1" applyBorder="1" applyAlignment="1">
      <alignment horizontal="center" vertical="center" wrapText="1"/>
    </xf>
    <xf numFmtId="0" fontId="8" fillId="0" borderId="21" xfId="2" applyFont="1" applyBorder="1" applyAlignment="1">
      <alignment vertical="center" wrapText="1"/>
    </xf>
    <xf numFmtId="4" fontId="8" fillId="0" borderId="21" xfId="2" applyNumberFormat="1" applyFont="1" applyBorder="1" applyAlignment="1">
      <alignment horizontal="right" vertical="center" wrapText="1"/>
    </xf>
    <xf numFmtId="0" fontId="5" fillId="0" borderId="21" xfId="2" applyFont="1" applyBorder="1" applyAlignment="1">
      <alignment horizontal="left" vertical="center" wrapText="1"/>
    </xf>
    <xf numFmtId="4" fontId="5" fillId="0" borderId="21" xfId="2" applyNumberFormat="1" applyFont="1" applyBorder="1" applyAlignment="1">
      <alignment vertical="center" wrapText="1"/>
    </xf>
    <xf numFmtId="4" fontId="5" fillId="0" borderId="5" xfId="2" applyNumberFormat="1" applyFont="1" applyBorder="1" applyAlignment="1">
      <alignment vertical="center" wrapText="1"/>
    </xf>
    <xf numFmtId="4" fontId="8" fillId="0" borderId="21" xfId="2" applyNumberFormat="1" applyFont="1" applyBorder="1" applyAlignment="1">
      <alignment horizontal="center" vertical="center" wrapText="1"/>
    </xf>
    <xf numFmtId="1" fontId="8" fillId="0" borderId="1" xfId="2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4" fontId="5" fillId="0" borderId="1" xfId="2" applyNumberFormat="1" applyFont="1" applyBorder="1" applyAlignment="1">
      <alignment vertical="center" wrapText="1"/>
    </xf>
    <xf numFmtId="4" fontId="8" fillId="0" borderId="1" xfId="2" applyNumberFormat="1" applyFont="1" applyBorder="1" applyAlignment="1">
      <alignment horizontal="center" vertical="center" wrapText="1"/>
    </xf>
    <xf numFmtId="1" fontId="22" fillId="0" borderId="5" xfId="2" applyNumberFormat="1" applyFont="1" applyBorder="1" applyAlignment="1">
      <alignment horizontal="center" vertical="center" wrapText="1"/>
    </xf>
    <xf numFmtId="49" fontId="5" fillId="0" borderId="5" xfId="2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horizontal="left" vertical="center" wrapText="1"/>
    </xf>
    <xf numFmtId="4" fontId="8" fillId="0" borderId="5" xfId="2" applyNumberFormat="1" applyFont="1" applyBorder="1" applyAlignment="1">
      <alignment horizontal="center" vertical="center" wrapText="1"/>
    </xf>
    <xf numFmtId="1" fontId="12" fillId="0" borderId="21" xfId="2" applyNumberFormat="1" applyFont="1" applyBorder="1" applyAlignment="1">
      <alignment vertical="center" wrapText="1"/>
    </xf>
    <xf numFmtId="1" fontId="12" fillId="2" borderId="5" xfId="2" applyNumberFormat="1" applyFont="1" applyFill="1" applyBorder="1" applyAlignment="1">
      <alignment horizontal="center" vertical="center" wrapText="1"/>
    </xf>
    <xf numFmtId="0" fontId="19" fillId="0" borderId="5" xfId="2" applyFont="1" applyBorder="1" applyAlignment="1">
      <alignment vertical="center" wrapText="1"/>
    </xf>
    <xf numFmtId="4" fontId="12" fillId="0" borderId="6" xfId="2" applyNumberFormat="1" applyFont="1" applyBorder="1" applyAlignment="1">
      <alignment horizontal="right" vertical="center" wrapText="1"/>
    </xf>
    <xf numFmtId="1" fontId="12" fillId="0" borderId="21" xfId="2" applyNumberFormat="1" applyFont="1" applyBorder="1" applyAlignment="1">
      <alignment horizontal="center" vertical="center" wrapText="1"/>
    </xf>
    <xf numFmtId="0" fontId="12" fillId="0" borderId="5" xfId="2" applyFont="1" applyBorder="1" applyAlignment="1">
      <alignment vertical="center" wrapText="1"/>
    </xf>
    <xf numFmtId="1" fontId="19" fillId="0" borderId="1" xfId="2" applyNumberFormat="1" applyFont="1" applyBorder="1" applyAlignment="1">
      <alignment horizontal="center" vertical="center" wrapText="1"/>
    </xf>
    <xf numFmtId="1" fontId="12" fillId="0" borderId="1" xfId="2" applyNumberFormat="1" applyFont="1" applyBorder="1" applyAlignment="1">
      <alignment vertical="center" wrapText="1"/>
    </xf>
    <xf numFmtId="1" fontId="12" fillId="2" borderId="1" xfId="2" applyNumberFormat="1" applyFont="1" applyFill="1" applyBorder="1" applyAlignment="1">
      <alignment horizontal="center" vertical="center" wrapText="1"/>
    </xf>
    <xf numFmtId="4" fontId="12" fillId="0" borderId="2" xfId="2" applyNumberFormat="1" applyFont="1" applyBorder="1" applyAlignment="1">
      <alignment horizontal="right" vertical="center" wrapText="1"/>
    </xf>
    <xf numFmtId="1" fontId="19" fillId="0" borderId="5" xfId="2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vertical="center" wrapText="1"/>
    </xf>
    <xf numFmtId="4" fontId="5" fillId="0" borderId="6" xfId="2" applyNumberFormat="1" applyFont="1" applyBorder="1" applyAlignment="1">
      <alignment horizontal="right" vertical="center" wrapText="1"/>
    </xf>
    <xf numFmtId="4" fontId="5" fillId="0" borderId="6" xfId="2" applyNumberFormat="1" applyFont="1" applyBorder="1" applyAlignment="1">
      <alignment horizontal="center" vertical="center" wrapText="1"/>
    </xf>
    <xf numFmtId="49" fontId="5" fillId="0" borderId="18" xfId="2" applyNumberFormat="1" applyFont="1" applyBorder="1" applyAlignment="1">
      <alignment horizontal="center" vertical="center" wrapText="1"/>
    </xf>
    <xf numFmtId="0" fontId="12" fillId="0" borderId="18" xfId="2" applyFont="1" applyBorder="1" applyAlignment="1">
      <alignment horizontal="left" vertical="center" wrapText="1"/>
    </xf>
    <xf numFmtId="4" fontId="12" fillId="0" borderId="18" xfId="2" applyNumberFormat="1" applyFont="1" applyBorder="1" applyAlignment="1">
      <alignment vertical="center" wrapText="1"/>
    </xf>
    <xf numFmtId="1" fontId="5" fillId="0" borderId="1" xfId="2" applyNumberFormat="1" applyFont="1" applyBorder="1" applyAlignment="1">
      <alignment horizontal="center" vertical="center" wrapText="1"/>
    </xf>
    <xf numFmtId="49" fontId="5" fillId="0" borderId="22" xfId="2" applyNumberFormat="1" applyFont="1" applyBorder="1" applyAlignment="1">
      <alignment horizontal="center" vertical="center" wrapText="1"/>
    </xf>
    <xf numFmtId="0" fontId="5" fillId="0" borderId="22" xfId="2" applyFont="1" applyBorder="1" applyAlignment="1">
      <alignment horizontal="left" vertical="center" wrapText="1"/>
    </xf>
    <xf numFmtId="4" fontId="5" fillId="0" borderId="22" xfId="2" applyNumberFormat="1" applyFont="1" applyBorder="1" applyAlignment="1">
      <alignment vertical="center" wrapText="1"/>
    </xf>
    <xf numFmtId="4" fontId="5" fillId="0" borderId="1" xfId="2" applyNumberFormat="1" applyFont="1" applyBorder="1" applyAlignment="1">
      <alignment horizontal="center" vertical="center" wrapText="1"/>
    </xf>
    <xf numFmtId="49" fontId="5" fillId="0" borderId="20" xfId="2" applyNumberFormat="1" applyFont="1" applyBorder="1" applyAlignment="1">
      <alignment horizontal="center" vertical="center" wrapText="1"/>
    </xf>
    <xf numFmtId="0" fontId="5" fillId="0" borderId="20" xfId="2" applyFont="1" applyBorder="1" applyAlignment="1">
      <alignment horizontal="left"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5" xfId="2" applyNumberFormat="1" applyFont="1" applyBorder="1" applyAlignment="1">
      <alignment horizontal="center" vertical="center" wrapText="1"/>
    </xf>
    <xf numFmtId="0" fontId="4" fillId="0" borderId="23" xfId="2" applyFont="1" applyBorder="1" applyAlignment="1">
      <alignment vertical="center" wrapText="1"/>
    </xf>
    <xf numFmtId="0" fontId="8" fillId="0" borderId="23" xfId="2" applyFont="1" applyBorder="1" applyAlignment="1">
      <alignment horizontal="center" vertical="center" wrapText="1"/>
    </xf>
    <xf numFmtId="49" fontId="5" fillId="0" borderId="24" xfId="2" applyNumberFormat="1" applyFont="1" applyBorder="1" applyAlignment="1">
      <alignment horizontal="center" vertical="center" wrapText="1"/>
    </xf>
    <xf numFmtId="0" fontId="12" fillId="0" borderId="24" xfId="2" applyFont="1" applyBorder="1" applyAlignment="1">
      <alignment vertical="center" wrapText="1"/>
    </xf>
    <xf numFmtId="4" fontId="12" fillId="0" borderId="23" xfId="2" applyNumberFormat="1" applyFont="1" applyBorder="1" applyAlignment="1">
      <alignment horizontal="right" vertical="center" wrapText="1"/>
    </xf>
    <xf numFmtId="4" fontId="12" fillId="0" borderId="23" xfId="2" applyNumberFormat="1" applyFont="1" applyBorder="1" applyAlignment="1">
      <alignment horizontal="center" vertical="center" wrapText="1"/>
    </xf>
    <xf numFmtId="4" fontId="4" fillId="0" borderId="24" xfId="2" applyNumberFormat="1" applyFont="1" applyBorder="1" applyAlignment="1">
      <alignment horizontal="center" vertical="center" wrapText="1"/>
    </xf>
    <xf numFmtId="4" fontId="8" fillId="0" borderId="23" xfId="2" applyNumberFormat="1" applyFont="1" applyBorder="1" applyAlignment="1">
      <alignment horizontal="center" vertical="center" wrapText="1"/>
    </xf>
    <xf numFmtId="4" fontId="12" fillId="0" borderId="21" xfId="2" applyNumberFormat="1" applyFont="1" applyBorder="1" applyAlignment="1">
      <alignment horizontal="center" vertical="center" wrapText="1"/>
    </xf>
    <xf numFmtId="4" fontId="5" fillId="0" borderId="21" xfId="2" applyNumberFormat="1" applyFont="1" applyBorder="1" applyAlignment="1">
      <alignment horizontal="right" vertical="center" wrapText="1"/>
    </xf>
    <xf numFmtId="4" fontId="4" fillId="0" borderId="21" xfId="2" applyNumberFormat="1" applyFont="1" applyBorder="1" applyAlignment="1">
      <alignment horizontal="center" vertical="center" wrapText="1"/>
    </xf>
    <xf numFmtId="0" fontId="4" fillId="0" borderId="0" xfId="3" applyFont="1"/>
    <xf numFmtId="0" fontId="4" fillId="0" borderId="0" xfId="3" applyFont="1" applyAlignment="1">
      <alignment horizontal="left"/>
    </xf>
    <xf numFmtId="0" fontId="25" fillId="0" borderId="0" xfId="1" applyFont="1" applyAlignment="1">
      <alignment horizontal="centerContinuous" vertical="center"/>
    </xf>
    <xf numFmtId="0" fontId="26" fillId="0" borderId="1" xfId="1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top" wrapText="1"/>
    </xf>
    <xf numFmtId="0" fontId="26" fillId="0" borderId="16" xfId="1" applyFont="1" applyBorder="1" applyAlignment="1">
      <alignment horizontal="centerContinuous" vertical="center"/>
    </xf>
    <xf numFmtId="0" fontId="26" fillId="0" borderId="18" xfId="1" applyFont="1" applyBorder="1" applyAlignment="1">
      <alignment horizontal="centerContinuous" vertical="center"/>
    </xf>
    <xf numFmtId="0" fontId="26" fillId="0" borderId="17" xfId="1" applyFont="1" applyBorder="1" applyAlignment="1">
      <alignment horizontal="centerContinuous" vertical="center"/>
    </xf>
    <xf numFmtId="0" fontId="26" fillId="0" borderId="3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/>
    </xf>
    <xf numFmtId="0" fontId="27" fillId="0" borderId="5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8" fillId="0" borderId="21" xfId="1" applyFont="1" applyBorder="1" applyAlignment="1">
      <alignment horizontal="center" vertical="center"/>
    </xf>
    <xf numFmtId="0" fontId="28" fillId="0" borderId="18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25" fillId="0" borderId="21" xfId="1" applyFont="1" applyBorder="1" applyAlignment="1">
      <alignment vertical="center"/>
    </xf>
    <xf numFmtId="4" fontId="26" fillId="0" borderId="18" xfId="1" applyNumberFormat="1" applyFont="1" applyBorder="1" applyAlignment="1">
      <alignment horizontal="center" vertical="center"/>
    </xf>
    <xf numFmtId="4" fontId="26" fillId="0" borderId="21" xfId="1" applyNumberFormat="1" applyFont="1" applyBorder="1" applyAlignment="1">
      <alignment vertical="center"/>
    </xf>
    <xf numFmtId="4" fontId="26" fillId="0" borderId="18" xfId="1" applyNumberFormat="1" applyFont="1" applyBorder="1" applyAlignment="1">
      <alignment vertical="center"/>
    </xf>
    <xf numFmtId="4" fontId="26" fillId="0" borderId="0" xfId="1" applyNumberFormat="1" applyFont="1"/>
    <xf numFmtId="0" fontId="26" fillId="0" borderId="0" xfId="1" applyFont="1"/>
    <xf numFmtId="0" fontId="25" fillId="0" borderId="3" xfId="1" applyFont="1" applyBorder="1" applyAlignment="1">
      <alignment horizontal="center" vertical="center"/>
    </xf>
    <xf numFmtId="3" fontId="26" fillId="0" borderId="0" xfId="1" applyNumberFormat="1" applyFont="1"/>
    <xf numFmtId="49" fontId="26" fillId="0" borderId="27" xfId="1" applyNumberFormat="1" applyFont="1" applyBorder="1" applyAlignment="1">
      <alignment horizontal="center" vertical="center"/>
    </xf>
    <xf numFmtId="0" fontId="26" fillId="4" borderId="28" xfId="1" applyFont="1" applyFill="1" applyBorder="1" applyAlignment="1">
      <alignment vertical="center" wrapText="1"/>
    </xf>
    <xf numFmtId="0" fontId="25" fillId="4" borderId="29" xfId="3" applyFont="1" applyFill="1" applyBorder="1" applyAlignment="1">
      <alignment horizontal="center" vertical="center" wrapText="1"/>
    </xf>
    <xf numFmtId="3" fontId="26" fillId="4" borderId="29" xfId="3" applyNumberFormat="1" applyFont="1" applyFill="1" applyBorder="1" applyAlignment="1">
      <alignment horizontal="right" vertical="center" wrapText="1"/>
    </xf>
    <xf numFmtId="3" fontId="26" fillId="4" borderId="30" xfId="3" applyNumberFormat="1" applyFont="1" applyFill="1" applyBorder="1" applyAlignment="1">
      <alignment horizontal="right" vertical="center" wrapText="1"/>
    </xf>
    <xf numFmtId="49" fontId="2" fillId="0" borderId="31" xfId="1" applyNumberFormat="1" applyFont="1" applyBorder="1" applyAlignment="1">
      <alignment horizontal="center" vertical="center"/>
    </xf>
    <xf numFmtId="0" fontId="26" fillId="4" borderId="31" xfId="1" applyFont="1" applyFill="1" applyBorder="1" applyAlignment="1">
      <alignment vertical="center" wrapText="1"/>
    </xf>
    <xf numFmtId="0" fontId="25" fillId="4" borderId="32" xfId="3" applyFont="1" applyFill="1" applyBorder="1" applyAlignment="1">
      <alignment horizontal="center" vertical="center" wrapText="1"/>
    </xf>
    <xf numFmtId="3" fontId="26" fillId="4" borderId="33" xfId="3" applyNumberFormat="1" applyFont="1" applyFill="1" applyBorder="1" applyAlignment="1">
      <alignment horizontal="right" vertical="center" wrapText="1"/>
    </xf>
    <xf numFmtId="3" fontId="26" fillId="4" borderId="34" xfId="3" applyNumberFormat="1" applyFont="1" applyFill="1" applyBorder="1" applyAlignment="1">
      <alignment horizontal="right" vertical="center" wrapText="1"/>
    </xf>
    <xf numFmtId="0" fontId="2" fillId="0" borderId="35" xfId="1" applyFont="1" applyBorder="1" applyAlignment="1">
      <alignment horizontal="center" vertical="top"/>
    </xf>
    <xf numFmtId="0" fontId="2" fillId="4" borderId="31" xfId="1" applyFont="1" applyFill="1" applyBorder="1" applyAlignment="1">
      <alignment vertical="top" wrapText="1"/>
    </xf>
    <xf numFmtId="0" fontId="2" fillId="0" borderId="35" xfId="1" applyFont="1" applyBorder="1" applyAlignment="1">
      <alignment horizontal="center" vertical="center"/>
    </xf>
    <xf numFmtId="0" fontId="2" fillId="4" borderId="35" xfId="1" applyFont="1" applyFill="1" applyBorder="1" applyAlignment="1">
      <alignment horizontal="center"/>
    </xf>
    <xf numFmtId="3" fontId="2" fillId="4" borderId="35" xfId="1" applyNumberFormat="1" applyFont="1" applyFill="1" applyBorder="1"/>
    <xf numFmtId="3" fontId="2" fillId="4" borderId="36" xfId="1" applyNumberFormat="1" applyFont="1" applyFill="1" applyBorder="1"/>
    <xf numFmtId="0" fontId="2" fillId="0" borderId="26" xfId="1" applyFont="1" applyBorder="1" applyAlignment="1">
      <alignment horizontal="center" vertical="center"/>
    </xf>
    <xf numFmtId="0" fontId="2" fillId="4" borderId="26" xfId="1" applyFont="1" applyFill="1" applyBorder="1" applyAlignment="1">
      <alignment horizontal="center"/>
    </xf>
    <xf numFmtId="3" fontId="2" fillId="4" borderId="26" xfId="1" applyNumberFormat="1" applyFont="1" applyFill="1" applyBorder="1"/>
    <xf numFmtId="3" fontId="2" fillId="4" borderId="37" xfId="1" applyNumberFormat="1" applyFont="1" applyFill="1" applyBorder="1"/>
    <xf numFmtId="3" fontId="2" fillId="4" borderId="26" xfId="1" applyNumberFormat="1" applyFont="1" applyFill="1" applyBorder="1" applyAlignment="1">
      <alignment horizontal="right"/>
    </xf>
    <xf numFmtId="4" fontId="2" fillId="0" borderId="0" xfId="1" applyNumberFormat="1" applyFont="1" applyAlignment="1">
      <alignment horizontal="center"/>
    </xf>
    <xf numFmtId="4" fontId="2" fillId="0" borderId="0" xfId="1" applyNumberFormat="1" applyFont="1" applyAlignment="1">
      <alignment horizontal="right"/>
    </xf>
    <xf numFmtId="0" fontId="2" fillId="0" borderId="0" xfId="1" applyFont="1" applyAlignment="1">
      <alignment horizontal="center"/>
    </xf>
    <xf numFmtId="3" fontId="2" fillId="0" borderId="0" xfId="1" applyNumberFormat="1" applyFont="1" applyAlignment="1">
      <alignment horizontal="right"/>
    </xf>
    <xf numFmtId="0" fontId="4" fillId="0" borderId="0" xfId="4" applyFont="1"/>
    <xf numFmtId="0" fontId="32" fillId="0" borderId="0" xfId="4" applyFont="1"/>
    <xf numFmtId="0" fontId="7" fillId="0" borderId="0" xfId="4" applyFont="1" applyAlignment="1">
      <alignment horizontal="centerContinuous" vertical="center" wrapText="1"/>
    </xf>
    <xf numFmtId="0" fontId="7" fillId="0" borderId="0" xfId="4" applyFont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0" fontId="33" fillId="5" borderId="1" xfId="4" applyFont="1" applyFill="1" applyBorder="1" applyAlignment="1">
      <alignment horizontal="center" vertical="center"/>
    </xf>
    <xf numFmtId="0" fontId="33" fillId="5" borderId="1" xfId="4" applyFont="1" applyFill="1" applyBorder="1" applyAlignment="1">
      <alignment horizontal="center" vertical="center" wrapText="1"/>
    </xf>
    <xf numFmtId="0" fontId="33" fillId="5" borderId="16" xfId="4" applyFont="1" applyFill="1" applyBorder="1" applyAlignment="1">
      <alignment horizontal="centerContinuous" vertical="center" wrapText="1"/>
    </xf>
    <xf numFmtId="0" fontId="33" fillId="5" borderId="17" xfId="4" applyFont="1" applyFill="1" applyBorder="1" applyAlignment="1">
      <alignment horizontal="centerContinuous" vertical="center" wrapText="1"/>
    </xf>
    <xf numFmtId="0" fontId="33" fillId="5" borderId="18" xfId="4" applyFont="1" applyFill="1" applyBorder="1" applyAlignment="1">
      <alignment horizontal="centerContinuous" vertical="center" wrapText="1"/>
    </xf>
    <xf numFmtId="0" fontId="33" fillId="5" borderId="3" xfId="4" applyFont="1" applyFill="1" applyBorder="1" applyAlignment="1">
      <alignment horizontal="center" vertical="center"/>
    </xf>
    <xf numFmtId="0" fontId="33" fillId="5" borderId="3" xfId="4" applyFont="1" applyFill="1" applyBorder="1" applyAlignment="1">
      <alignment horizontal="center" vertical="center" wrapText="1"/>
    </xf>
    <xf numFmtId="0" fontId="33" fillId="5" borderId="5" xfId="4" applyFont="1" applyFill="1" applyBorder="1" applyAlignment="1">
      <alignment horizontal="center" vertical="center"/>
    </xf>
    <xf numFmtId="0" fontId="33" fillId="5" borderId="5" xfId="4" applyFont="1" applyFill="1" applyBorder="1" applyAlignment="1">
      <alignment horizontal="center" vertical="center" wrapText="1"/>
    </xf>
    <xf numFmtId="0" fontId="33" fillId="5" borderId="5" xfId="4" applyFont="1" applyFill="1" applyBorder="1" applyAlignment="1">
      <alignment horizontal="center" vertical="top" wrapText="1"/>
    </xf>
    <xf numFmtId="0" fontId="33" fillId="5" borderId="21" xfId="4" applyFont="1" applyFill="1" applyBorder="1" applyAlignment="1">
      <alignment horizontal="center" vertical="center" wrapText="1"/>
    </xf>
    <xf numFmtId="0" fontId="34" fillId="0" borderId="21" xfId="4" applyFont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31" fillId="0" borderId="0" xfId="0" applyFont="1"/>
    <xf numFmtId="0" fontId="6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34" fillId="5" borderId="21" xfId="0" applyFont="1" applyFill="1" applyBorder="1" applyAlignment="1">
      <alignment horizontal="center" vertical="center"/>
    </xf>
    <xf numFmtId="0" fontId="25" fillId="0" borderId="5" xfId="0" applyFont="1" applyBorder="1" applyAlignment="1">
      <alignment vertical="center"/>
    </xf>
    <xf numFmtId="0" fontId="25" fillId="0" borderId="5" xfId="0" applyFont="1" applyBorder="1" applyAlignment="1">
      <alignment horizontal="center" vertical="center"/>
    </xf>
    <xf numFmtId="0" fontId="31" fillId="0" borderId="3" xfId="0" applyFont="1" applyBorder="1" applyAlignment="1">
      <alignment vertical="center"/>
    </xf>
    <xf numFmtId="0" fontId="31" fillId="0" borderId="1" xfId="0" applyFont="1" applyBorder="1" applyAlignment="1">
      <alignment horizontal="left" vertical="center" indent="2"/>
    </xf>
    <xf numFmtId="0" fontId="31" fillId="0" borderId="3" xfId="0" applyFont="1" applyBorder="1" applyAlignment="1">
      <alignment horizontal="left" vertical="center" indent="2"/>
    </xf>
    <xf numFmtId="0" fontId="31" fillId="0" borderId="3" xfId="0" applyFont="1" applyBorder="1" applyAlignment="1">
      <alignment vertical="top"/>
    </xf>
    <xf numFmtId="0" fontId="31" fillId="0" borderId="3" xfId="0" applyFont="1" applyBorder="1" applyAlignment="1">
      <alignment horizontal="left" vertical="top" wrapText="1" indent="2"/>
    </xf>
    <xf numFmtId="0" fontId="31" fillId="0" borderId="5" xfId="0" applyFont="1" applyBorder="1" applyAlignment="1">
      <alignment vertical="top"/>
    </xf>
    <xf numFmtId="0" fontId="25" fillId="0" borderId="21" xfId="0" applyFont="1" applyBorder="1" applyAlignment="1">
      <alignment horizontal="center"/>
    </xf>
    <xf numFmtId="0" fontId="31" fillId="0" borderId="21" xfId="0" applyFont="1" applyBorder="1" applyAlignment="1">
      <alignment horizontal="left" vertical="center" indent="2"/>
    </xf>
    <xf numFmtId="0" fontId="31" fillId="0" borderId="3" xfId="0" applyFont="1" applyBorder="1" applyAlignment="1">
      <alignment horizontal="left" vertical="center" wrapText="1" indent="2"/>
    </xf>
    <xf numFmtId="0" fontId="31" fillId="0" borderId="5" xfId="0" applyFont="1" applyBorder="1" applyAlignment="1">
      <alignment vertical="center"/>
    </xf>
    <xf numFmtId="0" fontId="31" fillId="0" borderId="5" xfId="0" applyFont="1" applyBorder="1" applyAlignment="1">
      <alignment horizontal="left" vertical="center" indent="2"/>
    </xf>
    <xf numFmtId="0" fontId="2" fillId="0" borderId="0" xfId="0" applyFont="1"/>
    <xf numFmtId="0" fontId="8" fillId="0" borderId="16" xfId="2" applyFont="1" applyBorder="1" applyAlignment="1">
      <alignment horizontal="centerContinuous" vertical="center"/>
    </xf>
    <xf numFmtId="0" fontId="8" fillId="0" borderId="17" xfId="2" applyFont="1" applyBorder="1" applyAlignment="1">
      <alignment horizontal="centerContinuous" vertical="center"/>
    </xf>
    <xf numFmtId="0" fontId="8" fillId="0" borderId="18" xfId="2" applyFont="1" applyBorder="1" applyAlignment="1">
      <alignment horizontal="centerContinuous"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5" fillId="0" borderId="11" xfId="0" applyFont="1" applyBorder="1" applyAlignment="1">
      <alignment vertical="center" wrapText="1"/>
    </xf>
    <xf numFmtId="4" fontId="5" fillId="0" borderId="11" xfId="0" applyNumberFormat="1" applyFont="1" applyBorder="1" applyAlignment="1">
      <alignment horizontal="right"/>
    </xf>
    <xf numFmtId="0" fontId="5" fillId="0" borderId="12" xfId="0" applyFont="1" applyBorder="1"/>
    <xf numFmtId="0" fontId="5" fillId="0" borderId="12" xfId="0" applyFont="1" applyBorder="1" applyAlignment="1">
      <alignment vertical="center"/>
    </xf>
    <xf numFmtId="0" fontId="4" fillId="0" borderId="12" xfId="0" applyFont="1" applyBorder="1" applyAlignment="1">
      <alignment wrapText="1"/>
    </xf>
    <xf numFmtId="4" fontId="4" fillId="0" borderId="11" xfId="0" applyNumberFormat="1" applyFont="1" applyBorder="1" applyAlignment="1">
      <alignment horizontal="right"/>
    </xf>
    <xf numFmtId="0" fontId="4" fillId="0" borderId="11" xfId="0" applyFont="1" applyBorder="1"/>
    <xf numFmtId="49" fontId="5" fillId="0" borderId="3" xfId="0" applyNumberFormat="1" applyFont="1" applyBorder="1"/>
    <xf numFmtId="0" fontId="4" fillId="0" borderId="12" xfId="0" applyFont="1" applyBorder="1"/>
    <xf numFmtId="0" fontId="5" fillId="0" borderId="4" xfId="0" applyFont="1" applyBorder="1" applyAlignment="1">
      <alignment vertical="center"/>
    </xf>
    <xf numFmtId="0" fontId="5" fillId="0" borderId="12" xfId="0" applyFont="1" applyBorder="1" applyAlignment="1">
      <alignment wrapText="1"/>
    </xf>
    <xf numFmtId="0" fontId="5" fillId="0" borderId="11" xfId="0" applyFont="1" applyBorder="1"/>
    <xf numFmtId="0" fontId="5" fillId="0" borderId="14" xfId="0" applyFont="1" applyBorder="1" applyAlignment="1">
      <alignment wrapText="1"/>
    </xf>
    <xf numFmtId="4" fontId="5" fillId="0" borderId="15" xfId="0" applyNumberFormat="1" applyFont="1" applyBorder="1"/>
    <xf numFmtId="0" fontId="5" fillId="0" borderId="11" xfId="0" applyFont="1" applyBorder="1" applyAlignment="1">
      <alignment vertical="center"/>
    </xf>
    <xf numFmtId="0" fontId="36" fillId="0" borderId="0" xfId="2" applyFont="1"/>
    <xf numFmtId="0" fontId="8" fillId="0" borderId="21" xfId="2" applyFont="1" applyBorder="1" applyAlignment="1">
      <alignment horizontal="center" vertical="center" wrapText="1"/>
    </xf>
    <xf numFmtId="4" fontId="33" fillId="0" borderId="21" xfId="2" applyNumberFormat="1" applyFont="1" applyBorder="1" applyAlignment="1">
      <alignment horizontal="right" vertical="center" wrapText="1"/>
    </xf>
    <xf numFmtId="3" fontId="33" fillId="0" borderId="0" xfId="2" applyNumberFormat="1" applyFont="1"/>
    <xf numFmtId="0" fontId="33" fillId="0" borderId="0" xfId="2" applyFont="1"/>
    <xf numFmtId="3" fontId="34" fillId="0" borderId="21" xfId="2" applyNumberFormat="1" applyFont="1" applyBorder="1" applyAlignment="1">
      <alignment horizontal="center" vertical="center" wrapText="1"/>
    </xf>
    <xf numFmtId="1" fontId="37" fillId="0" borderId="21" xfId="2" applyNumberFormat="1" applyFont="1" applyBorder="1" applyAlignment="1">
      <alignment horizontal="center" vertical="center" wrapText="1"/>
    </xf>
    <xf numFmtId="3" fontId="38" fillId="2" borderId="21" xfId="2" applyNumberFormat="1" applyFont="1" applyFill="1" applyBorder="1" applyAlignment="1">
      <alignment horizontal="center" vertical="center" wrapText="1"/>
    </xf>
    <xf numFmtId="0" fontId="4" fillId="3" borderId="0" xfId="2" applyFont="1" applyFill="1"/>
    <xf numFmtId="1" fontId="37" fillId="0" borderId="1" xfId="2" applyNumberFormat="1" applyFont="1" applyBorder="1" applyAlignment="1">
      <alignment horizontal="center" vertical="center" wrapText="1"/>
    </xf>
    <xf numFmtId="0" fontId="39" fillId="0" borderId="1" xfId="2" applyFont="1" applyBorder="1" applyAlignment="1">
      <alignment horizontal="left" vertical="center" wrapText="1"/>
    </xf>
    <xf numFmtId="3" fontId="38" fillId="2" borderId="1" xfId="2" applyNumberFormat="1" applyFont="1" applyFill="1" applyBorder="1" applyAlignment="1">
      <alignment horizontal="center" vertical="center" wrapText="1"/>
    </xf>
    <xf numFmtId="1" fontId="37" fillId="0" borderId="5" xfId="2" applyNumberFormat="1" applyFont="1" applyBorder="1" applyAlignment="1">
      <alignment horizontal="center" vertical="center" wrapText="1"/>
    </xf>
    <xf numFmtId="3" fontId="38" fillId="2" borderId="5" xfId="2" applyNumberFormat="1" applyFont="1" applyFill="1" applyBorder="1" applyAlignment="1">
      <alignment horizontal="center" vertical="center" wrapText="1"/>
    </xf>
    <xf numFmtId="0" fontId="39" fillId="0" borderId="1" xfId="2" applyFont="1" applyBorder="1" applyAlignment="1">
      <alignment vertical="center" wrapText="1"/>
    </xf>
    <xf numFmtId="1" fontId="37" fillId="0" borderId="21" xfId="2" applyNumberFormat="1" applyFont="1" applyBorder="1" applyAlignment="1">
      <alignment vertical="center" wrapText="1"/>
    </xf>
    <xf numFmtId="3" fontId="38" fillId="0" borderId="21" xfId="2" applyNumberFormat="1" applyFont="1" applyBorder="1" applyAlignment="1">
      <alignment horizontal="center" vertical="center" wrapText="1"/>
    </xf>
    <xf numFmtId="1" fontId="37" fillId="0" borderId="1" xfId="2" applyNumberFormat="1" applyFont="1" applyBorder="1" applyAlignment="1">
      <alignment vertical="center" wrapText="1"/>
    </xf>
    <xf numFmtId="0" fontId="39" fillId="0" borderId="22" xfId="2" applyFont="1" applyBorder="1" applyAlignment="1">
      <alignment horizontal="left" vertical="center" wrapText="1"/>
    </xf>
    <xf numFmtId="3" fontId="38" fillId="0" borderId="1" xfId="2" applyNumberFormat="1" applyFont="1" applyBorder="1" applyAlignment="1">
      <alignment horizontal="center" vertical="center" wrapText="1"/>
    </xf>
    <xf numFmtId="1" fontId="37" fillId="0" borderId="5" xfId="2" applyNumberFormat="1" applyFont="1" applyBorder="1" applyAlignment="1">
      <alignment vertical="center" wrapText="1"/>
    </xf>
    <xf numFmtId="3" fontId="38" fillId="0" borderId="5" xfId="2" applyNumberFormat="1" applyFont="1" applyBorder="1" applyAlignment="1">
      <alignment horizontal="center" vertical="center" wrapText="1"/>
    </xf>
    <xf numFmtId="3" fontId="38" fillId="0" borderId="23" xfId="2" applyNumberFormat="1" applyFont="1" applyBorder="1" applyAlignment="1">
      <alignment horizontal="center" vertical="center" wrapText="1"/>
    </xf>
    <xf numFmtId="0" fontId="1" fillId="0" borderId="0" xfId="1" applyFont="1"/>
    <xf numFmtId="0" fontId="2" fillId="0" borderId="25" xfId="1" applyFont="1" applyBorder="1" applyAlignment="1">
      <alignment vertical="center"/>
    </xf>
    <xf numFmtId="4" fontId="2" fillId="0" borderId="25" xfId="1" applyNumberFormat="1" applyFont="1" applyBorder="1" applyAlignment="1">
      <alignment horizontal="center" vertical="center"/>
    </xf>
    <xf numFmtId="4" fontId="2" fillId="0" borderId="25" xfId="1" applyNumberFormat="1" applyFont="1" applyBorder="1" applyAlignment="1">
      <alignment vertical="center"/>
    </xf>
    <xf numFmtId="0" fontId="2" fillId="0" borderId="26" xfId="1" applyFont="1" applyBorder="1" applyAlignment="1">
      <alignment vertical="center"/>
    </xf>
    <xf numFmtId="4" fontId="2" fillId="0" borderId="26" xfId="1" applyNumberFormat="1" applyFont="1" applyBorder="1" applyAlignment="1">
      <alignment horizontal="center" vertical="center"/>
    </xf>
    <xf numFmtId="4" fontId="2" fillId="0" borderId="26" xfId="1" applyNumberFormat="1" applyFont="1" applyBorder="1" applyAlignment="1">
      <alignment vertical="center"/>
    </xf>
    <xf numFmtId="0" fontId="35" fillId="4" borderId="33" xfId="3" applyFont="1" applyFill="1" applyBorder="1" applyAlignment="1">
      <alignment horizontal="center"/>
    </xf>
    <xf numFmtId="3" fontId="35" fillId="4" borderId="33" xfId="3" applyNumberFormat="1" applyFont="1" applyFill="1" applyBorder="1" applyAlignment="1">
      <alignment horizontal="center"/>
    </xf>
    <xf numFmtId="3" fontId="35" fillId="4" borderId="34" xfId="3" applyNumberFormat="1" applyFont="1" applyFill="1" applyBorder="1" applyAlignment="1">
      <alignment horizontal="center"/>
    </xf>
    <xf numFmtId="0" fontId="2" fillId="4" borderId="35" xfId="1" applyFont="1" applyFill="1" applyBorder="1"/>
    <xf numFmtId="0" fontId="2" fillId="0" borderId="26" xfId="1" applyFont="1" applyBorder="1"/>
    <xf numFmtId="0" fontId="31" fillId="0" borderId="0" xfId="4" applyFont="1" applyAlignment="1">
      <alignment vertical="center"/>
    </xf>
    <xf numFmtId="0" fontId="31" fillId="0" borderId="0" xfId="4" applyFont="1"/>
    <xf numFmtId="0" fontId="31" fillId="0" borderId="21" xfId="4" applyFont="1" applyBorder="1" applyAlignment="1">
      <alignment vertical="center"/>
    </xf>
    <xf numFmtId="4" fontId="31" fillId="0" borderId="21" xfId="4" applyNumberFormat="1" applyFont="1" applyBorder="1" applyAlignment="1">
      <alignment vertical="center"/>
    </xf>
    <xf numFmtId="0" fontId="31" fillId="0" borderId="20" xfId="4" applyFont="1" applyBorder="1" applyAlignment="1">
      <alignment vertical="center"/>
    </xf>
    <xf numFmtId="4" fontId="31" fillId="0" borderId="5" xfId="4" applyNumberFormat="1" applyFont="1" applyBorder="1" applyAlignment="1">
      <alignment vertical="center"/>
    </xf>
    <xf numFmtId="0" fontId="25" fillId="0" borderId="6" xfId="4" applyFont="1" applyBorder="1" applyAlignment="1">
      <alignment horizontal="centerContinuous" vertical="center"/>
    </xf>
    <xf numFmtId="0" fontId="25" fillId="0" borderId="38" xfId="4" applyFont="1" applyBorder="1" applyAlignment="1">
      <alignment horizontal="centerContinuous" vertical="center"/>
    </xf>
    <xf numFmtId="0" fontId="25" fillId="0" borderId="20" xfId="4" applyFont="1" applyBorder="1" applyAlignment="1">
      <alignment horizontal="centerContinuous" vertical="center"/>
    </xf>
    <xf numFmtId="4" fontId="25" fillId="0" borderId="5" xfId="4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25" fillId="0" borderId="31" xfId="0" applyFont="1" applyBorder="1" applyAlignment="1">
      <alignment vertical="center" wrapText="1"/>
    </xf>
    <xf numFmtId="3" fontId="0" fillId="0" borderId="31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top"/>
    </xf>
    <xf numFmtId="4" fontId="0" fillId="0" borderId="3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4" fontId="0" fillId="0" borderId="5" xfId="0" applyNumberFormat="1" applyFont="1" applyBorder="1" applyAlignment="1">
      <alignment vertical="top"/>
    </xf>
    <xf numFmtId="0" fontId="0" fillId="0" borderId="21" xfId="0" applyFont="1" applyBorder="1" applyAlignment="1">
      <alignment vertical="center"/>
    </xf>
    <xf numFmtId="4" fontId="0" fillId="0" borderId="21" xfId="0" applyNumberFormat="1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4" fontId="0" fillId="0" borderId="5" xfId="0" applyNumberFormat="1" applyFont="1" applyBorder="1" applyAlignment="1">
      <alignment vertical="center"/>
    </xf>
    <xf numFmtId="4" fontId="0" fillId="0" borderId="5" xfId="0" applyNumberFormat="1" applyFont="1" applyBorder="1" applyAlignment="1">
      <alignment horizontal="right" vertical="center"/>
    </xf>
    <xf numFmtId="0" fontId="0" fillId="4" borderId="5" xfId="0" applyFont="1" applyFill="1" applyBorder="1" applyAlignment="1">
      <alignment vertical="center"/>
    </xf>
    <xf numFmtId="0" fontId="25" fillId="4" borderId="21" xfId="0" applyFont="1" applyFill="1" applyBorder="1" applyAlignment="1">
      <alignment horizontal="left" vertical="center" indent="2"/>
    </xf>
    <xf numFmtId="4" fontId="25" fillId="4" borderId="5" xfId="0" applyNumberFormat="1" applyFont="1" applyFill="1" applyBorder="1" applyAlignment="1">
      <alignment vertical="center"/>
    </xf>
    <xf numFmtId="0" fontId="0" fillId="4" borderId="0" xfId="0" applyFont="1" applyFill="1"/>
    <xf numFmtId="0" fontId="5" fillId="0" borderId="0" xfId="0" applyFont="1"/>
  </cellXfs>
  <cellStyles count="5">
    <cellStyle name="Normalny" xfId="0" builtinId="0"/>
    <cellStyle name="Normalny 2" xfId="2" xr:uid="{3E5AEE1C-F91E-4AAF-AAFA-90BB5EE268E9}"/>
    <cellStyle name="Normalny 3" xfId="3" xr:uid="{8035E706-3609-45A5-8653-50F45A0D7048}"/>
    <cellStyle name="Normalny 4" xfId="4" xr:uid="{830BA60A-744B-4991-907E-00A3C355BF90}"/>
    <cellStyle name="Normalny_zal_Szczecin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4"/>
  <sheetViews>
    <sheetView tabSelected="1" zoomScale="140" zoomScaleNormal="140" workbookViewId="0"/>
  </sheetViews>
  <sheetFormatPr defaultRowHeight="15" x14ac:dyDescent="0.25"/>
  <cols>
    <col min="1" max="1" width="4.140625" style="309" customWidth="1"/>
    <col min="2" max="2" width="6" style="309" customWidth="1"/>
    <col min="3" max="3" width="5" style="309" customWidth="1"/>
    <col min="4" max="4" width="39.5703125" style="309" customWidth="1"/>
    <col min="5" max="5" width="13" style="309" customWidth="1"/>
    <col min="6" max="6" width="10.5703125" style="309" customWidth="1"/>
    <col min="7" max="7" width="10.28515625" style="309" customWidth="1"/>
    <col min="8" max="8" width="13" style="309" customWidth="1"/>
    <col min="9" max="16384" width="9.140625" style="309"/>
  </cols>
  <sheetData>
    <row r="1" spans="1:8" ht="12.75" customHeight="1" x14ac:dyDescent="0.25">
      <c r="A1" s="6"/>
      <c r="B1" s="6"/>
      <c r="C1" s="7"/>
      <c r="D1" s="8"/>
      <c r="E1" s="8"/>
      <c r="F1" s="8" t="s">
        <v>0</v>
      </c>
      <c r="G1" s="6"/>
      <c r="H1" s="6"/>
    </row>
    <row r="2" spans="1:8" ht="12.75" customHeight="1" x14ac:dyDescent="0.25">
      <c r="A2" s="6"/>
      <c r="B2" s="6"/>
      <c r="C2" s="7"/>
      <c r="D2" s="8"/>
      <c r="E2" s="8"/>
      <c r="F2" s="8" t="s">
        <v>181</v>
      </c>
      <c r="G2" s="6"/>
      <c r="H2" s="6"/>
    </row>
    <row r="3" spans="1:8" ht="12.75" customHeight="1" x14ac:dyDescent="0.25">
      <c r="A3" s="6"/>
      <c r="B3" s="6"/>
      <c r="C3" s="7"/>
      <c r="D3" s="8"/>
      <c r="E3" s="8"/>
      <c r="F3" s="8" t="s">
        <v>1</v>
      </c>
      <c r="G3" s="6"/>
      <c r="H3" s="6"/>
    </row>
    <row r="4" spans="1:8" ht="12.75" customHeight="1" x14ac:dyDescent="0.25">
      <c r="A4" s="6"/>
      <c r="B4" s="6"/>
      <c r="C4" s="7"/>
      <c r="D4" s="8"/>
      <c r="E4" s="8"/>
      <c r="F4" s="8" t="s">
        <v>182</v>
      </c>
      <c r="G4" s="6"/>
      <c r="H4" s="6"/>
    </row>
    <row r="5" spans="1:8" ht="27" customHeight="1" x14ac:dyDescent="0.25">
      <c r="A5" s="9" t="s">
        <v>2</v>
      </c>
      <c r="B5" s="310"/>
      <c r="C5" s="10"/>
      <c r="D5" s="10"/>
      <c r="E5" s="310"/>
      <c r="F5" s="310"/>
      <c r="G5" s="11"/>
      <c r="H5" s="310"/>
    </row>
    <row r="6" spans="1:8" ht="18.75" customHeight="1" x14ac:dyDescent="0.25">
      <c r="A6" s="6"/>
      <c r="B6" s="6"/>
      <c r="C6" s="7"/>
      <c r="D6" s="7"/>
      <c r="E6" s="12"/>
      <c r="F6" s="6"/>
      <c r="G6" s="13"/>
      <c r="H6" s="14" t="s">
        <v>3</v>
      </c>
    </row>
    <row r="7" spans="1:8" s="2" customFormat="1" ht="11.25" x14ac:dyDescent="0.2">
      <c r="A7" s="15"/>
      <c r="B7" s="15"/>
      <c r="C7" s="16"/>
      <c r="D7" s="17"/>
      <c r="E7" s="18" t="s">
        <v>4</v>
      </c>
      <c r="F7" s="19"/>
      <c r="G7" s="20"/>
      <c r="H7" s="18" t="s">
        <v>4</v>
      </c>
    </row>
    <row r="8" spans="1:8" s="2" customFormat="1" ht="11.25" x14ac:dyDescent="0.2">
      <c r="A8" s="21" t="s">
        <v>5</v>
      </c>
      <c r="B8" s="21" t="s">
        <v>6</v>
      </c>
      <c r="C8" s="22" t="s">
        <v>7</v>
      </c>
      <c r="D8" s="23" t="s">
        <v>8</v>
      </c>
      <c r="E8" s="21" t="s">
        <v>9</v>
      </c>
      <c r="F8" s="24" t="s">
        <v>10</v>
      </c>
      <c r="G8" s="21" t="s">
        <v>11</v>
      </c>
      <c r="H8" s="21" t="s">
        <v>12</v>
      </c>
    </row>
    <row r="9" spans="1:8" s="2" customFormat="1" ht="4.5" customHeight="1" x14ac:dyDescent="0.2">
      <c r="A9" s="25"/>
      <c r="B9" s="25"/>
      <c r="C9" s="26"/>
      <c r="D9" s="27"/>
      <c r="E9" s="25"/>
      <c r="F9" s="28"/>
      <c r="G9" s="28"/>
      <c r="H9" s="25"/>
    </row>
    <row r="10" spans="1:8" s="2" customFormat="1" ht="21" customHeight="1" thickBot="1" x14ac:dyDescent="0.25">
      <c r="A10" s="29"/>
      <c r="B10" s="30"/>
      <c r="C10" s="31"/>
      <c r="D10" s="32" t="s">
        <v>13</v>
      </c>
      <c r="E10" s="33">
        <v>791568234.46999991</v>
      </c>
      <c r="F10" s="33">
        <f>SUM(F11,F36,F55)</f>
        <v>1832256.8</v>
      </c>
      <c r="G10" s="33">
        <f>SUM(G11,G36,G55)</f>
        <v>140600</v>
      </c>
      <c r="H10" s="33">
        <f>SUM(E10+F10-G10)</f>
        <v>793259891.26999986</v>
      </c>
    </row>
    <row r="11" spans="1:8" s="2" customFormat="1" ht="21.75" customHeight="1" thickBot="1" x14ac:dyDescent="0.25">
      <c r="A11" s="29"/>
      <c r="B11" s="30"/>
      <c r="C11" s="31"/>
      <c r="D11" s="34" t="s">
        <v>14</v>
      </c>
      <c r="E11" s="35">
        <v>702864728.28999996</v>
      </c>
      <c r="F11" s="35">
        <f>SUM(F12,F20,F24,F29)</f>
        <v>652873</v>
      </c>
      <c r="G11" s="35">
        <f>SUM(G12,G20,G24,G29)</f>
        <v>92300</v>
      </c>
      <c r="H11" s="35">
        <f>SUM(E11+F11-G11)</f>
        <v>703425301.28999996</v>
      </c>
    </row>
    <row r="12" spans="1:8" s="2" customFormat="1" ht="21.75" customHeight="1" thickTop="1" thickBot="1" x14ac:dyDescent="0.25">
      <c r="A12" s="36">
        <v>750</v>
      </c>
      <c r="B12" s="37"/>
      <c r="C12" s="38"/>
      <c r="D12" s="39" t="s">
        <v>15</v>
      </c>
      <c r="E12" s="40">
        <v>26420008.91</v>
      </c>
      <c r="F12" s="40">
        <f>SUM(F13,F16)</f>
        <v>103340</v>
      </c>
      <c r="G12" s="40">
        <f>SUM(G13,G16)</f>
        <v>0</v>
      </c>
      <c r="H12" s="40">
        <f>SUM(E12+F12-G12)</f>
        <v>26523348.91</v>
      </c>
    </row>
    <row r="13" spans="1:8" s="2" customFormat="1" ht="12" customHeight="1" thickTop="1" x14ac:dyDescent="0.2">
      <c r="A13" s="41"/>
      <c r="B13" s="31" t="s">
        <v>16</v>
      </c>
      <c r="C13" s="41"/>
      <c r="D13" s="42" t="s">
        <v>17</v>
      </c>
      <c r="E13" s="43">
        <v>1671657</v>
      </c>
      <c r="F13" s="44">
        <f t="shared" ref="F13:G13" si="0">SUM(F14)</f>
        <v>100000</v>
      </c>
      <c r="G13" s="44">
        <f t="shared" si="0"/>
        <v>0</v>
      </c>
      <c r="H13" s="43">
        <f>SUM(E13+F13-G13)</f>
        <v>1771657</v>
      </c>
    </row>
    <row r="14" spans="1:8" s="2" customFormat="1" ht="12" customHeight="1" x14ac:dyDescent="0.2">
      <c r="A14" s="29"/>
      <c r="B14" s="37"/>
      <c r="C14" s="54"/>
      <c r="D14" s="311" t="s">
        <v>18</v>
      </c>
      <c r="E14" s="102">
        <v>0</v>
      </c>
      <c r="F14" s="312">
        <f>SUM(F15:F15)</f>
        <v>100000</v>
      </c>
      <c r="G14" s="312">
        <f>SUM(G15:G15)</f>
        <v>0</v>
      </c>
      <c r="H14" s="102">
        <f t="shared" ref="H14:H35" si="1">SUM(E14+F14-G14)</f>
        <v>100000</v>
      </c>
    </row>
    <row r="15" spans="1:8" s="2" customFormat="1" ht="57.75" customHeight="1" x14ac:dyDescent="0.2">
      <c r="A15" s="29"/>
      <c r="B15" s="37"/>
      <c r="C15" s="45" t="s">
        <v>19</v>
      </c>
      <c r="D15" s="46" t="s">
        <v>20</v>
      </c>
      <c r="E15" s="47">
        <v>0</v>
      </c>
      <c r="F15" s="47">
        <v>100000</v>
      </c>
      <c r="G15" s="48"/>
      <c r="H15" s="47">
        <f t="shared" si="1"/>
        <v>100000</v>
      </c>
    </row>
    <row r="16" spans="1:8" s="2" customFormat="1" ht="12" customHeight="1" x14ac:dyDescent="0.2">
      <c r="A16" s="29"/>
      <c r="B16" s="49">
        <v>75045</v>
      </c>
      <c r="C16" s="31"/>
      <c r="D16" s="50" t="s">
        <v>21</v>
      </c>
      <c r="E16" s="43">
        <v>25400</v>
      </c>
      <c r="F16" s="44">
        <f t="shared" ref="F16:G16" si="2">SUM(F17)</f>
        <v>3340</v>
      </c>
      <c r="G16" s="44">
        <f t="shared" si="2"/>
        <v>0</v>
      </c>
      <c r="H16" s="43">
        <f>SUM(E16+F16-G16)</f>
        <v>28740</v>
      </c>
    </row>
    <row r="17" spans="1:8" s="2" customFormat="1" ht="12" customHeight="1" x14ac:dyDescent="0.2">
      <c r="A17" s="29"/>
      <c r="B17" s="49"/>
      <c r="C17" s="31"/>
      <c r="D17" s="313" t="s">
        <v>22</v>
      </c>
      <c r="E17" s="102">
        <v>25400</v>
      </c>
      <c r="F17" s="312">
        <f>SUM(F18)</f>
        <v>3340</v>
      </c>
      <c r="G17" s="312">
        <f>SUM(G18)</f>
        <v>0</v>
      </c>
      <c r="H17" s="102">
        <f t="shared" ref="H17" si="3">SUM(E17+F17-G17)</f>
        <v>28740</v>
      </c>
    </row>
    <row r="18" spans="1:8" s="2" customFormat="1" ht="33.75" customHeight="1" x14ac:dyDescent="0.2">
      <c r="A18" s="29"/>
      <c r="B18" s="37"/>
      <c r="C18" s="45" t="s">
        <v>23</v>
      </c>
      <c r="D18" s="51" t="s">
        <v>24</v>
      </c>
      <c r="E18" s="47">
        <v>25400</v>
      </c>
      <c r="F18" s="47">
        <v>3340</v>
      </c>
      <c r="G18" s="48"/>
      <c r="H18" s="47">
        <f t="shared" si="1"/>
        <v>28740</v>
      </c>
    </row>
    <row r="19" spans="1:8" s="2" customFormat="1" ht="12" customHeight="1" x14ac:dyDescent="0.2">
      <c r="A19" s="36">
        <v>754</v>
      </c>
      <c r="B19" s="37"/>
      <c r="C19" s="38"/>
      <c r="D19" s="39" t="s">
        <v>25</v>
      </c>
      <c r="E19" s="47"/>
      <c r="F19" s="47"/>
      <c r="G19" s="47"/>
      <c r="H19" s="47"/>
    </row>
    <row r="20" spans="1:8" s="2" customFormat="1" ht="12" customHeight="1" thickBot="1" x14ac:dyDescent="0.25">
      <c r="A20" s="36"/>
      <c r="B20" s="37"/>
      <c r="C20" s="38"/>
      <c r="D20" s="39" t="s">
        <v>26</v>
      </c>
      <c r="E20" s="35">
        <v>112250</v>
      </c>
      <c r="F20" s="35">
        <f t="shared" ref="F20:G22" si="4">SUM(F21)</f>
        <v>414000</v>
      </c>
      <c r="G20" s="35">
        <f t="shared" si="4"/>
        <v>0</v>
      </c>
      <c r="H20" s="35">
        <f t="shared" ref="H20" si="5">SUM(E20+F20-G20)</f>
        <v>526250</v>
      </c>
    </row>
    <row r="21" spans="1:8" s="2" customFormat="1" ht="12" customHeight="1" thickTop="1" x14ac:dyDescent="0.2">
      <c r="A21" s="29"/>
      <c r="B21" s="31" t="s">
        <v>27</v>
      </c>
      <c r="C21" s="41"/>
      <c r="D21" s="42" t="s">
        <v>28</v>
      </c>
      <c r="E21" s="43">
        <v>0</v>
      </c>
      <c r="F21" s="44">
        <f t="shared" si="4"/>
        <v>414000</v>
      </c>
      <c r="G21" s="44">
        <f t="shared" si="4"/>
        <v>0</v>
      </c>
      <c r="H21" s="43">
        <f>SUM(E21+F21-G21)</f>
        <v>414000</v>
      </c>
    </row>
    <row r="22" spans="1:8" s="2" customFormat="1" ht="12" customHeight="1" x14ac:dyDescent="0.2">
      <c r="A22" s="29"/>
      <c r="B22" s="37"/>
      <c r="C22" s="52"/>
      <c r="D22" s="311" t="s">
        <v>29</v>
      </c>
      <c r="E22" s="102">
        <v>0</v>
      </c>
      <c r="F22" s="312">
        <f t="shared" si="4"/>
        <v>414000</v>
      </c>
      <c r="G22" s="312">
        <f t="shared" si="4"/>
        <v>0</v>
      </c>
      <c r="H22" s="102">
        <f>SUM(E22+F22-G22)</f>
        <v>414000</v>
      </c>
    </row>
    <row r="23" spans="1:8" s="2" customFormat="1" ht="33.75" customHeight="1" x14ac:dyDescent="0.2">
      <c r="A23" s="29"/>
      <c r="B23" s="37"/>
      <c r="C23" s="45" t="s">
        <v>30</v>
      </c>
      <c r="D23" s="51" t="s">
        <v>31</v>
      </c>
      <c r="E23" s="47">
        <v>0</v>
      </c>
      <c r="F23" s="47">
        <v>414000</v>
      </c>
      <c r="G23" s="48"/>
      <c r="H23" s="47">
        <f t="shared" ref="H23" si="6">SUM(E23+F23-G23)</f>
        <v>414000</v>
      </c>
    </row>
    <row r="24" spans="1:8" s="2" customFormat="1" ht="12" customHeight="1" thickBot="1" x14ac:dyDescent="0.25">
      <c r="A24" s="24">
        <v>801</v>
      </c>
      <c r="B24" s="37"/>
      <c r="C24" s="38"/>
      <c r="D24" s="39" t="s">
        <v>32</v>
      </c>
      <c r="E24" s="35">
        <v>25170942.370000001</v>
      </c>
      <c r="F24" s="35">
        <f>SUM(F25)</f>
        <v>130233</v>
      </c>
      <c r="G24" s="35">
        <f>SUM(G25)</f>
        <v>0</v>
      </c>
      <c r="H24" s="35">
        <f>SUM(E24+F24-G24)</f>
        <v>25301175.370000001</v>
      </c>
    </row>
    <row r="25" spans="1:8" s="2" customFormat="1" ht="12" customHeight="1" thickTop="1" x14ac:dyDescent="0.2">
      <c r="A25" s="29"/>
      <c r="B25" s="53">
        <v>80146</v>
      </c>
      <c r="C25" s="54"/>
      <c r="D25" s="42" t="s">
        <v>33</v>
      </c>
      <c r="E25" s="43">
        <v>186000</v>
      </c>
      <c r="F25" s="44">
        <f t="shared" ref="F25:G25" si="7">SUM(F26)</f>
        <v>130233</v>
      </c>
      <c r="G25" s="44">
        <f t="shared" si="7"/>
        <v>0</v>
      </c>
      <c r="H25" s="43">
        <f>SUM(E25+F25-G25)</f>
        <v>316233</v>
      </c>
    </row>
    <row r="26" spans="1:8" s="2" customFormat="1" ht="12" customHeight="1" x14ac:dyDescent="0.2">
      <c r="A26" s="29"/>
      <c r="B26" s="55"/>
      <c r="C26" s="52"/>
      <c r="D26" s="311" t="s">
        <v>29</v>
      </c>
      <c r="E26" s="102">
        <v>186000</v>
      </c>
      <c r="F26" s="312">
        <f>SUM(F27:F28)</f>
        <v>130233</v>
      </c>
      <c r="G26" s="312">
        <f>SUM(G27:G28)</f>
        <v>0</v>
      </c>
      <c r="H26" s="102">
        <f>SUM(E26+F26-G26)</f>
        <v>316233</v>
      </c>
    </row>
    <row r="27" spans="1:8" s="2" customFormat="1" ht="33" customHeight="1" x14ac:dyDescent="0.2">
      <c r="A27" s="29"/>
      <c r="B27" s="37"/>
      <c r="C27" s="45" t="s">
        <v>30</v>
      </c>
      <c r="D27" s="51" t="s">
        <v>31</v>
      </c>
      <c r="E27" s="47">
        <v>0</v>
      </c>
      <c r="F27" s="47">
        <v>13423</v>
      </c>
      <c r="G27" s="48"/>
      <c r="H27" s="47">
        <f t="shared" si="1"/>
        <v>13423</v>
      </c>
    </row>
    <row r="28" spans="1:8" s="2" customFormat="1" ht="33.75" customHeight="1" x14ac:dyDescent="0.2">
      <c r="A28" s="29"/>
      <c r="B28" s="37"/>
      <c r="C28" s="45" t="s">
        <v>23</v>
      </c>
      <c r="D28" s="51" t="s">
        <v>24</v>
      </c>
      <c r="E28" s="47">
        <v>186000</v>
      </c>
      <c r="F28" s="47">
        <v>116810</v>
      </c>
      <c r="G28" s="48"/>
      <c r="H28" s="47">
        <f t="shared" si="1"/>
        <v>302810</v>
      </c>
    </row>
    <row r="29" spans="1:8" s="2" customFormat="1" ht="12" customHeight="1" thickBot="1" x14ac:dyDescent="0.25">
      <c r="A29" s="36">
        <v>852</v>
      </c>
      <c r="B29" s="37"/>
      <c r="C29" s="38"/>
      <c r="D29" s="39" t="s">
        <v>34</v>
      </c>
      <c r="E29" s="35">
        <v>22484774.02</v>
      </c>
      <c r="F29" s="40">
        <f>SUM(F30,F33)</f>
        <v>5300</v>
      </c>
      <c r="G29" s="40">
        <f>SUM(G30,G33)</f>
        <v>92300</v>
      </c>
      <c r="H29" s="35">
        <f t="shared" si="1"/>
        <v>22397774.02</v>
      </c>
    </row>
    <row r="30" spans="1:8" s="2" customFormat="1" ht="12" customHeight="1" thickTop="1" x14ac:dyDescent="0.2">
      <c r="A30" s="36"/>
      <c r="B30" s="41">
        <v>85202</v>
      </c>
      <c r="C30" s="31"/>
      <c r="D30" s="42" t="s">
        <v>35</v>
      </c>
      <c r="E30" s="43">
        <v>1799533</v>
      </c>
      <c r="F30" s="44">
        <f>SUM(F31)</f>
        <v>5300</v>
      </c>
      <c r="G30" s="44">
        <f>SUM(G31)</f>
        <v>0</v>
      </c>
      <c r="H30" s="43">
        <f t="shared" si="1"/>
        <v>1804833</v>
      </c>
    </row>
    <row r="31" spans="1:8" s="2" customFormat="1" ht="12.6" customHeight="1" x14ac:dyDescent="0.2">
      <c r="A31" s="36"/>
      <c r="B31" s="49"/>
      <c r="C31" s="31"/>
      <c r="D31" s="314" t="s">
        <v>29</v>
      </c>
      <c r="E31" s="102">
        <v>324600</v>
      </c>
      <c r="F31" s="312">
        <f>SUM(F32:F32)</f>
        <v>5300</v>
      </c>
      <c r="G31" s="312">
        <f>SUM(G32:G32)</f>
        <v>0</v>
      </c>
      <c r="H31" s="102">
        <f t="shared" si="1"/>
        <v>329900</v>
      </c>
    </row>
    <row r="32" spans="1:8" s="2" customFormat="1" ht="20.45" customHeight="1" x14ac:dyDescent="0.2">
      <c r="A32" s="36"/>
      <c r="B32" s="49"/>
      <c r="C32" s="45" t="s">
        <v>36</v>
      </c>
      <c r="D32" s="51" t="s">
        <v>37</v>
      </c>
      <c r="E32" s="47">
        <v>324600</v>
      </c>
      <c r="F32" s="47">
        <v>5300</v>
      </c>
      <c r="G32" s="48"/>
      <c r="H32" s="47">
        <f t="shared" si="1"/>
        <v>329900</v>
      </c>
    </row>
    <row r="33" spans="1:8" s="2" customFormat="1" ht="12" customHeight="1" x14ac:dyDescent="0.2">
      <c r="A33" s="36"/>
      <c r="B33" s="49">
        <v>85219</v>
      </c>
      <c r="C33" s="31"/>
      <c r="D33" s="42" t="s">
        <v>38</v>
      </c>
      <c r="E33" s="43">
        <v>1545110</v>
      </c>
      <c r="F33" s="44">
        <f t="shared" ref="F33:G33" si="8">SUM(F34)</f>
        <v>0</v>
      </c>
      <c r="G33" s="44">
        <f t="shared" si="8"/>
        <v>92300</v>
      </c>
      <c r="H33" s="43">
        <f>SUM(E33+F33-G33)</f>
        <v>1452810</v>
      </c>
    </row>
    <row r="34" spans="1:8" s="2" customFormat="1" ht="12" customHeight="1" x14ac:dyDescent="0.2">
      <c r="A34" s="36"/>
      <c r="B34" s="49"/>
      <c r="C34" s="31"/>
      <c r="D34" s="314" t="s">
        <v>29</v>
      </c>
      <c r="E34" s="102">
        <v>1528100</v>
      </c>
      <c r="F34" s="312">
        <f>SUM(F35)</f>
        <v>0</v>
      </c>
      <c r="G34" s="312">
        <f>SUM(G35)</f>
        <v>92300</v>
      </c>
      <c r="H34" s="102">
        <f>SUM(E34+F34-G34)</f>
        <v>1435800</v>
      </c>
    </row>
    <row r="35" spans="1:8" s="2" customFormat="1" ht="32.450000000000003" customHeight="1" x14ac:dyDescent="0.2">
      <c r="A35" s="36"/>
      <c r="B35" s="49"/>
      <c r="C35" s="45" t="s">
        <v>39</v>
      </c>
      <c r="D35" s="46" t="s">
        <v>40</v>
      </c>
      <c r="E35" s="47">
        <v>1528100</v>
      </c>
      <c r="F35" s="47"/>
      <c r="G35" s="48">
        <v>92300</v>
      </c>
      <c r="H35" s="47">
        <f t="shared" si="1"/>
        <v>1435800</v>
      </c>
    </row>
    <row r="36" spans="1:8" s="2" customFormat="1" ht="21" customHeight="1" thickBot="1" x14ac:dyDescent="0.25">
      <c r="A36" s="29"/>
      <c r="B36" s="30"/>
      <c r="C36" s="31"/>
      <c r="D36" s="34" t="s">
        <v>41</v>
      </c>
      <c r="E36" s="35">
        <v>71513206.180000007</v>
      </c>
      <c r="F36" s="40">
        <f>SUM(F37,F41,F51)</f>
        <v>18488</v>
      </c>
      <c r="G36" s="40">
        <f>SUM(G37,G41,G51)</f>
        <v>48300</v>
      </c>
      <c r="H36" s="35">
        <f t="shared" ref="H36:H66" si="9">SUM(E36+F36-G36)</f>
        <v>71483394.180000007</v>
      </c>
    </row>
    <row r="37" spans="1:8" s="2" customFormat="1" ht="19.5" customHeight="1" thickTop="1" thickBot="1" x14ac:dyDescent="0.25">
      <c r="A37" s="36">
        <v>750</v>
      </c>
      <c r="B37" s="37"/>
      <c r="C37" s="38"/>
      <c r="D37" s="39" t="s">
        <v>15</v>
      </c>
      <c r="E37" s="40">
        <v>1710700</v>
      </c>
      <c r="F37" s="40">
        <f t="shared" ref="F37:G38" si="10">SUM(F38)</f>
        <v>0</v>
      </c>
      <c r="G37" s="40">
        <f t="shared" si="10"/>
        <v>48300</v>
      </c>
      <c r="H37" s="40">
        <f t="shared" si="9"/>
        <v>1662400</v>
      </c>
    </row>
    <row r="38" spans="1:8" s="2" customFormat="1" ht="12" customHeight="1" thickTop="1" x14ac:dyDescent="0.2">
      <c r="A38" s="36"/>
      <c r="B38" s="56">
        <v>75011</v>
      </c>
      <c r="C38" s="56"/>
      <c r="D38" s="57" t="s">
        <v>42</v>
      </c>
      <c r="E38" s="43">
        <v>1710700</v>
      </c>
      <c r="F38" s="44">
        <f t="shared" si="10"/>
        <v>0</v>
      </c>
      <c r="G38" s="44">
        <f t="shared" si="10"/>
        <v>48300</v>
      </c>
      <c r="H38" s="43">
        <f t="shared" si="9"/>
        <v>1662400</v>
      </c>
    </row>
    <row r="39" spans="1:8" s="2" customFormat="1" ht="12" customHeight="1" x14ac:dyDescent="0.2">
      <c r="A39" s="36"/>
      <c r="B39" s="49"/>
      <c r="C39" s="31"/>
      <c r="D39" s="314" t="s">
        <v>29</v>
      </c>
      <c r="E39" s="102">
        <v>1710700</v>
      </c>
      <c r="F39" s="312">
        <f>SUM(F40)</f>
        <v>0</v>
      </c>
      <c r="G39" s="312">
        <f>SUM(G40)</f>
        <v>48300</v>
      </c>
      <c r="H39" s="102">
        <f t="shared" si="9"/>
        <v>1662400</v>
      </c>
    </row>
    <row r="40" spans="1:8" s="2" customFormat="1" ht="44.25" customHeight="1" x14ac:dyDescent="0.2">
      <c r="A40" s="58"/>
      <c r="B40" s="59"/>
      <c r="C40" s="60" t="s">
        <v>43</v>
      </c>
      <c r="D40" s="61" t="s">
        <v>44</v>
      </c>
      <c r="E40" s="62">
        <v>1710700</v>
      </c>
      <c r="F40" s="43"/>
      <c r="G40" s="43">
        <v>48300</v>
      </c>
      <c r="H40" s="62">
        <f t="shared" si="9"/>
        <v>1662400</v>
      </c>
    </row>
    <row r="41" spans="1:8" s="2" customFormat="1" ht="12" customHeight="1" thickBot="1" x14ac:dyDescent="0.25">
      <c r="A41" s="36">
        <v>852</v>
      </c>
      <c r="B41" s="37"/>
      <c r="C41" s="38"/>
      <c r="D41" s="39" t="s">
        <v>34</v>
      </c>
      <c r="E41" s="40">
        <v>5444064.1799999997</v>
      </c>
      <c r="F41" s="40">
        <f>SUM(F42,F45,F48)</f>
        <v>16588</v>
      </c>
      <c r="G41" s="40">
        <f>SUM(G42,G45,G48)</f>
        <v>0</v>
      </c>
      <c r="H41" s="40">
        <f t="shared" si="9"/>
        <v>5460652.1799999997</v>
      </c>
    </row>
    <row r="42" spans="1:8" s="2" customFormat="1" ht="12" customHeight="1" thickTop="1" x14ac:dyDescent="0.2">
      <c r="A42" s="36"/>
      <c r="B42" s="49">
        <v>85203</v>
      </c>
      <c r="C42" s="31"/>
      <c r="D42" s="63" t="s">
        <v>45</v>
      </c>
      <c r="E42" s="43">
        <v>1042900</v>
      </c>
      <c r="F42" s="44">
        <f>SUM(F43)</f>
        <v>8148</v>
      </c>
      <c r="G42" s="44">
        <f>SUM(G43)</f>
        <v>0</v>
      </c>
      <c r="H42" s="43">
        <f t="shared" si="9"/>
        <v>1051048</v>
      </c>
    </row>
    <row r="43" spans="1:8" s="2" customFormat="1" ht="12" customHeight="1" x14ac:dyDescent="0.2">
      <c r="A43" s="36"/>
      <c r="B43" s="49"/>
      <c r="C43" s="31"/>
      <c r="D43" s="314" t="s">
        <v>29</v>
      </c>
      <c r="E43" s="102">
        <v>1042900</v>
      </c>
      <c r="F43" s="312">
        <f>SUM(F44)</f>
        <v>8148</v>
      </c>
      <c r="G43" s="312">
        <f>SUM(G44)</f>
        <v>0</v>
      </c>
      <c r="H43" s="102">
        <f t="shared" si="9"/>
        <v>1051048</v>
      </c>
    </row>
    <row r="44" spans="1:8" s="2" customFormat="1" ht="47.25" customHeight="1" x14ac:dyDescent="0.2">
      <c r="A44" s="36"/>
      <c r="B44" s="37"/>
      <c r="C44" s="45" t="s">
        <v>43</v>
      </c>
      <c r="D44" s="64" t="s">
        <v>44</v>
      </c>
      <c r="E44" s="65">
        <v>1042900</v>
      </c>
      <c r="F44" s="47">
        <v>8148</v>
      </c>
      <c r="G44" s="47"/>
      <c r="H44" s="65">
        <f t="shared" si="9"/>
        <v>1051048</v>
      </c>
    </row>
    <row r="45" spans="1:8" s="2" customFormat="1" ht="12" customHeight="1" x14ac:dyDescent="0.2">
      <c r="A45" s="36"/>
      <c r="B45" s="49">
        <v>85219</v>
      </c>
      <c r="C45" s="31"/>
      <c r="D45" s="42" t="s">
        <v>38</v>
      </c>
      <c r="E45" s="43">
        <v>7400</v>
      </c>
      <c r="F45" s="44">
        <f>SUM(F46)</f>
        <v>5440</v>
      </c>
      <c r="G45" s="44">
        <f>SUM(G46)</f>
        <v>0</v>
      </c>
      <c r="H45" s="43">
        <f t="shared" si="9"/>
        <v>12840</v>
      </c>
    </row>
    <row r="46" spans="1:8" s="2" customFormat="1" ht="12" customHeight="1" x14ac:dyDescent="0.2">
      <c r="A46" s="36"/>
      <c r="B46" s="49"/>
      <c r="C46" s="31"/>
      <c r="D46" s="314" t="s">
        <v>29</v>
      </c>
      <c r="E46" s="102">
        <v>7400</v>
      </c>
      <c r="F46" s="312">
        <f>SUM(F47)</f>
        <v>5440</v>
      </c>
      <c r="G46" s="312">
        <f>SUM(G47)</f>
        <v>0</v>
      </c>
      <c r="H46" s="102">
        <f t="shared" si="9"/>
        <v>12840</v>
      </c>
    </row>
    <row r="47" spans="1:8" s="2" customFormat="1" ht="46.5" customHeight="1" x14ac:dyDescent="0.2">
      <c r="A47" s="36"/>
      <c r="B47" s="37"/>
      <c r="C47" s="45" t="s">
        <v>43</v>
      </c>
      <c r="D47" s="64" t="s">
        <v>44</v>
      </c>
      <c r="E47" s="65">
        <v>7400</v>
      </c>
      <c r="F47" s="47">
        <v>5440</v>
      </c>
      <c r="G47" s="47"/>
      <c r="H47" s="65">
        <f t="shared" si="9"/>
        <v>12840</v>
      </c>
    </row>
    <row r="48" spans="1:8" s="2" customFormat="1" ht="12" customHeight="1" x14ac:dyDescent="0.2">
      <c r="A48" s="29"/>
      <c r="B48" s="49">
        <v>85231</v>
      </c>
      <c r="C48" s="31"/>
      <c r="D48" s="63" t="s">
        <v>46</v>
      </c>
      <c r="E48" s="43">
        <v>0</v>
      </c>
      <c r="F48" s="44">
        <f>SUM(F49)</f>
        <v>3000</v>
      </c>
      <c r="G48" s="44">
        <f>SUM(G49)</f>
        <v>0</v>
      </c>
      <c r="H48" s="43">
        <f t="shared" si="9"/>
        <v>3000</v>
      </c>
    </row>
    <row r="49" spans="1:8" s="2" customFormat="1" ht="12" customHeight="1" x14ac:dyDescent="0.2">
      <c r="A49" s="29"/>
      <c r="B49" s="49"/>
      <c r="C49" s="31"/>
      <c r="D49" s="314" t="s">
        <v>29</v>
      </c>
      <c r="E49" s="102">
        <v>0</v>
      </c>
      <c r="F49" s="312">
        <f>SUM(F50)</f>
        <v>3000</v>
      </c>
      <c r="G49" s="312">
        <f>SUM(G50)</f>
        <v>0</v>
      </c>
      <c r="H49" s="102">
        <f t="shared" si="9"/>
        <v>3000</v>
      </c>
    </row>
    <row r="50" spans="1:8" s="2" customFormat="1" ht="44.25" customHeight="1" x14ac:dyDescent="0.2">
      <c r="A50" s="36"/>
      <c r="B50" s="37"/>
      <c r="C50" s="45" t="s">
        <v>43</v>
      </c>
      <c r="D50" s="64" t="s">
        <v>44</v>
      </c>
      <c r="E50" s="65">
        <v>0</v>
      </c>
      <c r="F50" s="47">
        <v>3000</v>
      </c>
      <c r="G50" s="47"/>
      <c r="H50" s="65">
        <f t="shared" si="9"/>
        <v>3000</v>
      </c>
    </row>
    <row r="51" spans="1:8" s="2" customFormat="1" ht="12" customHeight="1" thickBot="1" x14ac:dyDescent="0.25">
      <c r="A51" s="37">
        <v>855</v>
      </c>
      <c r="B51" s="37"/>
      <c r="C51" s="38"/>
      <c r="D51" s="39" t="s">
        <v>47</v>
      </c>
      <c r="E51" s="40">
        <v>64338600</v>
      </c>
      <c r="F51" s="40">
        <f t="shared" ref="F51:G52" si="11">SUM(F52)</f>
        <v>1900</v>
      </c>
      <c r="G51" s="40">
        <f t="shared" si="11"/>
        <v>0</v>
      </c>
      <c r="H51" s="40">
        <f t="shared" si="9"/>
        <v>64340500</v>
      </c>
    </row>
    <row r="52" spans="1:8" s="2" customFormat="1" ht="12" customHeight="1" thickTop="1" x14ac:dyDescent="0.2">
      <c r="A52" s="37"/>
      <c r="B52" s="41">
        <v>85503</v>
      </c>
      <c r="C52" s="49"/>
      <c r="D52" s="42" t="s">
        <v>48</v>
      </c>
      <c r="E52" s="43">
        <v>0</v>
      </c>
      <c r="F52" s="44">
        <f t="shared" si="11"/>
        <v>1900</v>
      </c>
      <c r="G52" s="44">
        <f t="shared" si="11"/>
        <v>0</v>
      </c>
      <c r="H52" s="43">
        <f t="shared" si="9"/>
        <v>1900</v>
      </c>
    </row>
    <row r="53" spans="1:8" s="2" customFormat="1" ht="12" customHeight="1" x14ac:dyDescent="0.2">
      <c r="A53" s="36"/>
      <c r="B53" s="49"/>
      <c r="C53" s="31"/>
      <c r="D53" s="314" t="s">
        <v>29</v>
      </c>
      <c r="E53" s="102">
        <v>0</v>
      </c>
      <c r="F53" s="312">
        <f>SUM(F54)</f>
        <v>1900</v>
      </c>
      <c r="G53" s="312">
        <f>SUM(G54)</f>
        <v>0</v>
      </c>
      <c r="H53" s="102">
        <f t="shared" si="9"/>
        <v>1900</v>
      </c>
    </row>
    <row r="54" spans="1:8" s="2" customFormat="1" ht="44.25" customHeight="1" x14ac:dyDescent="0.2">
      <c r="A54" s="36"/>
      <c r="B54" s="37"/>
      <c r="C54" s="45" t="s">
        <v>43</v>
      </c>
      <c r="D54" s="64" t="s">
        <v>44</v>
      </c>
      <c r="E54" s="65">
        <v>0</v>
      </c>
      <c r="F54" s="47">
        <v>1900</v>
      </c>
      <c r="G54" s="47"/>
      <c r="H54" s="65">
        <f t="shared" si="9"/>
        <v>1900</v>
      </c>
    </row>
    <row r="55" spans="1:8" s="2" customFormat="1" ht="19.899999999999999" customHeight="1" thickBot="1" x14ac:dyDescent="0.25">
      <c r="A55" s="29"/>
      <c r="B55" s="30"/>
      <c r="C55" s="31"/>
      <c r="D55" s="34" t="s">
        <v>49</v>
      </c>
      <c r="E55" s="35">
        <v>17190300</v>
      </c>
      <c r="F55" s="35">
        <f>SUM(F56,F60,F68,F73,F77)</f>
        <v>1160895.8</v>
      </c>
      <c r="G55" s="35">
        <f>SUM(G56,G60,G68,G73,G77)</f>
        <v>0</v>
      </c>
      <c r="H55" s="35">
        <f t="shared" si="9"/>
        <v>18351195.800000001</v>
      </c>
    </row>
    <row r="56" spans="1:8" s="2" customFormat="1" ht="19.899999999999999" customHeight="1" thickTop="1" thickBot="1" x14ac:dyDescent="0.25">
      <c r="A56" s="24">
        <v>700</v>
      </c>
      <c r="B56" s="37"/>
      <c r="C56" s="38"/>
      <c r="D56" s="39" t="s">
        <v>50</v>
      </c>
      <c r="E56" s="35">
        <v>374000</v>
      </c>
      <c r="F56" s="35">
        <f t="shared" ref="F56:G58" si="12">SUM(F57)</f>
        <v>28855.8</v>
      </c>
      <c r="G56" s="35">
        <f t="shared" si="12"/>
        <v>0</v>
      </c>
      <c r="H56" s="35">
        <f>SUM(E56+F56-G56)</f>
        <v>402855.8</v>
      </c>
    </row>
    <row r="57" spans="1:8" s="2" customFormat="1" ht="12" customHeight="1" thickTop="1" x14ac:dyDescent="0.2">
      <c r="A57" s="24"/>
      <c r="B57" s="49">
        <v>70005</v>
      </c>
      <c r="C57" s="31"/>
      <c r="D57" s="50" t="s">
        <v>51</v>
      </c>
      <c r="E57" s="43">
        <v>374000</v>
      </c>
      <c r="F57" s="43">
        <f t="shared" si="12"/>
        <v>28855.8</v>
      </c>
      <c r="G57" s="43">
        <f t="shared" si="12"/>
        <v>0</v>
      </c>
      <c r="H57" s="43">
        <f>SUM(E57+F57-G57)</f>
        <v>402855.8</v>
      </c>
    </row>
    <row r="58" spans="1:8" s="2" customFormat="1" ht="12" customHeight="1" x14ac:dyDescent="0.2">
      <c r="A58" s="29"/>
      <c r="B58" s="49"/>
      <c r="C58" s="31"/>
      <c r="D58" s="314" t="s">
        <v>29</v>
      </c>
      <c r="E58" s="102">
        <v>374000</v>
      </c>
      <c r="F58" s="312">
        <f t="shared" si="12"/>
        <v>28855.8</v>
      </c>
      <c r="G58" s="312">
        <f t="shared" si="12"/>
        <v>0</v>
      </c>
      <c r="H58" s="102">
        <f>SUM(E58+F58-G58)</f>
        <v>402855.8</v>
      </c>
    </row>
    <row r="59" spans="1:8" s="2" customFormat="1" ht="33" customHeight="1" x14ac:dyDescent="0.2">
      <c r="A59" s="36"/>
      <c r="B59" s="30"/>
      <c r="C59" s="66">
        <v>2110</v>
      </c>
      <c r="D59" s="67" t="s">
        <v>52</v>
      </c>
      <c r="E59" s="65">
        <v>374000</v>
      </c>
      <c r="F59" s="47">
        <v>28855.8</v>
      </c>
      <c r="G59" s="47"/>
      <c r="H59" s="65">
        <f t="shared" ref="H59" si="13">SUM(E59+F59-G59)</f>
        <v>402855.8</v>
      </c>
    </row>
    <row r="60" spans="1:8" s="2" customFormat="1" ht="12" customHeight="1" thickBot="1" x14ac:dyDescent="0.25">
      <c r="A60" s="38" t="s">
        <v>53</v>
      </c>
      <c r="B60" s="37"/>
      <c r="C60" s="38"/>
      <c r="D60" s="39" t="s">
        <v>54</v>
      </c>
      <c r="E60" s="35">
        <v>931900</v>
      </c>
      <c r="F60" s="35">
        <f>SUM(F61,F64)</f>
        <v>83900</v>
      </c>
      <c r="G60" s="35">
        <f>SUM(G61)</f>
        <v>0</v>
      </c>
      <c r="H60" s="35">
        <f t="shared" si="9"/>
        <v>1015800</v>
      </c>
    </row>
    <row r="61" spans="1:8" s="2" customFormat="1" ht="12" customHeight="1" thickTop="1" x14ac:dyDescent="0.2">
      <c r="A61" s="37"/>
      <c r="B61" s="49">
        <v>71012</v>
      </c>
      <c r="C61" s="41"/>
      <c r="D61" s="42" t="s">
        <v>55</v>
      </c>
      <c r="E61" s="43">
        <v>327700</v>
      </c>
      <c r="F61" s="43">
        <f t="shared" ref="F61:G61" si="14">SUM(F62)</f>
        <v>5000</v>
      </c>
      <c r="G61" s="43">
        <f t="shared" si="14"/>
        <v>0</v>
      </c>
      <c r="H61" s="43">
        <f t="shared" si="9"/>
        <v>332700</v>
      </c>
    </row>
    <row r="62" spans="1:8" s="2" customFormat="1" ht="12" customHeight="1" x14ac:dyDescent="0.2">
      <c r="A62" s="29"/>
      <c r="B62" s="49"/>
      <c r="C62" s="31"/>
      <c r="D62" s="314" t="s">
        <v>29</v>
      </c>
      <c r="E62" s="102">
        <v>327700</v>
      </c>
      <c r="F62" s="312">
        <f>SUM(F63:F63)</f>
        <v>5000</v>
      </c>
      <c r="G62" s="312">
        <f>SUM(G63:G63)</f>
        <v>0</v>
      </c>
      <c r="H62" s="102">
        <f t="shared" si="9"/>
        <v>332700</v>
      </c>
    </row>
    <row r="63" spans="1:8" s="2" customFormat="1" ht="31.9" customHeight="1" x14ac:dyDescent="0.2">
      <c r="A63" s="36"/>
      <c r="B63" s="30"/>
      <c r="C63" s="66">
        <v>2110</v>
      </c>
      <c r="D63" s="67" t="s">
        <v>52</v>
      </c>
      <c r="E63" s="47">
        <v>327700</v>
      </c>
      <c r="F63" s="48">
        <v>5000</v>
      </c>
      <c r="G63" s="68"/>
      <c r="H63" s="47">
        <f t="shared" si="9"/>
        <v>332700</v>
      </c>
    </row>
    <row r="64" spans="1:8" s="2" customFormat="1" ht="12" customHeight="1" x14ac:dyDescent="0.2">
      <c r="A64" s="36"/>
      <c r="B64" s="69">
        <v>71015</v>
      </c>
      <c r="C64" s="70"/>
      <c r="D64" s="71" t="s">
        <v>56</v>
      </c>
      <c r="E64" s="43">
        <v>604200</v>
      </c>
      <c r="F64" s="43">
        <f t="shared" ref="F64:G64" si="15">SUM(F65)</f>
        <v>78900</v>
      </c>
      <c r="G64" s="43">
        <f t="shared" si="15"/>
        <v>0</v>
      </c>
      <c r="H64" s="43">
        <f t="shared" si="9"/>
        <v>683100</v>
      </c>
    </row>
    <row r="65" spans="1:8" s="2" customFormat="1" ht="12" customHeight="1" x14ac:dyDescent="0.2">
      <c r="A65" s="36"/>
      <c r="B65" s="49"/>
      <c r="C65" s="31"/>
      <c r="D65" s="314" t="s">
        <v>29</v>
      </c>
      <c r="E65" s="102">
        <v>604200</v>
      </c>
      <c r="F65" s="312">
        <f>SUM(F66:F66)</f>
        <v>78900</v>
      </c>
      <c r="G65" s="312">
        <f>SUM(G66:G66)</f>
        <v>0</v>
      </c>
      <c r="H65" s="102">
        <f t="shared" si="9"/>
        <v>683100</v>
      </c>
    </row>
    <row r="66" spans="1:8" s="2" customFormat="1" ht="33.75" customHeight="1" x14ac:dyDescent="0.2">
      <c r="A66" s="36"/>
      <c r="B66" s="30"/>
      <c r="C66" s="66">
        <v>2110</v>
      </c>
      <c r="D66" s="67" t="s">
        <v>52</v>
      </c>
      <c r="E66" s="47">
        <v>604200</v>
      </c>
      <c r="F66" s="48">
        <v>78900</v>
      </c>
      <c r="G66" s="68"/>
      <c r="H66" s="47">
        <f t="shared" si="9"/>
        <v>683100</v>
      </c>
    </row>
    <row r="67" spans="1:8" s="2" customFormat="1" ht="12" customHeight="1" x14ac:dyDescent="0.2">
      <c r="A67" s="36">
        <v>754</v>
      </c>
      <c r="B67" s="37"/>
      <c r="C67" s="38"/>
      <c r="D67" s="39" t="s">
        <v>25</v>
      </c>
      <c r="E67" s="47"/>
      <c r="F67" s="47"/>
      <c r="G67" s="47"/>
      <c r="H67" s="47"/>
    </row>
    <row r="68" spans="1:8" s="2" customFormat="1" ht="12" customHeight="1" thickBot="1" x14ac:dyDescent="0.25">
      <c r="A68" s="36"/>
      <c r="B68" s="37"/>
      <c r="C68" s="38"/>
      <c r="D68" s="39" t="s">
        <v>26</v>
      </c>
      <c r="E68" s="35">
        <v>14159300</v>
      </c>
      <c r="F68" s="35">
        <f>SUM(F69)</f>
        <v>1038100</v>
      </c>
      <c r="G68" s="35">
        <f>SUM(G69)</f>
        <v>0</v>
      </c>
      <c r="H68" s="35">
        <f t="shared" ref="H68:H93" si="16">SUM(E68+F68-G68)</f>
        <v>15197400</v>
      </c>
    </row>
    <row r="69" spans="1:8" s="2" customFormat="1" ht="12" customHeight="1" thickTop="1" x14ac:dyDescent="0.2">
      <c r="A69" s="29"/>
      <c r="B69" s="49">
        <v>75411</v>
      </c>
      <c r="C69" s="31"/>
      <c r="D69" s="63" t="s">
        <v>57</v>
      </c>
      <c r="E69" s="43">
        <v>14159300</v>
      </c>
      <c r="F69" s="43">
        <f>SUM(F70)</f>
        <v>1038100</v>
      </c>
      <c r="G69" s="43">
        <f>SUM(G70)</f>
        <v>0</v>
      </c>
      <c r="H69" s="43">
        <f t="shared" si="16"/>
        <v>15197400</v>
      </c>
    </row>
    <row r="70" spans="1:8" s="2" customFormat="1" ht="12" customHeight="1" x14ac:dyDescent="0.2">
      <c r="A70" s="36"/>
      <c r="B70" s="30"/>
      <c r="C70" s="31"/>
      <c r="D70" s="314" t="s">
        <v>29</v>
      </c>
      <c r="E70" s="102">
        <v>14159300</v>
      </c>
      <c r="F70" s="312">
        <f>SUM(F71:F72)</f>
        <v>1038100</v>
      </c>
      <c r="G70" s="312">
        <f>SUM(G71:G72)</f>
        <v>0</v>
      </c>
      <c r="H70" s="102">
        <f t="shared" si="16"/>
        <v>15197400</v>
      </c>
    </row>
    <row r="71" spans="1:8" s="2" customFormat="1" ht="36" customHeight="1" x14ac:dyDescent="0.2">
      <c r="A71" s="36"/>
      <c r="B71" s="30"/>
      <c r="C71" s="66">
        <v>2110</v>
      </c>
      <c r="D71" s="67" t="s">
        <v>52</v>
      </c>
      <c r="E71" s="47">
        <v>14159300</v>
      </c>
      <c r="F71" s="48">
        <v>888100</v>
      </c>
      <c r="G71" s="68"/>
      <c r="H71" s="47">
        <f t="shared" si="16"/>
        <v>15047400</v>
      </c>
    </row>
    <row r="72" spans="1:8" s="2" customFormat="1" ht="34.5" customHeight="1" x14ac:dyDescent="0.2">
      <c r="A72" s="36"/>
      <c r="B72" s="30"/>
      <c r="C72" s="66">
        <v>6410</v>
      </c>
      <c r="D72" s="67" t="s">
        <v>58</v>
      </c>
      <c r="E72" s="47">
        <v>0</v>
      </c>
      <c r="F72" s="48">
        <v>150000</v>
      </c>
      <c r="G72" s="68"/>
      <c r="H72" s="47">
        <f t="shared" si="16"/>
        <v>150000</v>
      </c>
    </row>
    <row r="73" spans="1:8" s="2" customFormat="1" ht="12" customHeight="1" thickBot="1" x14ac:dyDescent="0.25">
      <c r="A73" s="36">
        <v>852</v>
      </c>
      <c r="B73" s="37"/>
      <c r="C73" s="38"/>
      <c r="D73" s="39" t="s">
        <v>34</v>
      </c>
      <c r="E73" s="35">
        <v>429600</v>
      </c>
      <c r="F73" s="35">
        <f>SUM(F74)</f>
        <v>800</v>
      </c>
      <c r="G73" s="35">
        <f>SUM(G74)</f>
        <v>0</v>
      </c>
      <c r="H73" s="35">
        <f t="shared" si="16"/>
        <v>430400</v>
      </c>
    </row>
    <row r="74" spans="1:8" s="2" customFormat="1" ht="12" customHeight="1" thickTop="1" x14ac:dyDescent="0.2">
      <c r="A74" s="37"/>
      <c r="B74" s="49">
        <v>85205</v>
      </c>
      <c r="C74" s="31"/>
      <c r="D74" s="50" t="s">
        <v>59</v>
      </c>
      <c r="E74" s="43">
        <v>429600</v>
      </c>
      <c r="F74" s="43">
        <f t="shared" ref="F74:G74" si="17">SUM(F75)</f>
        <v>800</v>
      </c>
      <c r="G74" s="43">
        <f t="shared" si="17"/>
        <v>0</v>
      </c>
      <c r="H74" s="43">
        <f t="shared" si="16"/>
        <v>430400</v>
      </c>
    </row>
    <row r="75" spans="1:8" s="2" customFormat="1" ht="12" customHeight="1" x14ac:dyDescent="0.2">
      <c r="A75" s="29"/>
      <c r="B75" s="49"/>
      <c r="C75" s="31"/>
      <c r="D75" s="314" t="s">
        <v>29</v>
      </c>
      <c r="E75" s="102">
        <v>429600</v>
      </c>
      <c r="F75" s="312">
        <f>SUM(F76:F76)</f>
        <v>800</v>
      </c>
      <c r="G75" s="312">
        <f>SUM(G76:G76)</f>
        <v>0</v>
      </c>
      <c r="H75" s="102">
        <f t="shared" si="16"/>
        <v>430400</v>
      </c>
    </row>
    <row r="76" spans="1:8" s="2" customFormat="1" ht="33" customHeight="1" x14ac:dyDescent="0.2">
      <c r="A76" s="58"/>
      <c r="B76" s="72"/>
      <c r="C76" s="73">
        <v>2110</v>
      </c>
      <c r="D76" s="74" t="s">
        <v>52</v>
      </c>
      <c r="E76" s="43">
        <v>429600</v>
      </c>
      <c r="F76" s="44">
        <v>800</v>
      </c>
      <c r="G76" s="75"/>
      <c r="H76" s="43">
        <f t="shared" si="16"/>
        <v>430400</v>
      </c>
    </row>
    <row r="77" spans="1:8" s="2" customFormat="1" ht="12" customHeight="1" thickBot="1" x14ac:dyDescent="0.25">
      <c r="A77" s="37">
        <v>853</v>
      </c>
      <c r="B77" s="37"/>
      <c r="C77" s="38"/>
      <c r="D77" s="39" t="s">
        <v>60</v>
      </c>
      <c r="E77" s="35">
        <v>453000</v>
      </c>
      <c r="F77" s="35">
        <f>SUM(F78)</f>
        <v>9240</v>
      </c>
      <c r="G77" s="35">
        <f>SUM(G78)</f>
        <v>0</v>
      </c>
      <c r="H77" s="35">
        <f t="shared" si="16"/>
        <v>462240</v>
      </c>
    </row>
    <row r="78" spans="1:8" s="2" customFormat="1" ht="12" customHeight="1" thickTop="1" x14ac:dyDescent="0.2">
      <c r="A78" s="37"/>
      <c r="B78" s="49">
        <v>85395</v>
      </c>
      <c r="C78" s="31"/>
      <c r="D78" s="42" t="s">
        <v>61</v>
      </c>
      <c r="E78" s="43">
        <v>0</v>
      </c>
      <c r="F78" s="43">
        <f t="shared" ref="F78:G78" si="18">SUM(F79)</f>
        <v>9240</v>
      </c>
      <c r="G78" s="43">
        <f t="shared" si="18"/>
        <v>0</v>
      </c>
      <c r="H78" s="43">
        <f t="shared" si="16"/>
        <v>9240</v>
      </c>
    </row>
    <row r="79" spans="1:8" s="2" customFormat="1" ht="12" customHeight="1" x14ac:dyDescent="0.2">
      <c r="A79" s="29"/>
      <c r="B79" s="49"/>
      <c r="C79" s="31"/>
      <c r="D79" s="314" t="s">
        <v>29</v>
      </c>
      <c r="E79" s="102">
        <v>0</v>
      </c>
      <c r="F79" s="312">
        <f>SUM(F80:F80)</f>
        <v>9240</v>
      </c>
      <c r="G79" s="312">
        <f>SUM(G80:G80)</f>
        <v>0</v>
      </c>
      <c r="H79" s="102">
        <f t="shared" si="16"/>
        <v>9240</v>
      </c>
    </row>
    <row r="80" spans="1:8" s="2" customFormat="1" ht="33" customHeight="1" x14ac:dyDescent="0.2">
      <c r="A80" s="36"/>
      <c r="B80" s="30"/>
      <c r="C80" s="66">
        <v>2110</v>
      </c>
      <c r="D80" s="67" t="s">
        <v>52</v>
      </c>
      <c r="E80" s="47">
        <v>0</v>
      </c>
      <c r="F80" s="48">
        <v>9240</v>
      </c>
      <c r="G80" s="68"/>
      <c r="H80" s="47">
        <f t="shared" si="16"/>
        <v>9240</v>
      </c>
    </row>
    <row r="81" spans="1:8" s="2" customFormat="1" ht="22.5" customHeight="1" thickBot="1" x14ac:dyDescent="0.25">
      <c r="A81" s="41"/>
      <c r="B81" s="49"/>
      <c r="C81" s="31"/>
      <c r="D81" s="32" t="s">
        <v>62</v>
      </c>
      <c r="E81" s="33">
        <v>894985255.9000001</v>
      </c>
      <c r="F81" s="33">
        <f>SUM(F82,F259,F288)</f>
        <v>3163068.99</v>
      </c>
      <c r="G81" s="33">
        <f>SUM(G82,G259,G288)</f>
        <v>1471412.19</v>
      </c>
      <c r="H81" s="33">
        <f t="shared" si="16"/>
        <v>896676912.70000005</v>
      </c>
    </row>
    <row r="82" spans="1:8" s="2" customFormat="1" ht="21" customHeight="1" thickBot="1" x14ac:dyDescent="0.25">
      <c r="A82" s="41"/>
      <c r="B82" s="49"/>
      <c r="C82" s="31"/>
      <c r="D82" s="34" t="s">
        <v>63</v>
      </c>
      <c r="E82" s="35">
        <v>806281749.72000015</v>
      </c>
      <c r="F82" s="35">
        <f>SUM(F83,F88,F98,F104,F110,F214,F234,F249,F254)</f>
        <v>1976305.19</v>
      </c>
      <c r="G82" s="35">
        <f>SUM(G83,G88,G98,G104,G110,G214,G234,G249,G254)</f>
        <v>1415732.19</v>
      </c>
      <c r="H82" s="35">
        <f t="shared" si="16"/>
        <v>806842322.72000015</v>
      </c>
    </row>
    <row r="83" spans="1:8" s="2" customFormat="1" ht="21" customHeight="1" thickTop="1" thickBot="1" x14ac:dyDescent="0.25">
      <c r="A83" s="36">
        <v>600</v>
      </c>
      <c r="B83" s="37"/>
      <c r="C83" s="38"/>
      <c r="D83" s="39" t="s">
        <v>64</v>
      </c>
      <c r="E83" s="76">
        <v>107314857.36</v>
      </c>
      <c r="F83" s="76">
        <f>SUM(F84)</f>
        <v>156776.81</v>
      </c>
      <c r="G83" s="76">
        <f>SUM(G84)</f>
        <v>0</v>
      </c>
      <c r="H83" s="35">
        <f>SUM(E83+F83-G83)</f>
        <v>107471634.17</v>
      </c>
    </row>
    <row r="84" spans="1:8" s="2" customFormat="1" ht="12" customHeight="1" thickTop="1" x14ac:dyDescent="0.2">
      <c r="A84" s="41"/>
      <c r="B84" s="49">
        <v>60016</v>
      </c>
      <c r="C84" s="31"/>
      <c r="D84" s="42" t="s">
        <v>65</v>
      </c>
      <c r="E84" s="77">
        <v>31320238</v>
      </c>
      <c r="F84" s="77">
        <f>SUM(F85)</f>
        <v>156776.81</v>
      </c>
      <c r="G84" s="77">
        <f>SUM(G85)</f>
        <v>0</v>
      </c>
      <c r="H84" s="43">
        <f>SUM(E84+F84-G84)</f>
        <v>31477014.809999999</v>
      </c>
    </row>
    <row r="85" spans="1:8" s="2" customFormat="1" ht="12" customHeight="1" x14ac:dyDescent="0.2">
      <c r="A85" s="41"/>
      <c r="B85" s="49"/>
      <c r="C85" s="69"/>
      <c r="D85" s="313" t="s">
        <v>66</v>
      </c>
      <c r="E85" s="102">
        <v>26760238</v>
      </c>
      <c r="F85" s="102">
        <f>SUM(F86:F87)</f>
        <v>156776.81</v>
      </c>
      <c r="G85" s="102">
        <f>SUM(G86:G87)</f>
        <v>0</v>
      </c>
      <c r="H85" s="102">
        <f>SUM(E85+F85-G85)</f>
        <v>26917014.809999999</v>
      </c>
    </row>
    <row r="86" spans="1:8" s="2" customFormat="1" ht="12" customHeight="1" x14ac:dyDescent="0.2">
      <c r="A86" s="41"/>
      <c r="B86" s="37"/>
      <c r="C86" s="41">
        <v>6050</v>
      </c>
      <c r="D86" s="78" t="s">
        <v>67</v>
      </c>
      <c r="E86" s="79">
        <v>26748738</v>
      </c>
      <c r="F86" s="79">
        <v>155000</v>
      </c>
      <c r="G86" s="79"/>
      <c r="H86" s="47">
        <f t="shared" ref="H86:H87" si="19">SUM(E86+F86-G86)</f>
        <v>26903738</v>
      </c>
    </row>
    <row r="87" spans="1:8" s="2" customFormat="1" ht="23.25" customHeight="1" x14ac:dyDescent="0.2">
      <c r="A87" s="41"/>
      <c r="B87" s="37"/>
      <c r="C87" s="66">
        <v>6690</v>
      </c>
      <c r="D87" s="67" t="s">
        <v>68</v>
      </c>
      <c r="E87" s="79">
        <v>0</v>
      </c>
      <c r="F87" s="79">
        <v>1776.81</v>
      </c>
      <c r="G87" s="79"/>
      <c r="H87" s="47">
        <f t="shared" si="19"/>
        <v>1776.81</v>
      </c>
    </row>
    <row r="88" spans="1:8" s="2" customFormat="1" ht="12" customHeight="1" thickBot="1" x14ac:dyDescent="0.25">
      <c r="A88" s="36">
        <v>750</v>
      </c>
      <c r="B88" s="37"/>
      <c r="C88" s="38"/>
      <c r="D88" s="39" t="s">
        <v>15</v>
      </c>
      <c r="E88" s="35">
        <v>78283225.450000003</v>
      </c>
      <c r="F88" s="40">
        <f>SUM(F89,F94)</f>
        <v>103340</v>
      </c>
      <c r="G88" s="40">
        <f>SUM(G89,G94)</f>
        <v>0</v>
      </c>
      <c r="H88" s="35">
        <f t="shared" si="16"/>
        <v>78386565.450000003</v>
      </c>
    </row>
    <row r="89" spans="1:8" s="2" customFormat="1" ht="12" customHeight="1" thickTop="1" x14ac:dyDescent="0.2">
      <c r="A89" s="36"/>
      <c r="B89" s="31" t="s">
        <v>16</v>
      </c>
      <c r="C89" s="41"/>
      <c r="D89" s="42" t="s">
        <v>17</v>
      </c>
      <c r="E89" s="43">
        <v>29522188.280000001</v>
      </c>
      <c r="F89" s="44">
        <f>SUM(F90)</f>
        <v>100000</v>
      </c>
      <c r="G89" s="44">
        <f>SUM(G90)</f>
        <v>0</v>
      </c>
      <c r="H89" s="43">
        <f t="shared" si="16"/>
        <v>29622188.280000001</v>
      </c>
    </row>
    <row r="90" spans="1:8" s="2" customFormat="1" ht="23.25" customHeight="1" x14ac:dyDescent="0.2">
      <c r="A90" s="36"/>
      <c r="B90" s="49"/>
      <c r="C90" s="41"/>
      <c r="D90" s="315" t="s">
        <v>69</v>
      </c>
      <c r="E90" s="99">
        <v>0</v>
      </c>
      <c r="F90" s="316">
        <f>SUM(F91:F93)</f>
        <v>100000</v>
      </c>
      <c r="G90" s="316">
        <f>SUM(G91:G93)</f>
        <v>0</v>
      </c>
      <c r="H90" s="102">
        <f t="shared" si="16"/>
        <v>100000</v>
      </c>
    </row>
    <row r="91" spans="1:8" s="2" customFormat="1" ht="12" customHeight="1" x14ac:dyDescent="0.2">
      <c r="A91" s="36"/>
      <c r="B91" s="49"/>
      <c r="C91" s="41">
        <v>4307</v>
      </c>
      <c r="D91" s="78" t="s">
        <v>70</v>
      </c>
      <c r="E91" s="65">
        <v>0</v>
      </c>
      <c r="F91" s="79">
        <v>76752</v>
      </c>
      <c r="G91" s="79"/>
      <c r="H91" s="47">
        <f t="shared" si="16"/>
        <v>76752</v>
      </c>
    </row>
    <row r="92" spans="1:8" s="2" customFormat="1" ht="21.75" customHeight="1" x14ac:dyDescent="0.2">
      <c r="A92" s="36"/>
      <c r="B92" s="49"/>
      <c r="C92" s="66">
        <v>4397</v>
      </c>
      <c r="D92" s="67" t="s">
        <v>71</v>
      </c>
      <c r="E92" s="65">
        <v>0</v>
      </c>
      <c r="F92" s="79">
        <v>15000</v>
      </c>
      <c r="G92" s="79"/>
      <c r="H92" s="47">
        <f t="shared" si="16"/>
        <v>15000</v>
      </c>
    </row>
    <row r="93" spans="1:8" s="2" customFormat="1" ht="21.75" customHeight="1" x14ac:dyDescent="0.2">
      <c r="A93" s="36"/>
      <c r="B93" s="49"/>
      <c r="C93" s="66">
        <v>4707</v>
      </c>
      <c r="D93" s="80" t="s">
        <v>72</v>
      </c>
      <c r="E93" s="65">
        <v>0</v>
      </c>
      <c r="F93" s="79">
        <v>8248</v>
      </c>
      <c r="G93" s="79"/>
      <c r="H93" s="47">
        <f t="shared" si="16"/>
        <v>8248</v>
      </c>
    </row>
    <row r="94" spans="1:8" s="2" customFormat="1" ht="12" customHeight="1" x14ac:dyDescent="0.2">
      <c r="A94" s="21"/>
      <c r="B94" s="49">
        <v>75045</v>
      </c>
      <c r="C94" s="31"/>
      <c r="D94" s="81" t="s">
        <v>21</v>
      </c>
      <c r="E94" s="44">
        <v>25400</v>
      </c>
      <c r="F94" s="44">
        <f>SUM(F95)</f>
        <v>3340</v>
      </c>
      <c r="G94" s="44">
        <f>SUM(G95)</f>
        <v>0</v>
      </c>
      <c r="H94" s="43">
        <f>SUM(E94+F94-G94)</f>
        <v>28740</v>
      </c>
    </row>
    <row r="95" spans="1:8" s="2" customFormat="1" ht="12" customHeight="1" x14ac:dyDescent="0.2">
      <c r="A95" s="36"/>
      <c r="B95" s="37"/>
      <c r="C95" s="31"/>
      <c r="D95" s="317" t="s">
        <v>73</v>
      </c>
      <c r="E95" s="316">
        <v>25400</v>
      </c>
      <c r="F95" s="316">
        <f>SUM(F96:F96)</f>
        <v>3340</v>
      </c>
      <c r="G95" s="316">
        <f>SUM(G96:G96)</f>
        <v>0</v>
      </c>
      <c r="H95" s="99">
        <f>SUM(E95+F95-G95)</f>
        <v>28740</v>
      </c>
    </row>
    <row r="96" spans="1:8" s="2" customFormat="1" ht="12" customHeight="1" x14ac:dyDescent="0.2">
      <c r="A96" s="36"/>
      <c r="B96" s="37"/>
      <c r="C96" s="41">
        <v>4170</v>
      </c>
      <c r="D96" s="78" t="s">
        <v>74</v>
      </c>
      <c r="E96" s="65">
        <v>25400</v>
      </c>
      <c r="F96" s="65">
        <v>3340</v>
      </c>
      <c r="G96" s="65"/>
      <c r="H96" s="65">
        <f t="shared" ref="H96" si="20">SUM(E96+F96-G96)</f>
        <v>28740</v>
      </c>
    </row>
    <row r="97" spans="1:8" s="2" customFormat="1" ht="12" customHeight="1" x14ac:dyDescent="0.2">
      <c r="A97" s="82">
        <v>754</v>
      </c>
      <c r="B97" s="83"/>
      <c r="C97" s="84"/>
      <c r="D97" s="85" t="s">
        <v>75</v>
      </c>
      <c r="E97" s="65"/>
      <c r="F97" s="65"/>
      <c r="G97" s="65"/>
      <c r="H97" s="65"/>
    </row>
    <row r="98" spans="1:8" s="2" customFormat="1" ht="12" customHeight="1" thickBot="1" x14ac:dyDescent="0.25">
      <c r="A98" s="82"/>
      <c r="B98" s="83"/>
      <c r="C98" s="84"/>
      <c r="D98" s="85" t="s">
        <v>26</v>
      </c>
      <c r="E98" s="35">
        <v>5787222</v>
      </c>
      <c r="F98" s="40">
        <f>SUM(F99)</f>
        <v>442500</v>
      </c>
      <c r="G98" s="40">
        <f>SUM(G99)</f>
        <v>0</v>
      </c>
      <c r="H98" s="35">
        <f>SUM(E98+F98-G98)</f>
        <v>6229722</v>
      </c>
    </row>
    <row r="99" spans="1:8" s="2" customFormat="1" ht="12" customHeight="1" thickTop="1" x14ac:dyDescent="0.2">
      <c r="A99" s="29"/>
      <c r="B99" s="31" t="s">
        <v>27</v>
      </c>
      <c r="C99" s="41"/>
      <c r="D99" s="42" t="s">
        <v>28</v>
      </c>
      <c r="E99" s="43">
        <v>59022</v>
      </c>
      <c r="F99" s="44">
        <f>SUM(F100,F102)</f>
        <v>442500</v>
      </c>
      <c r="G99" s="44">
        <f>SUM(G100,G102)</f>
        <v>0</v>
      </c>
      <c r="H99" s="43">
        <f>SUM(E99+F99-G99)</f>
        <v>501522</v>
      </c>
    </row>
    <row r="100" spans="1:8" s="2" customFormat="1" ht="12" customHeight="1" x14ac:dyDescent="0.2">
      <c r="A100" s="29"/>
      <c r="B100" s="31"/>
      <c r="C100" s="54"/>
      <c r="D100" s="313" t="s">
        <v>76</v>
      </c>
      <c r="E100" s="102">
        <v>10000</v>
      </c>
      <c r="F100" s="312">
        <f>SUM(F101:F101)</f>
        <v>414000</v>
      </c>
      <c r="G100" s="312">
        <f>SUM(G101:G101)</f>
        <v>0</v>
      </c>
      <c r="H100" s="102">
        <f t="shared" ref="H100:H103" si="21">SUM(E100+F100-G100)</f>
        <v>424000</v>
      </c>
    </row>
    <row r="101" spans="1:8" s="2" customFormat="1" ht="12" customHeight="1" x14ac:dyDescent="0.2">
      <c r="A101" s="29"/>
      <c r="B101" s="31"/>
      <c r="C101" s="49">
        <v>4300</v>
      </c>
      <c r="D101" s="78" t="s">
        <v>70</v>
      </c>
      <c r="E101" s="79">
        <v>5000</v>
      </c>
      <c r="F101" s="48">
        <v>414000</v>
      </c>
      <c r="G101" s="48"/>
      <c r="H101" s="48">
        <f t="shared" si="21"/>
        <v>419000</v>
      </c>
    </row>
    <row r="102" spans="1:8" s="2" customFormat="1" ht="12" customHeight="1" x14ac:dyDescent="0.2">
      <c r="A102" s="36"/>
      <c r="B102" s="31"/>
      <c r="C102" s="54"/>
      <c r="D102" s="313" t="s">
        <v>77</v>
      </c>
      <c r="E102" s="102">
        <v>0</v>
      </c>
      <c r="F102" s="312">
        <f>SUM(F103:F103)</f>
        <v>28500</v>
      </c>
      <c r="G102" s="312">
        <f>SUM(G103:G103)</f>
        <v>0</v>
      </c>
      <c r="H102" s="102">
        <f t="shared" si="21"/>
        <v>28500</v>
      </c>
    </row>
    <row r="103" spans="1:8" s="2" customFormat="1" ht="12" customHeight="1" x14ac:dyDescent="0.2">
      <c r="A103" s="36"/>
      <c r="B103" s="31"/>
      <c r="C103" s="41">
        <v>6060</v>
      </c>
      <c r="D103" s="78" t="s">
        <v>78</v>
      </c>
      <c r="E103" s="79">
        <v>0</v>
      </c>
      <c r="F103" s="48">
        <v>28500</v>
      </c>
      <c r="G103" s="48"/>
      <c r="H103" s="48">
        <f t="shared" si="21"/>
        <v>28500</v>
      </c>
    </row>
    <row r="104" spans="1:8" s="2" customFormat="1" ht="12" customHeight="1" thickBot="1" x14ac:dyDescent="0.25">
      <c r="A104" s="37">
        <v>758</v>
      </c>
      <c r="B104" s="37"/>
      <c r="C104" s="38"/>
      <c r="D104" s="39" t="s">
        <v>79</v>
      </c>
      <c r="E104" s="35">
        <v>25338840.659999996</v>
      </c>
      <c r="F104" s="40">
        <f>SUM(F105)</f>
        <v>0</v>
      </c>
      <c r="G104" s="40">
        <f>SUM(G105)</f>
        <v>185276.81</v>
      </c>
      <c r="H104" s="35">
        <f>SUM(E104+F104-G104)</f>
        <v>25153563.849999998</v>
      </c>
    </row>
    <row r="105" spans="1:8" s="2" customFormat="1" ht="12" customHeight="1" thickTop="1" x14ac:dyDescent="0.2">
      <c r="A105" s="29"/>
      <c r="B105" s="49">
        <v>75818</v>
      </c>
      <c r="C105" s="31"/>
      <c r="D105" s="63" t="s">
        <v>80</v>
      </c>
      <c r="E105" s="43">
        <v>25338840.659999996</v>
      </c>
      <c r="F105" s="44">
        <f>SUM(F106,F108)</f>
        <v>0</v>
      </c>
      <c r="G105" s="44">
        <f>SUM(G106,G108)</f>
        <v>185276.81</v>
      </c>
      <c r="H105" s="43">
        <f>SUM(E105+F105-G105)</f>
        <v>25153563.849999998</v>
      </c>
    </row>
    <row r="106" spans="1:8" s="2" customFormat="1" ht="12" customHeight="1" x14ac:dyDescent="0.2">
      <c r="A106" s="36"/>
      <c r="B106" s="31"/>
      <c r="C106" s="31" t="s">
        <v>81</v>
      </c>
      <c r="D106" s="86" t="s">
        <v>82</v>
      </c>
      <c r="E106" s="87">
        <v>16901247.539999999</v>
      </c>
      <c r="F106" s="87">
        <f>SUM(F107:F107)</f>
        <v>0</v>
      </c>
      <c r="G106" s="87">
        <f>SUM(G107:G107)</f>
        <v>28500</v>
      </c>
      <c r="H106" s="87">
        <f>SUM(E106+F106-G106)</f>
        <v>16872747.539999999</v>
      </c>
    </row>
    <row r="107" spans="1:8" s="2" customFormat="1" ht="12" customHeight="1" x14ac:dyDescent="0.2">
      <c r="A107" s="36"/>
      <c r="B107" s="31"/>
      <c r="C107" s="31"/>
      <c r="D107" s="88" t="s">
        <v>83</v>
      </c>
      <c r="E107" s="79">
        <v>14547347.539999999</v>
      </c>
      <c r="F107" s="79"/>
      <c r="G107" s="79">
        <v>28500</v>
      </c>
      <c r="H107" s="79">
        <f t="shared" ref="H107:H109" si="22">SUM(E107+F107-G107)</f>
        <v>14518847.539999999</v>
      </c>
    </row>
    <row r="108" spans="1:8" s="2" customFormat="1" ht="12" customHeight="1" x14ac:dyDescent="0.2">
      <c r="A108" s="36"/>
      <c r="B108" s="31"/>
      <c r="C108" s="31" t="s">
        <v>84</v>
      </c>
      <c r="D108" s="86" t="s">
        <v>85</v>
      </c>
      <c r="E108" s="65">
        <v>8437593.1199999992</v>
      </c>
      <c r="F108" s="79">
        <f t="shared" ref="F108:G108" si="23">SUM(F109)</f>
        <v>0</v>
      </c>
      <c r="G108" s="79">
        <f t="shared" si="23"/>
        <v>156776.81</v>
      </c>
      <c r="H108" s="47">
        <f t="shared" si="22"/>
        <v>8280816.3099999996</v>
      </c>
    </row>
    <row r="109" spans="1:8" s="2" customFormat="1" ht="12" customHeight="1" x14ac:dyDescent="0.2">
      <c r="A109" s="36"/>
      <c r="B109" s="31"/>
      <c r="C109" s="31"/>
      <c r="D109" s="318" t="s">
        <v>86</v>
      </c>
      <c r="E109" s="65">
        <v>7437593.1199999992</v>
      </c>
      <c r="F109" s="79"/>
      <c r="G109" s="79">
        <f>155000+1776.81</f>
        <v>156776.81</v>
      </c>
      <c r="H109" s="47">
        <f t="shared" si="22"/>
        <v>7280816.3099999996</v>
      </c>
    </row>
    <row r="110" spans="1:8" s="2" customFormat="1" ht="12" customHeight="1" thickBot="1" x14ac:dyDescent="0.25">
      <c r="A110" s="36">
        <v>801</v>
      </c>
      <c r="B110" s="37"/>
      <c r="C110" s="38"/>
      <c r="D110" s="39" t="s">
        <v>32</v>
      </c>
      <c r="E110" s="35">
        <v>289787059.91000003</v>
      </c>
      <c r="F110" s="40">
        <f>SUM(F111,F120,F124,F129,F133,F140,F143,F150,F153,F156,F169,F179,F185)</f>
        <v>1156546.3799999999</v>
      </c>
      <c r="G110" s="40">
        <f>SUM(G111,G120,G124,G129,G133,G140,G143,G150,G153,G156,G169,G179,G185)</f>
        <v>1026313.38</v>
      </c>
      <c r="H110" s="35">
        <f>SUM(E110+F110-G110)</f>
        <v>289917292.91000003</v>
      </c>
    </row>
    <row r="111" spans="1:8" s="2" customFormat="1" ht="12" customHeight="1" thickTop="1" x14ac:dyDescent="0.2">
      <c r="A111" s="36"/>
      <c r="B111" s="49">
        <v>80101</v>
      </c>
      <c r="C111" s="31"/>
      <c r="D111" s="42" t="s">
        <v>87</v>
      </c>
      <c r="E111" s="43">
        <v>78583923.539999992</v>
      </c>
      <c r="F111" s="44">
        <f>SUM(F112)</f>
        <v>69882</v>
      </c>
      <c r="G111" s="44">
        <f>SUM(G112)</f>
        <v>69882</v>
      </c>
      <c r="H111" s="43">
        <f>SUM(E111+F111-G111)</f>
        <v>78583923.539999992</v>
      </c>
    </row>
    <row r="112" spans="1:8" s="2" customFormat="1" ht="12" customHeight="1" x14ac:dyDescent="0.2">
      <c r="A112" s="36"/>
      <c r="B112" s="49"/>
      <c r="C112" s="31"/>
      <c r="D112" s="319" t="s">
        <v>88</v>
      </c>
      <c r="E112" s="99">
        <v>69978063.149999991</v>
      </c>
      <c r="F112" s="99">
        <f>SUM(F113:F119)</f>
        <v>69882</v>
      </c>
      <c r="G112" s="99">
        <f>SUM(G113:G119)</f>
        <v>69882</v>
      </c>
      <c r="H112" s="102">
        <f>SUM(E112+F112-G112)</f>
        <v>69978063.149999991</v>
      </c>
    </row>
    <row r="113" spans="1:8" s="2" customFormat="1" ht="12" customHeight="1" x14ac:dyDescent="0.2">
      <c r="A113" s="36"/>
      <c r="B113" s="49"/>
      <c r="C113" s="41">
        <v>4110</v>
      </c>
      <c r="D113" s="78" t="s">
        <v>89</v>
      </c>
      <c r="E113" s="79">
        <v>8752035.9399999995</v>
      </c>
      <c r="F113" s="79">
        <v>505</v>
      </c>
      <c r="G113" s="79"/>
      <c r="H113" s="47">
        <f t="shared" ref="H113:H119" si="24">SUM(E113+F113-G113)</f>
        <v>8752540.9399999995</v>
      </c>
    </row>
    <row r="114" spans="1:8" s="2" customFormat="1" ht="12" customHeight="1" x14ac:dyDescent="0.2">
      <c r="A114" s="36"/>
      <c r="B114" s="49"/>
      <c r="C114" s="41">
        <v>4120</v>
      </c>
      <c r="D114" s="78" t="s">
        <v>90</v>
      </c>
      <c r="E114" s="79">
        <v>1238719.4099999999</v>
      </c>
      <c r="F114" s="79">
        <v>72</v>
      </c>
      <c r="G114" s="79"/>
      <c r="H114" s="47">
        <f t="shared" si="24"/>
        <v>1238791.4099999999</v>
      </c>
    </row>
    <row r="115" spans="1:8" s="2" customFormat="1" ht="12" customHeight="1" x14ac:dyDescent="0.2">
      <c r="A115" s="36"/>
      <c r="B115" s="49"/>
      <c r="C115" s="41">
        <v>4170</v>
      </c>
      <c r="D115" s="78" t="s">
        <v>74</v>
      </c>
      <c r="E115" s="79">
        <v>57253</v>
      </c>
      <c r="F115" s="79">
        <v>2687</v>
      </c>
      <c r="G115" s="79"/>
      <c r="H115" s="47">
        <f t="shared" si="24"/>
        <v>59940</v>
      </c>
    </row>
    <row r="116" spans="1:8" s="2" customFormat="1" ht="12" customHeight="1" x14ac:dyDescent="0.2">
      <c r="A116" s="36"/>
      <c r="B116" s="49"/>
      <c r="C116" s="41">
        <v>4240</v>
      </c>
      <c r="D116" s="78" t="s">
        <v>91</v>
      </c>
      <c r="E116" s="79">
        <v>336965</v>
      </c>
      <c r="F116" s="79">
        <v>1</v>
      </c>
      <c r="G116" s="79"/>
      <c r="H116" s="47">
        <f t="shared" si="24"/>
        <v>336966</v>
      </c>
    </row>
    <row r="117" spans="1:8" s="2" customFormat="1" ht="12" customHeight="1" x14ac:dyDescent="0.2">
      <c r="A117" s="36"/>
      <c r="B117" s="49"/>
      <c r="C117" s="41">
        <v>4260</v>
      </c>
      <c r="D117" s="78" t="s">
        <v>92</v>
      </c>
      <c r="E117" s="79">
        <v>3801286</v>
      </c>
      <c r="F117" s="79">
        <v>65000</v>
      </c>
      <c r="G117" s="79"/>
      <c r="H117" s="47">
        <f t="shared" si="24"/>
        <v>3866286</v>
      </c>
    </row>
    <row r="118" spans="1:8" s="2" customFormat="1" ht="12" customHeight="1" x14ac:dyDescent="0.2">
      <c r="A118" s="36"/>
      <c r="B118" s="49"/>
      <c r="C118" s="49">
        <v>4300</v>
      </c>
      <c r="D118" s="78" t="s">
        <v>70</v>
      </c>
      <c r="E118" s="65">
        <v>823155</v>
      </c>
      <c r="F118" s="65">
        <v>1607</v>
      </c>
      <c r="G118" s="65"/>
      <c r="H118" s="47">
        <f t="shared" si="24"/>
        <v>824762</v>
      </c>
    </row>
    <row r="119" spans="1:8" s="2" customFormat="1" ht="12" customHeight="1" x14ac:dyDescent="0.2">
      <c r="A119" s="36"/>
      <c r="B119" s="49"/>
      <c r="C119" s="41">
        <v>4710</v>
      </c>
      <c r="D119" s="88" t="s">
        <v>93</v>
      </c>
      <c r="E119" s="65">
        <v>364480.18</v>
      </c>
      <c r="F119" s="65">
        <v>10</v>
      </c>
      <c r="G119" s="65">
        <f>4882+65000</f>
        <v>69882</v>
      </c>
      <c r="H119" s="47">
        <f t="shared" si="24"/>
        <v>294608.18</v>
      </c>
    </row>
    <row r="120" spans="1:8" s="2" customFormat="1" ht="12" customHeight="1" x14ac:dyDescent="0.2">
      <c r="A120" s="36"/>
      <c r="B120" s="49">
        <v>80102</v>
      </c>
      <c r="C120" s="31"/>
      <c r="D120" s="42" t="s">
        <v>94</v>
      </c>
      <c r="E120" s="44">
        <v>10106786</v>
      </c>
      <c r="F120" s="44">
        <f>SUM(F121)</f>
        <v>801</v>
      </c>
      <c r="G120" s="44">
        <f>SUM(G121)</f>
        <v>801</v>
      </c>
      <c r="H120" s="43">
        <f>SUM(E120+F120-G120)</f>
        <v>10106786</v>
      </c>
    </row>
    <row r="121" spans="1:8" s="2" customFormat="1" ht="12" customHeight="1" x14ac:dyDescent="0.2">
      <c r="A121" s="36"/>
      <c r="B121" s="49"/>
      <c r="C121" s="31"/>
      <c r="D121" s="319" t="s">
        <v>88</v>
      </c>
      <c r="E121" s="99">
        <v>10106786</v>
      </c>
      <c r="F121" s="99">
        <f>SUM(F122:F123)</f>
        <v>801</v>
      </c>
      <c r="G121" s="99">
        <f>SUM(G122:G123)</f>
        <v>801</v>
      </c>
      <c r="H121" s="102">
        <f>SUM(E121+F121-G121)</f>
        <v>10106786</v>
      </c>
    </row>
    <row r="122" spans="1:8" s="2" customFormat="1" ht="12" customHeight="1" x14ac:dyDescent="0.2">
      <c r="A122" s="36"/>
      <c r="B122" s="49"/>
      <c r="C122" s="49">
        <v>4300</v>
      </c>
      <c r="D122" s="78" t="s">
        <v>70</v>
      </c>
      <c r="E122" s="79">
        <v>38983</v>
      </c>
      <c r="F122" s="79">
        <v>801</v>
      </c>
      <c r="G122" s="79"/>
      <c r="H122" s="47">
        <f t="shared" ref="H122:H123" si="25">SUM(E122+F122-G122)</f>
        <v>39784</v>
      </c>
    </row>
    <row r="123" spans="1:8" s="2" customFormat="1" ht="12" customHeight="1" x14ac:dyDescent="0.2">
      <c r="A123" s="36"/>
      <c r="B123" s="49"/>
      <c r="C123" s="41">
        <v>4710</v>
      </c>
      <c r="D123" s="88" t="s">
        <v>93</v>
      </c>
      <c r="E123" s="79">
        <v>85906</v>
      </c>
      <c r="F123" s="79"/>
      <c r="G123" s="79">
        <v>801</v>
      </c>
      <c r="H123" s="47">
        <f t="shared" si="25"/>
        <v>85105</v>
      </c>
    </row>
    <row r="124" spans="1:8" s="2" customFormat="1" ht="12" customHeight="1" x14ac:dyDescent="0.2">
      <c r="A124" s="36"/>
      <c r="B124" s="49">
        <v>80104</v>
      </c>
      <c r="C124" s="31"/>
      <c r="D124" s="42" t="s">
        <v>95</v>
      </c>
      <c r="E124" s="44">
        <v>37251840</v>
      </c>
      <c r="F124" s="44">
        <f>SUM(F125)</f>
        <v>216</v>
      </c>
      <c r="G124" s="44">
        <f>SUM(G125)</f>
        <v>216</v>
      </c>
      <c r="H124" s="43">
        <f>SUM(E124+F124-G124)</f>
        <v>37251840</v>
      </c>
    </row>
    <row r="125" spans="1:8" s="2" customFormat="1" ht="12" customHeight="1" x14ac:dyDescent="0.2">
      <c r="A125" s="36"/>
      <c r="B125" s="49"/>
      <c r="C125" s="31"/>
      <c r="D125" s="319" t="s">
        <v>88</v>
      </c>
      <c r="E125" s="99">
        <v>27736091</v>
      </c>
      <c r="F125" s="99">
        <f>SUM(F126:F128)</f>
        <v>216</v>
      </c>
      <c r="G125" s="99">
        <f>SUM(G126:G128)</f>
        <v>216</v>
      </c>
      <c r="H125" s="102">
        <f>SUM(E125+F125-G125)</f>
        <v>27736091</v>
      </c>
    </row>
    <row r="126" spans="1:8" s="2" customFormat="1" ht="12" customHeight="1" x14ac:dyDescent="0.2">
      <c r="A126" s="36"/>
      <c r="B126" s="49"/>
      <c r="C126" s="41">
        <v>4300</v>
      </c>
      <c r="D126" s="78" t="s">
        <v>70</v>
      </c>
      <c r="E126" s="65">
        <v>575652</v>
      </c>
      <c r="F126" s="65"/>
      <c r="G126" s="65">
        <f>41+175</f>
        <v>216</v>
      </c>
      <c r="H126" s="47">
        <f t="shared" ref="H126:H128" si="26">SUM(E126+F126-G126)</f>
        <v>575436</v>
      </c>
    </row>
    <row r="127" spans="1:8" s="2" customFormat="1" ht="12" customHeight="1" x14ac:dyDescent="0.2">
      <c r="A127" s="36"/>
      <c r="B127" s="49"/>
      <c r="C127" s="41">
        <v>4410</v>
      </c>
      <c r="D127" s="88" t="s">
        <v>96</v>
      </c>
      <c r="E127" s="65">
        <v>5278</v>
      </c>
      <c r="F127" s="65">
        <v>41</v>
      </c>
      <c r="G127" s="65"/>
      <c r="H127" s="47">
        <f t="shared" si="26"/>
        <v>5319</v>
      </c>
    </row>
    <row r="128" spans="1:8" s="2" customFormat="1" ht="12" customHeight="1" x14ac:dyDescent="0.2">
      <c r="A128" s="58"/>
      <c r="B128" s="89"/>
      <c r="C128" s="90">
        <v>4430</v>
      </c>
      <c r="D128" s="42" t="s">
        <v>97</v>
      </c>
      <c r="E128" s="62">
        <v>13348</v>
      </c>
      <c r="F128" s="62">
        <v>175</v>
      </c>
      <c r="G128" s="62"/>
      <c r="H128" s="43">
        <f t="shared" si="26"/>
        <v>13523</v>
      </c>
    </row>
    <row r="129" spans="1:8" s="2" customFormat="1" ht="12" customHeight="1" x14ac:dyDescent="0.2">
      <c r="A129" s="36"/>
      <c r="B129" s="69" t="s">
        <v>98</v>
      </c>
      <c r="C129" s="91"/>
      <c r="D129" s="71" t="s">
        <v>99</v>
      </c>
      <c r="E129" s="43">
        <v>686055</v>
      </c>
      <c r="F129" s="44">
        <f>SUM(F130)</f>
        <v>3600</v>
      </c>
      <c r="G129" s="44">
        <f>SUM(G130)</f>
        <v>3600</v>
      </c>
      <c r="H129" s="43">
        <f>SUM(E129+F129-G129)</f>
        <v>686055</v>
      </c>
    </row>
    <row r="130" spans="1:8" s="2" customFormat="1" ht="12" customHeight="1" x14ac:dyDescent="0.2">
      <c r="A130" s="36"/>
      <c r="B130" s="37"/>
      <c r="C130" s="31"/>
      <c r="D130" s="319" t="s">
        <v>88</v>
      </c>
      <c r="E130" s="99">
        <v>566055</v>
      </c>
      <c r="F130" s="99">
        <f>SUM(F131:F132)</f>
        <v>3600</v>
      </c>
      <c r="G130" s="99">
        <f>SUM(G131:G132)</f>
        <v>3600</v>
      </c>
      <c r="H130" s="99">
        <f t="shared" ref="H130:H132" si="27">SUM(E130+F130-G130)</f>
        <v>566055</v>
      </c>
    </row>
    <row r="131" spans="1:8" s="2" customFormat="1" ht="12" customHeight="1" x14ac:dyDescent="0.2">
      <c r="A131" s="36"/>
      <c r="B131" s="30"/>
      <c r="C131" s="41">
        <v>4010</v>
      </c>
      <c r="D131" s="78" t="s">
        <v>100</v>
      </c>
      <c r="E131" s="47">
        <v>303075</v>
      </c>
      <c r="F131" s="47"/>
      <c r="G131" s="48">
        <v>3600</v>
      </c>
      <c r="H131" s="48">
        <f t="shared" si="27"/>
        <v>299475</v>
      </c>
    </row>
    <row r="132" spans="1:8" s="2" customFormat="1" ht="12" customHeight="1" x14ac:dyDescent="0.2">
      <c r="A132" s="36"/>
      <c r="B132" s="37"/>
      <c r="C132" s="41">
        <v>4170</v>
      </c>
      <c r="D132" s="78" t="s">
        <v>74</v>
      </c>
      <c r="E132" s="47">
        <v>0</v>
      </c>
      <c r="F132" s="47">
        <v>3600</v>
      </c>
      <c r="G132" s="47"/>
      <c r="H132" s="48">
        <f t="shared" si="27"/>
        <v>3600</v>
      </c>
    </row>
    <row r="133" spans="1:8" s="2" customFormat="1" ht="12" customHeight="1" x14ac:dyDescent="0.2">
      <c r="A133" s="36"/>
      <c r="B133" s="49">
        <v>80115</v>
      </c>
      <c r="C133" s="31"/>
      <c r="D133" s="42" t="s">
        <v>101</v>
      </c>
      <c r="E133" s="43">
        <v>39995969.149999999</v>
      </c>
      <c r="F133" s="44">
        <f>SUM(F134)</f>
        <v>2835</v>
      </c>
      <c r="G133" s="44">
        <f>SUM(G134)</f>
        <v>78072</v>
      </c>
      <c r="H133" s="43">
        <f>SUM(E133+F133-G133)</f>
        <v>39920732.149999999</v>
      </c>
    </row>
    <row r="134" spans="1:8" s="2" customFormat="1" ht="12" customHeight="1" x14ac:dyDescent="0.2">
      <c r="A134" s="36"/>
      <c r="B134" s="49"/>
      <c r="C134" s="31"/>
      <c r="D134" s="319" t="s">
        <v>88</v>
      </c>
      <c r="E134" s="99">
        <v>36590789.149999999</v>
      </c>
      <c r="F134" s="99">
        <f>SUM(F135:F139)</f>
        <v>2835</v>
      </c>
      <c r="G134" s="99">
        <f>SUM(G135:G139)</f>
        <v>78072</v>
      </c>
      <c r="H134" s="102">
        <f>SUM(E134+F134-G134)</f>
        <v>36515552.149999999</v>
      </c>
    </row>
    <row r="135" spans="1:8" s="2" customFormat="1" ht="12" customHeight="1" x14ac:dyDescent="0.2">
      <c r="A135" s="36"/>
      <c r="B135" s="49"/>
      <c r="C135" s="41">
        <v>4110</v>
      </c>
      <c r="D135" s="78" t="s">
        <v>89</v>
      </c>
      <c r="E135" s="47">
        <v>4634605.38</v>
      </c>
      <c r="F135" s="48"/>
      <c r="G135" s="48">
        <v>335</v>
      </c>
      <c r="H135" s="48">
        <f t="shared" ref="H135:H139" si="28">SUM(E135+F135-G135)</f>
        <v>4634270.38</v>
      </c>
    </row>
    <row r="136" spans="1:8" s="2" customFormat="1" ht="12" customHeight="1" x14ac:dyDescent="0.2">
      <c r="A136" s="36"/>
      <c r="B136" s="49"/>
      <c r="C136" s="41">
        <v>4130</v>
      </c>
      <c r="D136" s="78" t="s">
        <v>102</v>
      </c>
      <c r="E136" s="47">
        <v>3040</v>
      </c>
      <c r="F136" s="48">
        <v>335</v>
      </c>
      <c r="G136" s="48"/>
      <c r="H136" s="48">
        <f t="shared" si="28"/>
        <v>3375</v>
      </c>
    </row>
    <row r="137" spans="1:8" s="2" customFormat="1" ht="12" customHeight="1" x14ac:dyDescent="0.2">
      <c r="A137" s="36"/>
      <c r="B137" s="49"/>
      <c r="C137" s="41">
        <v>4280</v>
      </c>
      <c r="D137" s="78" t="s">
        <v>103</v>
      </c>
      <c r="E137" s="47">
        <v>22307</v>
      </c>
      <c r="F137" s="79">
        <v>2500</v>
      </c>
      <c r="G137" s="79"/>
      <c r="H137" s="65">
        <f t="shared" si="28"/>
        <v>24807</v>
      </c>
    </row>
    <row r="138" spans="1:8" s="2" customFormat="1" ht="12" customHeight="1" x14ac:dyDescent="0.2">
      <c r="A138" s="36"/>
      <c r="B138" s="49"/>
      <c r="C138" s="41">
        <v>4440</v>
      </c>
      <c r="D138" s="78" t="s">
        <v>104</v>
      </c>
      <c r="E138" s="47">
        <v>1217444</v>
      </c>
      <c r="F138" s="79"/>
      <c r="G138" s="79">
        <v>74737</v>
      </c>
      <c r="H138" s="65">
        <f t="shared" si="28"/>
        <v>1142707</v>
      </c>
    </row>
    <row r="139" spans="1:8" s="2" customFormat="1" ht="12" customHeight="1" x14ac:dyDescent="0.2">
      <c r="A139" s="36"/>
      <c r="B139" s="49"/>
      <c r="C139" s="41">
        <v>4710</v>
      </c>
      <c r="D139" s="88" t="s">
        <v>93</v>
      </c>
      <c r="E139" s="47">
        <v>173238.16</v>
      </c>
      <c r="F139" s="79"/>
      <c r="G139" s="79">
        <v>3000</v>
      </c>
      <c r="H139" s="65">
        <f t="shared" si="28"/>
        <v>170238.16</v>
      </c>
    </row>
    <row r="140" spans="1:8" s="2" customFormat="1" ht="12" customHeight="1" x14ac:dyDescent="0.2">
      <c r="A140" s="36"/>
      <c r="B140" s="49">
        <v>80117</v>
      </c>
      <c r="C140" s="31"/>
      <c r="D140" s="42" t="s">
        <v>105</v>
      </c>
      <c r="E140" s="77">
        <v>8186393.2400000002</v>
      </c>
      <c r="F140" s="44">
        <f>SUM(F141)</f>
        <v>500</v>
      </c>
      <c r="G140" s="44">
        <f>SUM(G141)</f>
        <v>0</v>
      </c>
      <c r="H140" s="43">
        <f>SUM(E140+F140-G140)</f>
        <v>8186893.2400000002</v>
      </c>
    </row>
    <row r="141" spans="1:8" s="2" customFormat="1" ht="12" customHeight="1" x14ac:dyDescent="0.2">
      <c r="A141" s="36"/>
      <c r="B141" s="37"/>
      <c r="C141" s="31"/>
      <c r="D141" s="319" t="s">
        <v>88</v>
      </c>
      <c r="E141" s="99">
        <v>5529409.2400000002</v>
      </c>
      <c r="F141" s="99">
        <f>SUM(F142:F142)</f>
        <v>500</v>
      </c>
      <c r="G141" s="99">
        <f>SUM(G142:G142)</f>
        <v>0</v>
      </c>
      <c r="H141" s="99">
        <f t="shared" ref="H141:H142" si="29">SUM(E141+F141-G141)</f>
        <v>5529909.2400000002</v>
      </c>
    </row>
    <row r="142" spans="1:8" s="2" customFormat="1" ht="12" customHeight="1" x14ac:dyDescent="0.2">
      <c r="A142" s="36"/>
      <c r="B142" s="49"/>
      <c r="C142" s="41">
        <v>4280</v>
      </c>
      <c r="D142" s="78" t="s">
        <v>103</v>
      </c>
      <c r="E142" s="65">
        <v>2684</v>
      </c>
      <c r="F142" s="79">
        <v>500</v>
      </c>
      <c r="G142" s="79"/>
      <c r="H142" s="65">
        <f t="shared" si="29"/>
        <v>3184</v>
      </c>
    </row>
    <row r="143" spans="1:8" s="2" customFormat="1" ht="12" customHeight="1" x14ac:dyDescent="0.2">
      <c r="A143" s="36"/>
      <c r="B143" s="69">
        <v>80120</v>
      </c>
      <c r="C143" s="91"/>
      <c r="D143" s="71" t="s">
        <v>106</v>
      </c>
      <c r="E143" s="77">
        <v>28033968.899999999</v>
      </c>
      <c r="F143" s="44">
        <f>SUM(F144)</f>
        <v>2153</v>
      </c>
      <c r="G143" s="44">
        <f>SUM(G144)</f>
        <v>24613</v>
      </c>
      <c r="H143" s="43">
        <f>SUM(E143+F143-G143)</f>
        <v>28011508.899999999</v>
      </c>
    </row>
    <row r="144" spans="1:8" s="2" customFormat="1" ht="12" customHeight="1" x14ac:dyDescent="0.2">
      <c r="A144" s="36"/>
      <c r="B144" s="37"/>
      <c r="C144" s="31"/>
      <c r="D144" s="319" t="s">
        <v>88</v>
      </c>
      <c r="E144" s="99">
        <v>20851605.25</v>
      </c>
      <c r="F144" s="99">
        <f>SUM(F145:F149)</f>
        <v>2153</v>
      </c>
      <c r="G144" s="99">
        <f>SUM(G145:G149)</f>
        <v>24613</v>
      </c>
      <c r="H144" s="99">
        <f t="shared" ref="H144:H149" si="30">SUM(E144+F144-G144)</f>
        <v>20829145.25</v>
      </c>
    </row>
    <row r="145" spans="1:8" s="2" customFormat="1" ht="12" customHeight="1" x14ac:dyDescent="0.2">
      <c r="A145" s="36"/>
      <c r="B145" s="49"/>
      <c r="C145" s="41">
        <v>4110</v>
      </c>
      <c r="D145" s="78" t="s">
        <v>89</v>
      </c>
      <c r="E145" s="47">
        <v>2663797.04</v>
      </c>
      <c r="F145" s="48"/>
      <c r="G145" s="48">
        <v>3500</v>
      </c>
      <c r="H145" s="48">
        <f t="shared" si="30"/>
        <v>2660297.04</v>
      </c>
    </row>
    <row r="146" spans="1:8" s="2" customFormat="1" ht="12" customHeight="1" x14ac:dyDescent="0.2">
      <c r="A146" s="36"/>
      <c r="B146" s="49"/>
      <c r="C146" s="41">
        <v>4120</v>
      </c>
      <c r="D146" s="78" t="s">
        <v>90</v>
      </c>
      <c r="E146" s="47">
        <v>402641.69</v>
      </c>
      <c r="F146" s="48"/>
      <c r="G146" s="48">
        <v>460</v>
      </c>
      <c r="H146" s="48">
        <f t="shared" si="30"/>
        <v>402181.69</v>
      </c>
    </row>
    <row r="147" spans="1:8" s="2" customFormat="1" ht="12" customHeight="1" x14ac:dyDescent="0.2">
      <c r="A147" s="36"/>
      <c r="B147" s="49"/>
      <c r="C147" s="41">
        <v>4300</v>
      </c>
      <c r="D147" s="78" t="s">
        <v>70</v>
      </c>
      <c r="E147" s="47">
        <v>195180</v>
      </c>
      <c r="F147" s="79">
        <v>2153</v>
      </c>
      <c r="G147" s="79"/>
      <c r="H147" s="65">
        <f t="shared" si="30"/>
        <v>197333</v>
      </c>
    </row>
    <row r="148" spans="1:8" s="2" customFormat="1" ht="12" customHeight="1" x14ac:dyDescent="0.2">
      <c r="A148" s="36"/>
      <c r="B148" s="49"/>
      <c r="C148" s="41">
        <v>4710</v>
      </c>
      <c r="D148" s="88" t="s">
        <v>93</v>
      </c>
      <c r="E148" s="47">
        <v>156231.96</v>
      </c>
      <c r="F148" s="79"/>
      <c r="G148" s="79">
        <v>2153</v>
      </c>
      <c r="H148" s="65">
        <f t="shared" si="30"/>
        <v>154078.96</v>
      </c>
    </row>
    <row r="149" spans="1:8" s="2" customFormat="1" ht="12" customHeight="1" x14ac:dyDescent="0.2">
      <c r="A149" s="36"/>
      <c r="B149" s="49"/>
      <c r="C149" s="69">
        <v>4790</v>
      </c>
      <c r="D149" s="92" t="s">
        <v>107</v>
      </c>
      <c r="E149" s="47">
        <v>11664783.560000001</v>
      </c>
      <c r="F149" s="79"/>
      <c r="G149" s="79">
        <v>18500</v>
      </c>
      <c r="H149" s="65">
        <f t="shared" si="30"/>
        <v>11646283.560000001</v>
      </c>
    </row>
    <row r="150" spans="1:8" s="2" customFormat="1" ht="12" customHeight="1" x14ac:dyDescent="0.2">
      <c r="A150" s="36"/>
      <c r="B150" s="93">
        <v>80142</v>
      </c>
      <c r="C150" s="31"/>
      <c r="D150" s="94" t="s">
        <v>108</v>
      </c>
      <c r="E150" s="77">
        <v>99851</v>
      </c>
      <c r="F150" s="44">
        <f>SUM(F151)</f>
        <v>300</v>
      </c>
      <c r="G150" s="44">
        <f>SUM(G151)</f>
        <v>0</v>
      </c>
      <c r="H150" s="43">
        <f>SUM(E150+F150-G150)</f>
        <v>100151</v>
      </c>
    </row>
    <row r="151" spans="1:8" s="2" customFormat="1" ht="12" customHeight="1" x14ac:dyDescent="0.2">
      <c r="A151" s="36"/>
      <c r="B151" s="37"/>
      <c r="C151" s="31"/>
      <c r="D151" s="319" t="s">
        <v>88</v>
      </c>
      <c r="E151" s="99">
        <v>99851</v>
      </c>
      <c r="F151" s="99">
        <f>SUM(F152:F152)</f>
        <v>300</v>
      </c>
      <c r="G151" s="99">
        <f>SUM(G152:G152)</f>
        <v>0</v>
      </c>
      <c r="H151" s="99">
        <f t="shared" ref="H151:H152" si="31">SUM(E151+F151-G151)</f>
        <v>100151</v>
      </c>
    </row>
    <row r="152" spans="1:8" s="2" customFormat="1" ht="12" customHeight="1" x14ac:dyDescent="0.2">
      <c r="A152" s="36"/>
      <c r="B152" s="49"/>
      <c r="C152" s="41">
        <v>4280</v>
      </c>
      <c r="D152" s="78" t="s">
        <v>103</v>
      </c>
      <c r="E152" s="47">
        <v>0</v>
      </c>
      <c r="F152" s="48">
        <v>300</v>
      </c>
      <c r="G152" s="48"/>
      <c r="H152" s="48">
        <f t="shared" si="31"/>
        <v>300</v>
      </c>
    </row>
    <row r="153" spans="1:8" s="2" customFormat="1" ht="12" customHeight="1" x14ac:dyDescent="0.2">
      <c r="A153" s="36"/>
      <c r="B153" s="93">
        <v>80144</v>
      </c>
      <c r="C153" s="31"/>
      <c r="D153" s="94" t="s">
        <v>109</v>
      </c>
      <c r="E153" s="77">
        <v>104201</v>
      </c>
      <c r="F153" s="44">
        <f>SUM(F154)</f>
        <v>300</v>
      </c>
      <c r="G153" s="44">
        <f>SUM(G154)</f>
        <v>0</v>
      </c>
      <c r="H153" s="43">
        <f>SUM(E153+F153-G153)</f>
        <v>104501</v>
      </c>
    </row>
    <row r="154" spans="1:8" s="2" customFormat="1" ht="12" customHeight="1" x14ac:dyDescent="0.2">
      <c r="A154" s="36"/>
      <c r="B154" s="37"/>
      <c r="C154" s="31"/>
      <c r="D154" s="319" t="s">
        <v>88</v>
      </c>
      <c r="E154" s="99">
        <v>104201</v>
      </c>
      <c r="F154" s="99">
        <f>SUM(F155:F155)</f>
        <v>300</v>
      </c>
      <c r="G154" s="99">
        <f>SUM(G155:G155)</f>
        <v>0</v>
      </c>
      <c r="H154" s="99">
        <f t="shared" ref="H154:H155" si="32">SUM(E154+F154-G154)</f>
        <v>104501</v>
      </c>
    </row>
    <row r="155" spans="1:8" s="2" customFormat="1" ht="12" customHeight="1" x14ac:dyDescent="0.2">
      <c r="A155" s="36"/>
      <c r="B155" s="49"/>
      <c r="C155" s="41">
        <v>4280</v>
      </c>
      <c r="D155" s="78" t="s">
        <v>103</v>
      </c>
      <c r="E155" s="47">
        <v>0</v>
      </c>
      <c r="F155" s="48">
        <v>300</v>
      </c>
      <c r="G155" s="48"/>
      <c r="H155" s="48">
        <f t="shared" si="32"/>
        <v>300</v>
      </c>
    </row>
    <row r="156" spans="1:8" s="2" customFormat="1" ht="12" customHeight="1" x14ac:dyDescent="0.2">
      <c r="A156" s="36"/>
      <c r="B156" s="53">
        <v>80146</v>
      </c>
      <c r="C156" s="54"/>
      <c r="D156" s="42" t="s">
        <v>33</v>
      </c>
      <c r="E156" s="43">
        <v>1194359</v>
      </c>
      <c r="F156" s="44">
        <f>SUM(F157,F167)</f>
        <v>920033</v>
      </c>
      <c r="G156" s="44">
        <f>SUM(G157,G167)</f>
        <v>789800</v>
      </c>
      <c r="H156" s="43">
        <f>SUM(E156+F156-G156)</f>
        <v>1324592</v>
      </c>
    </row>
    <row r="157" spans="1:8" s="2" customFormat="1" ht="12" customHeight="1" x14ac:dyDescent="0.2">
      <c r="A157" s="36"/>
      <c r="B157" s="49"/>
      <c r="C157" s="31"/>
      <c r="D157" s="319" t="s">
        <v>88</v>
      </c>
      <c r="E157" s="102">
        <v>186000</v>
      </c>
      <c r="F157" s="316">
        <f>SUM(F158:F166)</f>
        <v>920033</v>
      </c>
      <c r="G157" s="316">
        <f>SUM(G158:G166)</f>
        <v>14891</v>
      </c>
      <c r="H157" s="99">
        <f t="shared" ref="H157:H168" si="33">SUM(E157+F157-G157)</f>
        <v>1091142</v>
      </c>
    </row>
    <row r="158" spans="1:8" s="2" customFormat="1" ht="12" customHeight="1" x14ac:dyDescent="0.2">
      <c r="A158" s="36"/>
      <c r="B158" s="49"/>
      <c r="C158" s="41">
        <v>4110</v>
      </c>
      <c r="D158" s="78" t="s">
        <v>89</v>
      </c>
      <c r="E158" s="47">
        <v>25371</v>
      </c>
      <c r="F158" s="65">
        <f>1958+16148</f>
        <v>18106</v>
      </c>
      <c r="G158" s="65">
        <v>1958</v>
      </c>
      <c r="H158" s="48">
        <f t="shared" si="33"/>
        <v>41519</v>
      </c>
    </row>
    <row r="159" spans="1:8" s="2" customFormat="1" ht="12" customHeight="1" x14ac:dyDescent="0.2">
      <c r="A159" s="36"/>
      <c r="B159" s="49"/>
      <c r="C159" s="41">
        <v>4120</v>
      </c>
      <c r="D159" s="78" t="s">
        <v>90</v>
      </c>
      <c r="E159" s="47">
        <v>3616</v>
      </c>
      <c r="F159" s="65">
        <f>68+2365</f>
        <v>2433</v>
      </c>
      <c r="G159" s="65">
        <v>68</v>
      </c>
      <c r="H159" s="48">
        <f t="shared" si="33"/>
        <v>5981</v>
      </c>
    </row>
    <row r="160" spans="1:8" s="2" customFormat="1" ht="12" customHeight="1" x14ac:dyDescent="0.2">
      <c r="A160" s="36"/>
      <c r="B160" s="49"/>
      <c r="C160" s="41">
        <v>4300</v>
      </c>
      <c r="D160" s="78" t="s">
        <v>70</v>
      </c>
      <c r="E160" s="47">
        <v>0</v>
      </c>
      <c r="F160" s="65">
        <v>217742</v>
      </c>
      <c r="G160" s="65"/>
      <c r="H160" s="48">
        <f t="shared" si="33"/>
        <v>217742</v>
      </c>
    </row>
    <row r="161" spans="1:8" s="2" customFormat="1" ht="12" customHeight="1" x14ac:dyDescent="0.2">
      <c r="A161" s="36"/>
      <c r="B161" s="49"/>
      <c r="C161" s="41">
        <v>4410</v>
      </c>
      <c r="D161" s="88" t="s">
        <v>96</v>
      </c>
      <c r="E161" s="47">
        <v>0</v>
      </c>
      <c r="F161" s="65">
        <v>63896</v>
      </c>
      <c r="G161" s="65"/>
      <c r="H161" s="48">
        <f t="shared" si="33"/>
        <v>63896</v>
      </c>
    </row>
    <row r="162" spans="1:8" s="2" customFormat="1" ht="12" customHeight="1" x14ac:dyDescent="0.2">
      <c r="A162" s="36"/>
      <c r="B162" s="49"/>
      <c r="C162" s="41">
        <v>4440</v>
      </c>
      <c r="D162" s="78" t="s">
        <v>104</v>
      </c>
      <c r="E162" s="47">
        <v>7067</v>
      </c>
      <c r="F162" s="65">
        <v>7606</v>
      </c>
      <c r="G162" s="65"/>
      <c r="H162" s="48">
        <f t="shared" si="33"/>
        <v>14673</v>
      </c>
    </row>
    <row r="163" spans="1:8" s="2" customFormat="1" ht="23.25" customHeight="1" x14ac:dyDescent="0.2">
      <c r="A163" s="36"/>
      <c r="B163" s="49"/>
      <c r="C163" s="66">
        <v>4700</v>
      </c>
      <c r="D163" s="95" t="s">
        <v>72</v>
      </c>
      <c r="E163" s="47">
        <v>0</v>
      </c>
      <c r="F163" s="65">
        <v>493271</v>
      </c>
      <c r="G163" s="65"/>
      <c r="H163" s="48">
        <f t="shared" si="33"/>
        <v>493271</v>
      </c>
    </row>
    <row r="164" spans="1:8" s="2" customFormat="1" ht="12" customHeight="1" x14ac:dyDescent="0.2">
      <c r="A164" s="36"/>
      <c r="B164" s="49"/>
      <c r="C164" s="41">
        <v>4710</v>
      </c>
      <c r="D164" s="88" t="s">
        <v>93</v>
      </c>
      <c r="E164" s="47">
        <v>2214</v>
      </c>
      <c r="F164" s="65"/>
      <c r="G164" s="65">
        <v>1468</v>
      </c>
      <c r="H164" s="48">
        <f t="shared" si="33"/>
        <v>746</v>
      </c>
    </row>
    <row r="165" spans="1:8" s="2" customFormat="1" ht="12" customHeight="1" x14ac:dyDescent="0.2">
      <c r="A165" s="36"/>
      <c r="B165" s="49"/>
      <c r="C165" s="69">
        <v>4790</v>
      </c>
      <c r="D165" s="92" t="s">
        <v>107</v>
      </c>
      <c r="E165" s="47">
        <v>120172</v>
      </c>
      <c r="F165" s="65">
        <v>94185</v>
      </c>
      <c r="G165" s="65"/>
      <c r="H165" s="48">
        <f t="shared" si="33"/>
        <v>214357</v>
      </c>
    </row>
    <row r="166" spans="1:8" s="2" customFormat="1" ht="12" customHeight="1" x14ac:dyDescent="0.2">
      <c r="A166" s="36"/>
      <c r="B166" s="49"/>
      <c r="C166" s="69">
        <v>4800</v>
      </c>
      <c r="D166" s="92" t="s">
        <v>110</v>
      </c>
      <c r="E166" s="47">
        <v>27560</v>
      </c>
      <c r="F166" s="65">
        <f>11397+11397</f>
        <v>22794</v>
      </c>
      <c r="G166" s="65">
        <v>11397</v>
      </c>
      <c r="H166" s="48">
        <f t="shared" si="33"/>
        <v>38957</v>
      </c>
    </row>
    <row r="167" spans="1:8" s="2" customFormat="1" ht="12" customHeight="1" x14ac:dyDescent="0.2">
      <c r="A167" s="36"/>
      <c r="B167" s="49"/>
      <c r="C167" s="38"/>
      <c r="D167" s="313" t="s">
        <v>111</v>
      </c>
      <c r="E167" s="99">
        <v>1008359</v>
      </c>
      <c r="F167" s="99">
        <f>SUM(F168:F168)</f>
        <v>0</v>
      </c>
      <c r="G167" s="99">
        <f>SUM(G168:G168)</f>
        <v>774909</v>
      </c>
      <c r="H167" s="99">
        <f t="shared" si="33"/>
        <v>233450</v>
      </c>
    </row>
    <row r="168" spans="1:8" s="2" customFormat="1" ht="12" customHeight="1" x14ac:dyDescent="0.2">
      <c r="A168" s="36"/>
      <c r="B168" s="49"/>
      <c r="C168" s="41">
        <v>4300</v>
      </c>
      <c r="D168" s="78" t="s">
        <v>70</v>
      </c>
      <c r="E168" s="48">
        <v>1008359</v>
      </c>
      <c r="F168" s="48"/>
      <c r="G168" s="48">
        <v>774909</v>
      </c>
      <c r="H168" s="48">
        <f t="shared" si="33"/>
        <v>233450</v>
      </c>
    </row>
    <row r="169" spans="1:8" s="2" customFormat="1" ht="12" customHeight="1" x14ac:dyDescent="0.2">
      <c r="A169" s="36"/>
      <c r="B169" s="49">
        <v>80151</v>
      </c>
      <c r="C169" s="31"/>
      <c r="D169" s="42" t="s">
        <v>112</v>
      </c>
      <c r="E169" s="43">
        <v>640413</v>
      </c>
      <c r="F169" s="44">
        <f>SUM(F170)</f>
        <v>0</v>
      </c>
      <c r="G169" s="44">
        <f>SUM(G170)</f>
        <v>600</v>
      </c>
      <c r="H169" s="43">
        <f>SUM(E169+F169-G169)</f>
        <v>639813</v>
      </c>
    </row>
    <row r="170" spans="1:8" s="2" customFormat="1" ht="12" customHeight="1" x14ac:dyDescent="0.2">
      <c r="A170" s="36"/>
      <c r="B170" s="37"/>
      <c r="C170" s="31"/>
      <c r="D170" s="319" t="s">
        <v>88</v>
      </c>
      <c r="E170" s="99">
        <v>532003</v>
      </c>
      <c r="F170" s="99">
        <f>SUM(F171:F171)</f>
        <v>0</v>
      </c>
      <c r="G170" s="99">
        <f>SUM(G171:G171)</f>
        <v>600</v>
      </c>
      <c r="H170" s="99">
        <f t="shared" ref="H170:H171" si="34">SUM(E170+F170-G170)</f>
        <v>531403</v>
      </c>
    </row>
    <row r="171" spans="1:8" s="2" customFormat="1" ht="12" customHeight="1" x14ac:dyDescent="0.2">
      <c r="A171" s="36"/>
      <c r="B171" s="37"/>
      <c r="C171" s="41">
        <v>4300</v>
      </c>
      <c r="D171" s="78" t="s">
        <v>70</v>
      </c>
      <c r="E171" s="47">
        <v>8050</v>
      </c>
      <c r="F171" s="47"/>
      <c r="G171" s="48">
        <v>600</v>
      </c>
      <c r="H171" s="48">
        <f t="shared" si="34"/>
        <v>7450</v>
      </c>
    </row>
    <row r="172" spans="1:8" s="2" customFormat="1" ht="12" customHeight="1" x14ac:dyDescent="0.2">
      <c r="A172" s="36"/>
      <c r="B172" s="49">
        <v>80152</v>
      </c>
      <c r="C172" s="54"/>
      <c r="D172" s="88" t="s">
        <v>113</v>
      </c>
      <c r="E172" s="47"/>
      <c r="F172" s="47"/>
      <c r="G172" s="48"/>
      <c r="H172" s="48"/>
    </row>
    <row r="173" spans="1:8" s="2" customFormat="1" ht="12" customHeight="1" x14ac:dyDescent="0.2">
      <c r="A173" s="36"/>
      <c r="B173" s="49"/>
      <c r="C173" s="54"/>
      <c r="D173" s="88" t="s">
        <v>114</v>
      </c>
      <c r="E173" s="47"/>
      <c r="F173" s="47"/>
      <c r="G173" s="48"/>
      <c r="H173" s="48"/>
    </row>
    <row r="174" spans="1:8" s="2" customFormat="1" ht="12" customHeight="1" x14ac:dyDescent="0.2">
      <c r="A174" s="36"/>
      <c r="B174" s="49"/>
      <c r="C174" s="54"/>
      <c r="D174" s="88" t="s">
        <v>115</v>
      </c>
      <c r="E174" s="47"/>
      <c r="F174" s="47"/>
      <c r="G174" s="48"/>
      <c r="H174" s="48"/>
    </row>
    <row r="175" spans="1:8" s="2" customFormat="1" ht="12" customHeight="1" x14ac:dyDescent="0.2">
      <c r="A175" s="36"/>
      <c r="B175" s="49"/>
      <c r="C175" s="54"/>
      <c r="D175" s="53" t="s">
        <v>116</v>
      </c>
      <c r="E175" s="47"/>
      <c r="F175" s="47"/>
      <c r="G175" s="48"/>
      <c r="H175" s="48"/>
    </row>
    <row r="176" spans="1:8" s="2" customFormat="1" ht="12" customHeight="1" x14ac:dyDescent="0.2">
      <c r="A176" s="36"/>
      <c r="B176" s="49"/>
      <c r="C176" s="54"/>
      <c r="D176" s="53" t="s">
        <v>117</v>
      </c>
      <c r="E176" s="47"/>
      <c r="F176" s="47"/>
      <c r="G176" s="48"/>
      <c r="H176" s="48"/>
    </row>
    <row r="177" spans="1:8" s="2" customFormat="1" ht="12" customHeight="1" x14ac:dyDescent="0.2">
      <c r="A177" s="36"/>
      <c r="B177" s="49"/>
      <c r="C177" s="54"/>
      <c r="D177" s="88" t="s">
        <v>118</v>
      </c>
      <c r="E177" s="47"/>
      <c r="F177" s="47"/>
      <c r="G177" s="48"/>
      <c r="H177" s="48"/>
    </row>
    <row r="178" spans="1:8" s="2" customFormat="1" ht="12" customHeight="1" x14ac:dyDescent="0.2">
      <c r="A178" s="36"/>
      <c r="B178" s="49"/>
      <c r="C178" s="54"/>
      <c r="D178" s="53" t="s">
        <v>119</v>
      </c>
      <c r="E178" s="47"/>
      <c r="F178" s="47"/>
      <c r="G178" s="48"/>
      <c r="H178" s="48"/>
    </row>
    <row r="179" spans="1:8" s="2" customFormat="1" ht="12" customHeight="1" x14ac:dyDescent="0.2">
      <c r="A179" s="36"/>
      <c r="B179" s="49"/>
      <c r="C179" s="31"/>
      <c r="D179" s="71" t="s">
        <v>120</v>
      </c>
      <c r="E179" s="43">
        <v>3141008</v>
      </c>
      <c r="F179" s="44">
        <f>SUM(F180)</f>
        <v>97197</v>
      </c>
      <c r="G179" s="44">
        <f>SUM(G180)</f>
        <v>0</v>
      </c>
      <c r="H179" s="43">
        <f>SUM(E179+F179-G179)</f>
        <v>3238205</v>
      </c>
    </row>
    <row r="180" spans="1:8" s="2" customFormat="1" ht="12" customHeight="1" x14ac:dyDescent="0.2">
      <c r="A180" s="36"/>
      <c r="B180" s="37"/>
      <c r="C180" s="31"/>
      <c r="D180" s="319" t="s">
        <v>88</v>
      </c>
      <c r="E180" s="99">
        <v>2727173</v>
      </c>
      <c r="F180" s="99">
        <f>SUM(F181:F184)</f>
        <v>97197</v>
      </c>
      <c r="G180" s="99">
        <f>SUM(G181:G184)</f>
        <v>0</v>
      </c>
      <c r="H180" s="99">
        <f t="shared" ref="H180:H184" si="35">SUM(E180+F180-G180)</f>
        <v>2824370</v>
      </c>
    </row>
    <row r="181" spans="1:8" s="2" customFormat="1" ht="12" customHeight="1" x14ac:dyDescent="0.2">
      <c r="A181" s="36"/>
      <c r="B181" s="37"/>
      <c r="C181" s="41">
        <v>4110</v>
      </c>
      <c r="D181" s="78" t="s">
        <v>89</v>
      </c>
      <c r="E181" s="47">
        <v>358912</v>
      </c>
      <c r="F181" s="47">
        <v>3500</v>
      </c>
      <c r="G181" s="48"/>
      <c r="H181" s="48">
        <f t="shared" si="35"/>
        <v>362412</v>
      </c>
    </row>
    <row r="182" spans="1:8" s="2" customFormat="1" ht="12" customHeight="1" x14ac:dyDescent="0.2">
      <c r="A182" s="36"/>
      <c r="B182" s="37"/>
      <c r="C182" s="41">
        <v>4120</v>
      </c>
      <c r="D182" s="78" t="s">
        <v>90</v>
      </c>
      <c r="E182" s="47">
        <v>51199</v>
      </c>
      <c r="F182" s="47">
        <v>460</v>
      </c>
      <c r="G182" s="48"/>
      <c r="H182" s="48">
        <f t="shared" si="35"/>
        <v>51659</v>
      </c>
    </row>
    <row r="183" spans="1:8" s="2" customFormat="1" ht="12" customHeight="1" x14ac:dyDescent="0.2">
      <c r="A183" s="36"/>
      <c r="B183" s="37"/>
      <c r="C183" s="41">
        <v>4440</v>
      </c>
      <c r="D183" s="78" t="s">
        <v>104</v>
      </c>
      <c r="E183" s="47">
        <v>31221</v>
      </c>
      <c r="F183" s="47">
        <v>74737</v>
      </c>
      <c r="G183" s="48"/>
      <c r="H183" s="48">
        <f t="shared" si="35"/>
        <v>105958</v>
      </c>
    </row>
    <row r="184" spans="1:8" s="2" customFormat="1" ht="12" customHeight="1" x14ac:dyDescent="0.2">
      <c r="A184" s="36"/>
      <c r="B184" s="37"/>
      <c r="C184" s="69">
        <v>4790</v>
      </c>
      <c r="D184" s="92" t="s">
        <v>107</v>
      </c>
      <c r="E184" s="47">
        <v>2041570</v>
      </c>
      <c r="F184" s="47">
        <v>18500</v>
      </c>
      <c r="G184" s="48"/>
      <c r="H184" s="48">
        <f t="shared" si="35"/>
        <v>2060070</v>
      </c>
    </row>
    <row r="185" spans="1:8" s="2" customFormat="1" ht="12" customHeight="1" x14ac:dyDescent="0.2">
      <c r="A185" s="36"/>
      <c r="B185" s="49">
        <v>80195</v>
      </c>
      <c r="C185" s="31"/>
      <c r="D185" s="42" t="s">
        <v>61</v>
      </c>
      <c r="E185" s="43">
        <v>25763487.369999994</v>
      </c>
      <c r="F185" s="44">
        <f>SUM(F187,F192,F195,F199)</f>
        <v>58729.38</v>
      </c>
      <c r="G185" s="44">
        <f>SUM(G187,G192,G195,G199)</f>
        <v>58729.38</v>
      </c>
      <c r="H185" s="43">
        <f>SUM(E185+F185-G185)</f>
        <v>25763487.369999994</v>
      </c>
    </row>
    <row r="186" spans="1:8" s="2" customFormat="1" ht="12" customHeight="1" x14ac:dyDescent="0.2">
      <c r="A186" s="36"/>
      <c r="B186" s="49"/>
      <c r="C186" s="31"/>
      <c r="D186" s="320" t="s">
        <v>121</v>
      </c>
      <c r="E186" s="47"/>
      <c r="F186" s="48"/>
      <c r="G186" s="48"/>
      <c r="H186" s="47"/>
    </row>
    <row r="187" spans="1:8" s="2" customFormat="1" ht="12" customHeight="1" x14ac:dyDescent="0.2">
      <c r="A187" s="36"/>
      <c r="B187" s="49"/>
      <c r="C187" s="54"/>
      <c r="D187" s="314" t="s">
        <v>122</v>
      </c>
      <c r="E187" s="102">
        <v>248915</v>
      </c>
      <c r="F187" s="312">
        <f>SUM(F188:F191)</f>
        <v>22638.53</v>
      </c>
      <c r="G187" s="312">
        <f>SUM(G188:G191)</f>
        <v>22638.53</v>
      </c>
      <c r="H187" s="99">
        <f t="shared" ref="H187:H221" si="36">SUM(E187+F187-G187)</f>
        <v>248915.00000000003</v>
      </c>
    </row>
    <row r="188" spans="1:8" s="2" customFormat="1" ht="12" customHeight="1" x14ac:dyDescent="0.2">
      <c r="A188" s="58"/>
      <c r="B188" s="89"/>
      <c r="C188" s="96">
        <v>4217</v>
      </c>
      <c r="D188" s="97" t="s">
        <v>123</v>
      </c>
      <c r="E188" s="77">
        <v>21425</v>
      </c>
      <c r="F188" s="62">
        <f>10635+9780</f>
        <v>20415</v>
      </c>
      <c r="G188" s="62">
        <f>1575+198.53</f>
        <v>1773.53</v>
      </c>
      <c r="H188" s="44">
        <f t="shared" si="36"/>
        <v>40066.47</v>
      </c>
    </row>
    <row r="189" spans="1:8" s="2" customFormat="1" ht="12" customHeight="1" x14ac:dyDescent="0.2">
      <c r="A189" s="36"/>
      <c r="B189" s="49"/>
      <c r="C189" s="41">
        <v>4227</v>
      </c>
      <c r="D189" s="78" t="s">
        <v>124</v>
      </c>
      <c r="E189" s="79">
        <v>0</v>
      </c>
      <c r="F189" s="65">
        <v>2025</v>
      </c>
      <c r="G189" s="65"/>
      <c r="H189" s="48">
        <f t="shared" si="36"/>
        <v>2025</v>
      </c>
    </row>
    <row r="190" spans="1:8" s="2" customFormat="1" ht="12" customHeight="1" x14ac:dyDescent="0.2">
      <c r="A190" s="36"/>
      <c r="B190" s="49"/>
      <c r="C190" s="41">
        <v>4247</v>
      </c>
      <c r="D190" s="78" t="s">
        <v>91</v>
      </c>
      <c r="E190" s="79">
        <v>77725</v>
      </c>
      <c r="F190" s="65">
        <f>198.53</f>
        <v>198.53</v>
      </c>
      <c r="G190" s="65">
        <f>10635+9780</f>
        <v>20415</v>
      </c>
      <c r="H190" s="48">
        <f t="shared" si="36"/>
        <v>57508.53</v>
      </c>
    </row>
    <row r="191" spans="1:8" s="2" customFormat="1" ht="12" customHeight="1" x14ac:dyDescent="0.2">
      <c r="A191" s="36"/>
      <c r="B191" s="49"/>
      <c r="C191" s="49">
        <v>4307</v>
      </c>
      <c r="D191" s="78" t="s">
        <v>70</v>
      </c>
      <c r="E191" s="79">
        <v>15450</v>
      </c>
      <c r="F191" s="65"/>
      <c r="G191" s="65">
        <f>450</f>
        <v>450</v>
      </c>
      <c r="H191" s="48">
        <f t="shared" si="36"/>
        <v>15000</v>
      </c>
    </row>
    <row r="192" spans="1:8" s="2" customFormat="1" ht="34.5" customHeight="1" x14ac:dyDescent="0.2">
      <c r="A192" s="36"/>
      <c r="B192" s="56"/>
      <c r="C192" s="31"/>
      <c r="D192" s="315" t="s">
        <v>125</v>
      </c>
      <c r="E192" s="102">
        <v>47257.97</v>
      </c>
      <c r="F192" s="312">
        <f>SUM(F193:F194)</f>
        <v>5000</v>
      </c>
      <c r="G192" s="312">
        <f>SUM(G193:G194)</f>
        <v>5000</v>
      </c>
      <c r="H192" s="312">
        <f t="shared" si="36"/>
        <v>47257.97</v>
      </c>
    </row>
    <row r="193" spans="1:8" s="2" customFormat="1" ht="12" customHeight="1" x14ac:dyDescent="0.2">
      <c r="A193" s="36"/>
      <c r="B193" s="56"/>
      <c r="C193" s="49">
        <v>4301</v>
      </c>
      <c r="D193" s="78" t="s">
        <v>70</v>
      </c>
      <c r="E193" s="79">
        <v>1000</v>
      </c>
      <c r="F193" s="65">
        <v>5000</v>
      </c>
      <c r="G193" s="65"/>
      <c r="H193" s="48">
        <f t="shared" si="36"/>
        <v>6000</v>
      </c>
    </row>
    <row r="194" spans="1:8" s="2" customFormat="1" ht="12" customHeight="1" x14ac:dyDescent="0.2">
      <c r="A194" s="36"/>
      <c r="B194" s="56"/>
      <c r="C194" s="41">
        <v>4421</v>
      </c>
      <c r="D194" s="88" t="s">
        <v>126</v>
      </c>
      <c r="E194" s="79">
        <v>33987.97</v>
      </c>
      <c r="F194" s="65"/>
      <c r="G194" s="65">
        <v>5000</v>
      </c>
      <c r="H194" s="48">
        <f t="shared" si="36"/>
        <v>28987.97</v>
      </c>
    </row>
    <row r="195" spans="1:8" s="2" customFormat="1" ht="25.5" customHeight="1" x14ac:dyDescent="0.2">
      <c r="A195" s="36"/>
      <c r="B195" s="56"/>
      <c r="C195" s="31"/>
      <c r="D195" s="315" t="s">
        <v>127</v>
      </c>
      <c r="E195" s="102">
        <v>110281.70000000001</v>
      </c>
      <c r="F195" s="312">
        <f>SUM(F196:F198)</f>
        <v>11727.85</v>
      </c>
      <c r="G195" s="312">
        <f>SUM(G196:G198)</f>
        <v>11727.85</v>
      </c>
      <c r="H195" s="99">
        <f t="shared" si="36"/>
        <v>110281.70000000001</v>
      </c>
    </row>
    <row r="196" spans="1:8" s="2" customFormat="1" ht="12" customHeight="1" x14ac:dyDescent="0.2">
      <c r="A196" s="36"/>
      <c r="B196" s="56"/>
      <c r="C196" s="41">
        <v>4211</v>
      </c>
      <c r="D196" s="78" t="s">
        <v>123</v>
      </c>
      <c r="E196" s="79">
        <v>38890.449999999997</v>
      </c>
      <c r="F196" s="65"/>
      <c r="G196" s="65">
        <v>11727.85</v>
      </c>
      <c r="H196" s="48">
        <f t="shared" si="36"/>
        <v>27162.6</v>
      </c>
    </row>
    <row r="197" spans="1:8" s="2" customFormat="1" ht="12" customHeight="1" x14ac:dyDescent="0.2">
      <c r="A197" s="36"/>
      <c r="B197" s="56"/>
      <c r="C197" s="49">
        <v>4301</v>
      </c>
      <c r="D197" s="78" t="s">
        <v>70</v>
      </c>
      <c r="E197" s="79">
        <v>11927.1</v>
      </c>
      <c r="F197" s="65">
        <v>10727.85</v>
      </c>
      <c r="G197" s="65"/>
      <c r="H197" s="48">
        <f t="shared" si="36"/>
        <v>22654.95</v>
      </c>
    </row>
    <row r="198" spans="1:8" s="2" customFormat="1" ht="12" customHeight="1" x14ac:dyDescent="0.2">
      <c r="A198" s="36"/>
      <c r="B198" s="98"/>
      <c r="C198" s="41">
        <v>4431</v>
      </c>
      <c r="D198" s="78" t="s">
        <v>97</v>
      </c>
      <c r="E198" s="79">
        <v>0</v>
      </c>
      <c r="F198" s="65">
        <v>1000</v>
      </c>
      <c r="G198" s="65"/>
      <c r="H198" s="48">
        <f t="shared" si="36"/>
        <v>1000</v>
      </c>
    </row>
    <row r="199" spans="1:8" s="2" customFormat="1" ht="22.5" customHeight="1" x14ac:dyDescent="0.2">
      <c r="A199" s="36"/>
      <c r="B199" s="49"/>
      <c r="C199" s="54"/>
      <c r="D199" s="321" t="s">
        <v>128</v>
      </c>
      <c r="E199" s="102">
        <v>211620.25</v>
      </c>
      <c r="F199" s="312">
        <f>SUM(F200:F213)</f>
        <v>19363</v>
      </c>
      <c r="G199" s="312">
        <f>SUM(G200:G213)</f>
        <v>19363</v>
      </c>
      <c r="H199" s="99">
        <f t="shared" si="36"/>
        <v>211620.25</v>
      </c>
    </row>
    <row r="200" spans="1:8" s="2" customFormat="1" ht="12" customHeight="1" x14ac:dyDescent="0.2">
      <c r="A200" s="36"/>
      <c r="B200" s="49"/>
      <c r="C200" s="41">
        <v>3027</v>
      </c>
      <c r="D200" s="78" t="s">
        <v>129</v>
      </c>
      <c r="E200" s="79">
        <v>2380</v>
      </c>
      <c r="F200" s="65"/>
      <c r="G200" s="65">
        <v>2380</v>
      </c>
      <c r="H200" s="65">
        <f t="shared" si="36"/>
        <v>0</v>
      </c>
    </row>
    <row r="201" spans="1:8" s="2" customFormat="1" ht="12" customHeight="1" x14ac:dyDescent="0.2">
      <c r="A201" s="36"/>
      <c r="B201" s="49"/>
      <c r="C201" s="41">
        <v>3029</v>
      </c>
      <c r="D201" s="78" t="s">
        <v>129</v>
      </c>
      <c r="E201" s="79">
        <v>420</v>
      </c>
      <c r="F201" s="65"/>
      <c r="G201" s="65">
        <v>420</v>
      </c>
      <c r="H201" s="65">
        <f t="shared" si="36"/>
        <v>0</v>
      </c>
    </row>
    <row r="202" spans="1:8" s="2" customFormat="1" ht="12" customHeight="1" x14ac:dyDescent="0.2">
      <c r="A202" s="36"/>
      <c r="B202" s="49"/>
      <c r="C202" s="41">
        <v>4117</v>
      </c>
      <c r="D202" s="78" t="s">
        <v>130</v>
      </c>
      <c r="E202" s="79">
        <v>8795</v>
      </c>
      <c r="F202" s="65">
        <v>5266</v>
      </c>
      <c r="G202" s="65"/>
      <c r="H202" s="65">
        <f t="shared" si="36"/>
        <v>14061</v>
      </c>
    </row>
    <row r="203" spans="1:8" s="2" customFormat="1" ht="12" customHeight="1" x14ac:dyDescent="0.2">
      <c r="A203" s="36"/>
      <c r="B203" s="49"/>
      <c r="C203" s="41">
        <v>4119</v>
      </c>
      <c r="D203" s="78" t="s">
        <v>130</v>
      </c>
      <c r="E203" s="79">
        <v>1552</v>
      </c>
      <c r="F203" s="65">
        <v>929</v>
      </c>
      <c r="G203" s="65"/>
      <c r="H203" s="65">
        <f t="shared" si="36"/>
        <v>2481</v>
      </c>
    </row>
    <row r="204" spans="1:8" s="2" customFormat="1" ht="12" customHeight="1" x14ac:dyDescent="0.2">
      <c r="A204" s="36"/>
      <c r="B204" s="49"/>
      <c r="C204" s="41">
        <v>4127</v>
      </c>
      <c r="D204" s="88" t="s">
        <v>131</v>
      </c>
      <c r="E204" s="79">
        <v>1112</v>
      </c>
      <c r="F204" s="65">
        <v>855</v>
      </c>
      <c r="G204" s="65"/>
      <c r="H204" s="65">
        <f t="shared" si="36"/>
        <v>1967</v>
      </c>
    </row>
    <row r="205" spans="1:8" s="2" customFormat="1" ht="12" customHeight="1" x14ac:dyDescent="0.2">
      <c r="A205" s="36"/>
      <c r="B205" s="49"/>
      <c r="C205" s="41">
        <v>4129</v>
      </c>
      <c r="D205" s="88" t="s">
        <v>131</v>
      </c>
      <c r="E205" s="79">
        <v>240</v>
      </c>
      <c r="F205" s="65">
        <v>151</v>
      </c>
      <c r="G205" s="65"/>
      <c r="H205" s="65">
        <f t="shared" si="36"/>
        <v>391</v>
      </c>
    </row>
    <row r="206" spans="1:8" s="2" customFormat="1" ht="12" customHeight="1" x14ac:dyDescent="0.2">
      <c r="A206" s="36"/>
      <c r="B206" s="49"/>
      <c r="C206" s="41">
        <v>4247</v>
      </c>
      <c r="D206" s="78" t="s">
        <v>91</v>
      </c>
      <c r="E206" s="79">
        <v>8500</v>
      </c>
      <c r="F206" s="65">
        <v>7120</v>
      </c>
      <c r="G206" s="65"/>
      <c r="H206" s="65">
        <f t="shared" si="36"/>
        <v>15620</v>
      </c>
    </row>
    <row r="207" spans="1:8" s="2" customFormat="1" ht="12" customHeight="1" x14ac:dyDescent="0.2">
      <c r="A207" s="36"/>
      <c r="B207" s="49"/>
      <c r="C207" s="41">
        <v>4249</v>
      </c>
      <c r="D207" s="78" t="s">
        <v>91</v>
      </c>
      <c r="E207" s="79">
        <v>1500</v>
      </c>
      <c r="F207" s="65">
        <v>1256</v>
      </c>
      <c r="G207" s="65"/>
      <c r="H207" s="65">
        <f t="shared" si="36"/>
        <v>2756</v>
      </c>
    </row>
    <row r="208" spans="1:8" s="2" customFormat="1" ht="12" customHeight="1" x14ac:dyDescent="0.2">
      <c r="A208" s="36"/>
      <c r="B208" s="49"/>
      <c r="C208" s="69">
        <v>4307</v>
      </c>
      <c r="D208" s="53" t="s">
        <v>70</v>
      </c>
      <c r="E208" s="79">
        <v>29467.16</v>
      </c>
      <c r="F208" s="65"/>
      <c r="G208" s="65">
        <v>14079</v>
      </c>
      <c r="H208" s="65">
        <f t="shared" si="36"/>
        <v>15388.16</v>
      </c>
    </row>
    <row r="209" spans="1:8" s="2" customFormat="1" ht="12" customHeight="1" x14ac:dyDescent="0.2">
      <c r="A209" s="36"/>
      <c r="B209" s="49"/>
      <c r="C209" s="69">
        <v>4309</v>
      </c>
      <c r="D209" s="53" t="s">
        <v>70</v>
      </c>
      <c r="E209" s="79">
        <v>5200.09</v>
      </c>
      <c r="F209" s="65"/>
      <c r="G209" s="65">
        <v>2484</v>
      </c>
      <c r="H209" s="65">
        <f t="shared" si="36"/>
        <v>2716.09</v>
      </c>
    </row>
    <row r="210" spans="1:8" s="2" customFormat="1" ht="12" customHeight="1" x14ac:dyDescent="0.2">
      <c r="A210" s="36"/>
      <c r="B210" s="49"/>
      <c r="C210" s="41">
        <v>4717</v>
      </c>
      <c r="D210" s="88" t="s">
        <v>93</v>
      </c>
      <c r="E210" s="79">
        <v>85</v>
      </c>
      <c r="F210" s="65">
        <v>51</v>
      </c>
      <c r="G210" s="65"/>
      <c r="H210" s="65">
        <f t="shared" si="36"/>
        <v>136</v>
      </c>
    </row>
    <row r="211" spans="1:8" s="2" customFormat="1" ht="12" customHeight="1" x14ac:dyDescent="0.2">
      <c r="A211" s="36"/>
      <c r="B211" s="49"/>
      <c r="C211" s="41">
        <v>4719</v>
      </c>
      <c r="D211" s="88" t="s">
        <v>93</v>
      </c>
      <c r="E211" s="79">
        <v>15</v>
      </c>
      <c r="F211" s="65">
        <v>9</v>
      </c>
      <c r="G211" s="65"/>
      <c r="H211" s="65">
        <f t="shared" si="36"/>
        <v>24</v>
      </c>
    </row>
    <row r="212" spans="1:8" s="2" customFormat="1" ht="12" customHeight="1" x14ac:dyDescent="0.2">
      <c r="A212" s="36"/>
      <c r="B212" s="49"/>
      <c r="C212" s="69">
        <v>4797</v>
      </c>
      <c r="D212" s="92" t="s">
        <v>107</v>
      </c>
      <c r="E212" s="79">
        <v>49656</v>
      </c>
      <c r="F212" s="65">
        <v>3167</v>
      </c>
      <c r="G212" s="65"/>
      <c r="H212" s="65">
        <f t="shared" si="36"/>
        <v>52823</v>
      </c>
    </row>
    <row r="213" spans="1:8" s="2" customFormat="1" ht="12" customHeight="1" x14ac:dyDescent="0.2">
      <c r="A213" s="36"/>
      <c r="B213" s="49"/>
      <c r="C213" s="69">
        <v>4799</v>
      </c>
      <c r="D213" s="92" t="s">
        <v>107</v>
      </c>
      <c r="E213" s="79">
        <v>8851</v>
      </c>
      <c r="F213" s="65">
        <v>559</v>
      </c>
      <c r="G213" s="65"/>
      <c r="H213" s="65">
        <f t="shared" si="36"/>
        <v>9410</v>
      </c>
    </row>
    <row r="214" spans="1:8" s="2" customFormat="1" ht="12" customHeight="1" thickBot="1" x14ac:dyDescent="0.25">
      <c r="A214" s="38" t="s">
        <v>132</v>
      </c>
      <c r="B214" s="37"/>
      <c r="C214" s="38"/>
      <c r="D214" s="39" t="s">
        <v>34</v>
      </c>
      <c r="E214" s="35">
        <v>63677957.07</v>
      </c>
      <c r="F214" s="40">
        <f>SUM(F215,F221,F230)</f>
        <v>42390</v>
      </c>
      <c r="G214" s="40">
        <f>SUM(G215,G221,G230)</f>
        <v>129390</v>
      </c>
      <c r="H214" s="35">
        <f t="shared" si="36"/>
        <v>63590957.07</v>
      </c>
    </row>
    <row r="215" spans="1:8" s="2" customFormat="1" ht="12" customHeight="1" thickTop="1" x14ac:dyDescent="0.2">
      <c r="A215" s="38"/>
      <c r="B215" s="49">
        <v>85202</v>
      </c>
      <c r="C215" s="31"/>
      <c r="D215" s="63" t="s">
        <v>35</v>
      </c>
      <c r="E215" s="77">
        <v>15340081.26</v>
      </c>
      <c r="F215" s="44">
        <f>SUM(F216,F219)</f>
        <v>5300</v>
      </c>
      <c r="G215" s="44">
        <f>SUM(G216,G219)</f>
        <v>0</v>
      </c>
      <c r="H215" s="43">
        <f t="shared" si="36"/>
        <v>15345381.26</v>
      </c>
    </row>
    <row r="216" spans="1:8" s="2" customFormat="1" ht="12" customHeight="1" x14ac:dyDescent="0.2">
      <c r="A216" s="38"/>
      <c r="B216" s="49"/>
      <c r="C216" s="31"/>
      <c r="D216" s="319" t="s">
        <v>133</v>
      </c>
      <c r="E216" s="102">
        <v>3384549.26</v>
      </c>
      <c r="F216" s="316">
        <f>SUM(F217:F218)</f>
        <v>4417</v>
      </c>
      <c r="G216" s="316">
        <f>SUM(G217:G218)</f>
        <v>0</v>
      </c>
      <c r="H216" s="99">
        <f t="shared" si="36"/>
        <v>3388966.26</v>
      </c>
    </row>
    <row r="217" spans="1:8" s="2" customFormat="1" ht="12" customHeight="1" x14ac:dyDescent="0.2">
      <c r="A217" s="38"/>
      <c r="B217" s="49"/>
      <c r="C217" s="41">
        <v>4010</v>
      </c>
      <c r="D217" s="78" t="s">
        <v>100</v>
      </c>
      <c r="E217" s="65">
        <v>1811773</v>
      </c>
      <c r="F217" s="79">
        <v>3546</v>
      </c>
      <c r="G217" s="79"/>
      <c r="H217" s="48">
        <f t="shared" si="36"/>
        <v>1815319</v>
      </c>
    </row>
    <row r="218" spans="1:8" s="2" customFormat="1" ht="12" customHeight="1" x14ac:dyDescent="0.2">
      <c r="A218" s="38"/>
      <c r="B218" s="49"/>
      <c r="C218" s="41">
        <v>4110</v>
      </c>
      <c r="D218" s="78" t="s">
        <v>89</v>
      </c>
      <c r="E218" s="65">
        <v>316401</v>
      </c>
      <c r="F218" s="79">
        <v>871</v>
      </c>
      <c r="G218" s="79"/>
      <c r="H218" s="48">
        <f t="shared" si="36"/>
        <v>317272</v>
      </c>
    </row>
    <row r="219" spans="1:8" s="2" customFormat="1" ht="12" customHeight="1" x14ac:dyDescent="0.2">
      <c r="A219" s="38"/>
      <c r="B219" s="49"/>
      <c r="C219" s="31"/>
      <c r="D219" s="319" t="s">
        <v>134</v>
      </c>
      <c r="E219" s="102">
        <v>3215941</v>
      </c>
      <c r="F219" s="316">
        <f>SUM(F220:F220)</f>
        <v>883</v>
      </c>
      <c r="G219" s="316">
        <f>SUM(G220:G220)</f>
        <v>0</v>
      </c>
      <c r="H219" s="102">
        <f t="shared" si="36"/>
        <v>3216824</v>
      </c>
    </row>
    <row r="220" spans="1:8" s="2" customFormat="1" ht="12" customHeight="1" x14ac:dyDescent="0.2">
      <c r="A220" s="38"/>
      <c r="B220" s="49"/>
      <c r="C220" s="41">
        <v>4260</v>
      </c>
      <c r="D220" s="78" t="s">
        <v>92</v>
      </c>
      <c r="E220" s="79">
        <v>196000</v>
      </c>
      <c r="F220" s="65">
        <v>883</v>
      </c>
      <c r="G220" s="65"/>
      <c r="H220" s="48">
        <f t="shared" si="36"/>
        <v>196883</v>
      </c>
    </row>
    <row r="221" spans="1:8" s="2" customFormat="1" ht="12" customHeight="1" x14ac:dyDescent="0.2">
      <c r="A221" s="38"/>
      <c r="B221" s="49">
        <v>85219</v>
      </c>
      <c r="C221" s="31"/>
      <c r="D221" s="50" t="s">
        <v>38</v>
      </c>
      <c r="E221" s="77">
        <v>13035739</v>
      </c>
      <c r="F221" s="44">
        <f>SUM(F222)</f>
        <v>37090</v>
      </c>
      <c r="G221" s="44">
        <f>SUM(G222)</f>
        <v>102300</v>
      </c>
      <c r="H221" s="43">
        <f t="shared" si="36"/>
        <v>12970529</v>
      </c>
    </row>
    <row r="222" spans="1:8" s="2" customFormat="1" ht="12" customHeight="1" x14ac:dyDescent="0.2">
      <c r="A222" s="38"/>
      <c r="B222" s="37"/>
      <c r="C222" s="31"/>
      <c r="D222" s="319" t="s">
        <v>135</v>
      </c>
      <c r="E222" s="102">
        <v>13035739</v>
      </c>
      <c r="F222" s="312">
        <f>SUM(F223:F228)</f>
        <v>37090</v>
      </c>
      <c r="G222" s="312">
        <f>SUM(G223:G228)</f>
        <v>102300</v>
      </c>
      <c r="H222" s="102">
        <f>SUM(E222+F222-G222)</f>
        <v>12970529</v>
      </c>
    </row>
    <row r="223" spans="1:8" s="2" customFormat="1" ht="12" customHeight="1" x14ac:dyDescent="0.2">
      <c r="A223" s="38"/>
      <c r="B223" s="49"/>
      <c r="C223" s="41">
        <v>4010</v>
      </c>
      <c r="D223" s="78" t="s">
        <v>100</v>
      </c>
      <c r="E223" s="79">
        <v>9019371</v>
      </c>
      <c r="F223" s="48"/>
      <c r="G223" s="48">
        <v>21300</v>
      </c>
      <c r="H223" s="48">
        <f t="shared" ref="H223:H228" si="37">SUM(E223+F223-G223)</f>
        <v>8998071</v>
      </c>
    </row>
    <row r="224" spans="1:8" s="2" customFormat="1" ht="12" customHeight="1" x14ac:dyDescent="0.2">
      <c r="A224" s="38"/>
      <c r="B224" s="49"/>
      <c r="C224" s="41">
        <v>4110</v>
      </c>
      <c r="D224" s="78" t="s">
        <v>89</v>
      </c>
      <c r="E224" s="79">
        <v>1636453</v>
      </c>
      <c r="F224" s="48"/>
      <c r="G224" s="48">
        <v>46000</v>
      </c>
      <c r="H224" s="48">
        <f t="shared" si="37"/>
        <v>1590453</v>
      </c>
    </row>
    <row r="225" spans="1:8" s="2" customFormat="1" ht="12" customHeight="1" x14ac:dyDescent="0.2">
      <c r="A225" s="38"/>
      <c r="B225" s="49"/>
      <c r="C225" s="41">
        <v>4120</v>
      </c>
      <c r="D225" s="78" t="s">
        <v>90</v>
      </c>
      <c r="E225" s="79">
        <v>208483</v>
      </c>
      <c r="F225" s="48"/>
      <c r="G225" s="48">
        <v>25000</v>
      </c>
      <c r="H225" s="48">
        <f t="shared" si="37"/>
        <v>183483</v>
      </c>
    </row>
    <row r="226" spans="1:8" s="2" customFormat="1" ht="12" customHeight="1" x14ac:dyDescent="0.2">
      <c r="A226" s="38"/>
      <c r="B226" s="49"/>
      <c r="C226" s="41">
        <v>4170</v>
      </c>
      <c r="D226" s="78" t="s">
        <v>74</v>
      </c>
      <c r="E226" s="79">
        <v>8500</v>
      </c>
      <c r="F226" s="48">
        <v>27090</v>
      </c>
      <c r="G226" s="48"/>
      <c r="H226" s="48">
        <f t="shared" si="37"/>
        <v>35590</v>
      </c>
    </row>
    <row r="227" spans="1:8" s="2" customFormat="1" ht="12" customHeight="1" x14ac:dyDescent="0.2">
      <c r="A227" s="38"/>
      <c r="B227" s="49"/>
      <c r="C227" s="41">
        <v>4260</v>
      </c>
      <c r="D227" s="78" t="s">
        <v>92</v>
      </c>
      <c r="E227" s="79">
        <v>199000</v>
      </c>
      <c r="F227" s="48"/>
      <c r="G227" s="48">
        <v>10000</v>
      </c>
      <c r="H227" s="48">
        <f t="shared" si="37"/>
        <v>189000</v>
      </c>
    </row>
    <row r="228" spans="1:8" s="2" customFormat="1" ht="12" customHeight="1" x14ac:dyDescent="0.2">
      <c r="A228" s="38"/>
      <c r="B228" s="49"/>
      <c r="C228" s="41">
        <v>4430</v>
      </c>
      <c r="D228" s="78" t="s">
        <v>97</v>
      </c>
      <c r="E228" s="79">
        <v>25500</v>
      </c>
      <c r="F228" s="48">
        <v>10000</v>
      </c>
      <c r="G228" s="48"/>
      <c r="H228" s="48">
        <f t="shared" si="37"/>
        <v>35500</v>
      </c>
    </row>
    <row r="229" spans="1:8" s="2" customFormat="1" ht="12" customHeight="1" x14ac:dyDescent="0.2">
      <c r="A229" s="38"/>
      <c r="B229" s="69">
        <v>85220</v>
      </c>
      <c r="C229" s="91"/>
      <c r="D229" s="53" t="s">
        <v>136</v>
      </c>
      <c r="E229" s="65"/>
      <c r="F229" s="79"/>
      <c r="G229" s="79"/>
      <c r="H229" s="48"/>
    </row>
    <row r="230" spans="1:8" s="2" customFormat="1" ht="12" customHeight="1" x14ac:dyDescent="0.2">
      <c r="A230" s="38"/>
      <c r="B230" s="70"/>
      <c r="C230" s="91"/>
      <c r="D230" s="71" t="s">
        <v>137</v>
      </c>
      <c r="E230" s="77">
        <v>844111</v>
      </c>
      <c r="F230" s="44">
        <f>SUM(F232)</f>
        <v>0</v>
      </c>
      <c r="G230" s="44">
        <f>SUM(G232)</f>
        <v>27090</v>
      </c>
      <c r="H230" s="43">
        <f t="shared" ref="H230" si="38">SUM(E230+F230-G230)</f>
        <v>817021</v>
      </c>
    </row>
    <row r="231" spans="1:8" s="2" customFormat="1" ht="12" customHeight="1" x14ac:dyDescent="0.2">
      <c r="A231" s="38"/>
      <c r="B231" s="70"/>
      <c r="C231" s="91"/>
      <c r="D231" s="53" t="s">
        <v>138</v>
      </c>
      <c r="E231" s="79"/>
      <c r="F231" s="48"/>
      <c r="G231" s="48"/>
      <c r="H231" s="47"/>
    </row>
    <row r="232" spans="1:8" s="2" customFormat="1" ht="12" customHeight="1" x14ac:dyDescent="0.2">
      <c r="A232" s="38"/>
      <c r="B232" s="49"/>
      <c r="C232" s="54"/>
      <c r="D232" s="322" t="s">
        <v>139</v>
      </c>
      <c r="E232" s="102">
        <v>813111</v>
      </c>
      <c r="F232" s="312">
        <f>SUM(F233:F233)</f>
        <v>0</v>
      </c>
      <c r="G232" s="312">
        <f>SUM(G233:G233)</f>
        <v>27090</v>
      </c>
      <c r="H232" s="102">
        <f>SUM(E232+F232-G232)</f>
        <v>786021</v>
      </c>
    </row>
    <row r="233" spans="1:8" s="2" customFormat="1" ht="12" customHeight="1" x14ac:dyDescent="0.2">
      <c r="A233" s="38"/>
      <c r="B233" s="49"/>
      <c r="C233" s="41">
        <v>4300</v>
      </c>
      <c r="D233" s="78" t="s">
        <v>70</v>
      </c>
      <c r="E233" s="79">
        <v>73900</v>
      </c>
      <c r="F233" s="48"/>
      <c r="G233" s="48">
        <v>27090</v>
      </c>
      <c r="H233" s="48">
        <f>SUM(E233+F233-G233)</f>
        <v>46810</v>
      </c>
    </row>
    <row r="234" spans="1:8" s="2" customFormat="1" ht="12" customHeight="1" thickBot="1" x14ac:dyDescent="0.25">
      <c r="A234" s="36">
        <v>854</v>
      </c>
      <c r="B234" s="37"/>
      <c r="C234" s="38"/>
      <c r="D234" s="39" t="s">
        <v>140</v>
      </c>
      <c r="E234" s="35">
        <v>15002816</v>
      </c>
      <c r="F234" s="40">
        <f>SUM(F235,F239,F242)</f>
        <v>40127</v>
      </c>
      <c r="G234" s="40">
        <f>SUM(G235,G239,G242)</f>
        <v>40127</v>
      </c>
      <c r="H234" s="35">
        <f>SUM(E234+F234-G234)</f>
        <v>15002816</v>
      </c>
    </row>
    <row r="235" spans="1:8" s="2" customFormat="1" ht="12" customHeight="1" thickTop="1" x14ac:dyDescent="0.2">
      <c r="A235" s="36"/>
      <c r="B235" s="41">
        <v>85404</v>
      </c>
      <c r="C235" s="31"/>
      <c r="D235" s="63" t="s">
        <v>141</v>
      </c>
      <c r="E235" s="43">
        <v>912061</v>
      </c>
      <c r="F235" s="44">
        <f>SUM(F236)</f>
        <v>2587</v>
      </c>
      <c r="G235" s="44">
        <f>SUM(G236)</f>
        <v>0</v>
      </c>
      <c r="H235" s="43">
        <f>SUM(E235+F235-G235)</f>
        <v>914648</v>
      </c>
    </row>
    <row r="236" spans="1:8" s="2" customFormat="1" ht="12" customHeight="1" x14ac:dyDescent="0.2">
      <c r="A236" s="36"/>
      <c r="B236" s="49"/>
      <c r="C236" s="31"/>
      <c r="D236" s="319" t="s">
        <v>88</v>
      </c>
      <c r="E236" s="102">
        <v>411873</v>
      </c>
      <c r="F236" s="316">
        <f>SUM(F237:F237)</f>
        <v>2587</v>
      </c>
      <c r="G236" s="316">
        <f>SUM(G237:G237)</f>
        <v>0</v>
      </c>
      <c r="H236" s="102">
        <f>SUM(E236+F236-G236)</f>
        <v>414460</v>
      </c>
    </row>
    <row r="237" spans="1:8" s="2" customFormat="1" ht="12" customHeight="1" x14ac:dyDescent="0.2">
      <c r="A237" s="36"/>
      <c r="B237" s="49"/>
      <c r="C237" s="41">
        <v>4440</v>
      </c>
      <c r="D237" s="78" t="s">
        <v>104</v>
      </c>
      <c r="E237" s="47">
        <v>6056</v>
      </c>
      <c r="F237" s="65">
        <v>2587</v>
      </c>
      <c r="G237" s="65"/>
      <c r="H237" s="48">
        <f t="shared" ref="H237" si="39">SUM(E237+F237-G237)</f>
        <v>8643</v>
      </c>
    </row>
    <row r="238" spans="1:8" s="2" customFormat="1" ht="12" customHeight="1" x14ac:dyDescent="0.2">
      <c r="A238" s="36"/>
      <c r="B238" s="41">
        <v>85406</v>
      </c>
      <c r="C238" s="41"/>
      <c r="D238" s="78" t="s">
        <v>142</v>
      </c>
      <c r="E238" s="47"/>
      <c r="F238" s="65"/>
      <c r="G238" s="65"/>
      <c r="H238" s="48"/>
    </row>
    <row r="239" spans="1:8" s="2" customFormat="1" ht="12" customHeight="1" x14ac:dyDescent="0.2">
      <c r="A239" s="36"/>
      <c r="B239" s="41"/>
      <c r="C239" s="31"/>
      <c r="D239" s="63" t="s">
        <v>143</v>
      </c>
      <c r="E239" s="43">
        <v>4040070</v>
      </c>
      <c r="F239" s="43">
        <f>SUM(F240)</f>
        <v>0</v>
      </c>
      <c r="G239" s="43">
        <f>SUM(G240)</f>
        <v>2587</v>
      </c>
      <c r="H239" s="43">
        <f t="shared" ref="H239:H287" si="40">SUM(E239+F239-G239)</f>
        <v>4037483</v>
      </c>
    </row>
    <row r="240" spans="1:8" s="2" customFormat="1" ht="12" customHeight="1" x14ac:dyDescent="0.2">
      <c r="A240" s="36"/>
      <c r="B240" s="49"/>
      <c r="C240" s="31"/>
      <c r="D240" s="319" t="s">
        <v>88</v>
      </c>
      <c r="E240" s="99">
        <v>3822469</v>
      </c>
      <c r="F240" s="99">
        <f>SUM(F241:F241)</f>
        <v>0</v>
      </c>
      <c r="G240" s="99">
        <f>SUM(G241:G241)</f>
        <v>2587</v>
      </c>
      <c r="H240" s="102">
        <f t="shared" si="40"/>
        <v>3819882</v>
      </c>
    </row>
    <row r="241" spans="1:8" s="2" customFormat="1" ht="12" customHeight="1" x14ac:dyDescent="0.2">
      <c r="A241" s="36"/>
      <c r="B241" s="49"/>
      <c r="C241" s="41">
        <v>4710</v>
      </c>
      <c r="D241" s="88" t="s">
        <v>93</v>
      </c>
      <c r="E241" s="47">
        <v>37964</v>
      </c>
      <c r="F241" s="65"/>
      <c r="G241" s="65">
        <v>2587</v>
      </c>
      <c r="H241" s="48">
        <f t="shared" si="40"/>
        <v>35377</v>
      </c>
    </row>
    <row r="242" spans="1:8" s="2" customFormat="1" ht="12" customHeight="1" x14ac:dyDescent="0.2">
      <c r="A242" s="100"/>
      <c r="B242" s="53">
        <v>85446</v>
      </c>
      <c r="C242" s="54"/>
      <c r="D242" s="42" t="s">
        <v>33</v>
      </c>
      <c r="E242" s="43">
        <v>49854</v>
      </c>
      <c r="F242" s="44">
        <f>SUM(F243,F247)</f>
        <v>37540</v>
      </c>
      <c r="G242" s="44">
        <f>SUM(G243,G247)</f>
        <v>37540</v>
      </c>
      <c r="H242" s="43">
        <f t="shared" si="40"/>
        <v>49854</v>
      </c>
    </row>
    <row r="243" spans="1:8" s="2" customFormat="1" ht="12" customHeight="1" x14ac:dyDescent="0.2">
      <c r="A243" s="100"/>
      <c r="B243" s="49"/>
      <c r="C243" s="31"/>
      <c r="D243" s="319" t="s">
        <v>88</v>
      </c>
      <c r="E243" s="102">
        <v>0</v>
      </c>
      <c r="F243" s="316">
        <f>SUM(F244:F246)</f>
        <v>37540</v>
      </c>
      <c r="G243" s="316">
        <f>SUM(G244:G246)</f>
        <v>0</v>
      </c>
      <c r="H243" s="99">
        <f t="shared" si="40"/>
        <v>37540</v>
      </c>
    </row>
    <row r="244" spans="1:8" s="2" customFormat="1" ht="12" customHeight="1" x14ac:dyDescent="0.2">
      <c r="A244" s="100"/>
      <c r="B244" s="49"/>
      <c r="C244" s="41">
        <v>4300</v>
      </c>
      <c r="D244" s="78" t="s">
        <v>70</v>
      </c>
      <c r="E244" s="47">
        <v>0</v>
      </c>
      <c r="F244" s="65">
        <v>6250</v>
      </c>
      <c r="G244" s="65"/>
      <c r="H244" s="48">
        <f t="shared" si="40"/>
        <v>6250</v>
      </c>
    </row>
    <row r="245" spans="1:8" s="2" customFormat="1" ht="12" customHeight="1" x14ac:dyDescent="0.2">
      <c r="A245" s="101"/>
      <c r="B245" s="89"/>
      <c r="C245" s="90">
        <v>4410</v>
      </c>
      <c r="D245" s="97" t="s">
        <v>96</v>
      </c>
      <c r="E245" s="43">
        <v>0</v>
      </c>
      <c r="F245" s="62">
        <v>5000</v>
      </c>
      <c r="G245" s="62"/>
      <c r="H245" s="44">
        <f t="shared" si="40"/>
        <v>5000</v>
      </c>
    </row>
    <row r="246" spans="1:8" s="2" customFormat="1" ht="21.75" customHeight="1" x14ac:dyDescent="0.2">
      <c r="A246" s="100"/>
      <c r="B246" s="49"/>
      <c r="C246" s="66">
        <v>4700</v>
      </c>
      <c r="D246" s="80" t="s">
        <v>72</v>
      </c>
      <c r="E246" s="65">
        <v>0</v>
      </c>
      <c r="F246" s="65">
        <v>26290</v>
      </c>
      <c r="G246" s="65"/>
      <c r="H246" s="48">
        <f t="shared" si="40"/>
        <v>26290</v>
      </c>
    </row>
    <row r="247" spans="1:8" s="2" customFormat="1" ht="12" customHeight="1" x14ac:dyDescent="0.2">
      <c r="A247" s="100"/>
      <c r="B247" s="49"/>
      <c r="C247" s="38"/>
      <c r="D247" s="313" t="s">
        <v>111</v>
      </c>
      <c r="E247" s="99">
        <v>49854</v>
      </c>
      <c r="F247" s="99">
        <f>SUM(F248:F248)</f>
        <v>0</v>
      </c>
      <c r="G247" s="99">
        <f>SUM(G248:G248)</f>
        <v>37540</v>
      </c>
      <c r="H247" s="99">
        <f t="shared" si="40"/>
        <v>12314</v>
      </c>
    </row>
    <row r="248" spans="1:8" s="2" customFormat="1" ht="12" customHeight="1" x14ac:dyDescent="0.2">
      <c r="A248" s="100"/>
      <c r="B248" s="49"/>
      <c r="C248" s="41">
        <v>4300</v>
      </c>
      <c r="D248" s="78" t="s">
        <v>70</v>
      </c>
      <c r="E248" s="48">
        <v>49854</v>
      </c>
      <c r="F248" s="48"/>
      <c r="G248" s="48">
        <v>37540</v>
      </c>
      <c r="H248" s="48">
        <f t="shared" si="40"/>
        <v>12314</v>
      </c>
    </row>
    <row r="249" spans="1:8" s="2" customFormat="1" ht="12" customHeight="1" thickBot="1" x14ac:dyDescent="0.25">
      <c r="A249" s="36">
        <v>900</v>
      </c>
      <c r="B249" s="37"/>
      <c r="C249" s="38"/>
      <c r="D249" s="39" t="s">
        <v>144</v>
      </c>
      <c r="E249" s="35">
        <v>72211284.00999999</v>
      </c>
      <c r="F249" s="40">
        <f>SUM(F250)</f>
        <v>14000</v>
      </c>
      <c r="G249" s="40">
        <f>SUM(G250)</f>
        <v>14000</v>
      </c>
      <c r="H249" s="35">
        <f t="shared" si="40"/>
        <v>72211284.00999999</v>
      </c>
    </row>
    <row r="250" spans="1:8" s="2" customFormat="1" ht="12" customHeight="1" thickTop="1" x14ac:dyDescent="0.2">
      <c r="A250" s="100"/>
      <c r="B250" s="49">
        <v>90095</v>
      </c>
      <c r="C250" s="38"/>
      <c r="D250" s="97" t="s">
        <v>61</v>
      </c>
      <c r="E250" s="43">
        <v>30071467.010000002</v>
      </c>
      <c r="F250" s="43">
        <f>SUM(F251)</f>
        <v>14000</v>
      </c>
      <c r="G250" s="43">
        <f>SUM(G251)</f>
        <v>14000</v>
      </c>
      <c r="H250" s="43">
        <f t="shared" si="40"/>
        <v>30071467.010000002</v>
      </c>
    </row>
    <row r="251" spans="1:8" s="2" customFormat="1" ht="12" customHeight="1" x14ac:dyDescent="0.2">
      <c r="A251" s="100"/>
      <c r="B251" s="49"/>
      <c r="C251" s="41"/>
      <c r="D251" s="313" t="s">
        <v>145</v>
      </c>
      <c r="E251" s="99">
        <v>91713.7</v>
      </c>
      <c r="F251" s="99">
        <f>SUM(F252:F253)</f>
        <v>14000</v>
      </c>
      <c r="G251" s="99">
        <f>SUM(G252:G253)</f>
        <v>14000</v>
      </c>
      <c r="H251" s="99">
        <f t="shared" si="40"/>
        <v>91713.7</v>
      </c>
    </row>
    <row r="252" spans="1:8" s="2" customFormat="1" ht="12" customHeight="1" x14ac:dyDescent="0.2">
      <c r="A252" s="100"/>
      <c r="B252" s="49"/>
      <c r="C252" s="41">
        <v>3258</v>
      </c>
      <c r="D252" s="78" t="s">
        <v>146</v>
      </c>
      <c r="E252" s="48">
        <v>39713.699999999997</v>
      </c>
      <c r="F252" s="47"/>
      <c r="G252" s="47">
        <v>14000</v>
      </c>
      <c r="H252" s="48">
        <f t="shared" si="40"/>
        <v>25713.699999999997</v>
      </c>
    </row>
    <row r="253" spans="1:8" s="2" customFormat="1" ht="12" customHeight="1" x14ac:dyDescent="0.2">
      <c r="A253" s="100"/>
      <c r="B253" s="49"/>
      <c r="C253" s="41">
        <v>4118</v>
      </c>
      <c r="D253" s="78" t="s">
        <v>89</v>
      </c>
      <c r="E253" s="48">
        <v>0</v>
      </c>
      <c r="F253" s="48">
        <v>14000</v>
      </c>
      <c r="G253" s="48"/>
      <c r="H253" s="48">
        <f t="shared" si="40"/>
        <v>14000</v>
      </c>
    </row>
    <row r="254" spans="1:8" s="2" customFormat="1" ht="12" customHeight="1" thickBot="1" x14ac:dyDescent="0.25">
      <c r="A254" s="36">
        <v>926</v>
      </c>
      <c r="B254" s="37"/>
      <c r="C254" s="38"/>
      <c r="D254" s="39" t="s">
        <v>147</v>
      </c>
      <c r="E254" s="35">
        <v>23534671.910000004</v>
      </c>
      <c r="F254" s="35">
        <f>SUM(F255)</f>
        <v>20625</v>
      </c>
      <c r="G254" s="35">
        <f>SUM(G255)</f>
        <v>20625</v>
      </c>
      <c r="H254" s="35">
        <f t="shared" si="40"/>
        <v>23534671.910000004</v>
      </c>
    </row>
    <row r="255" spans="1:8" s="2" customFormat="1" ht="12" customHeight="1" thickTop="1" x14ac:dyDescent="0.2">
      <c r="A255" s="100"/>
      <c r="B255" s="53">
        <v>92605</v>
      </c>
      <c r="C255" s="69"/>
      <c r="D255" s="97" t="s">
        <v>148</v>
      </c>
      <c r="E255" s="43">
        <v>1940220.42</v>
      </c>
      <c r="F255" s="43">
        <f>SUM(F256)</f>
        <v>20625</v>
      </c>
      <c r="G255" s="43">
        <f>SUM(G256)</f>
        <v>20625</v>
      </c>
      <c r="H255" s="43">
        <f t="shared" si="40"/>
        <v>1940220.42</v>
      </c>
    </row>
    <row r="256" spans="1:8" s="2" customFormat="1" ht="12" customHeight="1" x14ac:dyDescent="0.2">
      <c r="A256" s="100"/>
      <c r="B256" s="49"/>
      <c r="C256" s="31"/>
      <c r="D256" s="323" t="s">
        <v>149</v>
      </c>
      <c r="E256" s="102">
        <v>1833375</v>
      </c>
      <c r="F256" s="312">
        <f>SUM(F257:F258)</f>
        <v>20625</v>
      </c>
      <c r="G256" s="312">
        <f>SUM(G257:G258)</f>
        <v>20625</v>
      </c>
      <c r="H256" s="102">
        <f>SUM(E256+F256-G256)</f>
        <v>1833375</v>
      </c>
    </row>
    <row r="257" spans="1:8" s="2" customFormat="1" ht="21" customHeight="1" x14ac:dyDescent="0.2">
      <c r="A257" s="100"/>
      <c r="B257" s="37"/>
      <c r="C257" s="103" t="s">
        <v>150</v>
      </c>
      <c r="D257" s="80" t="s">
        <v>151</v>
      </c>
      <c r="E257" s="79">
        <v>3375</v>
      </c>
      <c r="F257" s="65">
        <v>20625</v>
      </c>
      <c r="G257" s="65"/>
      <c r="H257" s="79">
        <f t="shared" ref="H257:H258" si="41">SUM(E257+F257-G257)</f>
        <v>24000</v>
      </c>
    </row>
    <row r="258" spans="1:8" s="2" customFormat="1" ht="32.25" customHeight="1" x14ac:dyDescent="0.2">
      <c r="A258" s="100"/>
      <c r="B258" s="37"/>
      <c r="C258" s="103" t="s">
        <v>152</v>
      </c>
      <c r="D258" s="80" t="s">
        <v>153</v>
      </c>
      <c r="E258" s="79">
        <v>1230000</v>
      </c>
      <c r="F258" s="65"/>
      <c r="G258" s="65">
        <v>20625</v>
      </c>
      <c r="H258" s="79">
        <f t="shared" si="41"/>
        <v>1209375</v>
      </c>
    </row>
    <row r="259" spans="1:8" s="2" customFormat="1" ht="18.600000000000001" customHeight="1" thickBot="1" x14ac:dyDescent="0.25">
      <c r="A259" s="100"/>
      <c r="B259" s="49"/>
      <c r="C259" s="41"/>
      <c r="D259" s="34" t="s">
        <v>154</v>
      </c>
      <c r="E259" s="35">
        <v>71513206.180000007</v>
      </c>
      <c r="F259" s="35">
        <f>SUM(F260,F266,F280)</f>
        <v>18488</v>
      </c>
      <c r="G259" s="35">
        <f>SUM(G260,G266,G280)</f>
        <v>48300</v>
      </c>
      <c r="H259" s="35">
        <f t="shared" si="40"/>
        <v>71483394.180000007</v>
      </c>
    </row>
    <row r="260" spans="1:8" s="2" customFormat="1" ht="19.899999999999999" customHeight="1" thickTop="1" thickBot="1" x14ac:dyDescent="0.25">
      <c r="A260" s="36">
        <v>750</v>
      </c>
      <c r="B260" s="37"/>
      <c r="C260" s="38"/>
      <c r="D260" s="39" t="s">
        <v>15</v>
      </c>
      <c r="E260" s="35">
        <v>1710700</v>
      </c>
      <c r="F260" s="35">
        <f>SUM(F261)</f>
        <v>0</v>
      </c>
      <c r="G260" s="35">
        <f>SUM(G261)</f>
        <v>48300</v>
      </c>
      <c r="H260" s="35">
        <f t="shared" si="40"/>
        <v>1662400</v>
      </c>
    </row>
    <row r="261" spans="1:8" s="2" customFormat="1" ht="12" customHeight="1" thickTop="1" x14ac:dyDescent="0.2">
      <c r="A261" s="36"/>
      <c r="B261" s="41">
        <v>75011</v>
      </c>
      <c r="C261" s="56"/>
      <c r="D261" s="57" t="s">
        <v>42</v>
      </c>
      <c r="E261" s="77">
        <v>1710700</v>
      </c>
      <c r="F261" s="44">
        <f>SUM(F262)</f>
        <v>0</v>
      </c>
      <c r="G261" s="44">
        <f>SUM(G262)</f>
        <v>48300</v>
      </c>
      <c r="H261" s="43">
        <f t="shared" si="40"/>
        <v>1662400</v>
      </c>
    </row>
    <row r="262" spans="1:8" s="2" customFormat="1" ht="12" customHeight="1" x14ac:dyDescent="0.2">
      <c r="A262" s="24"/>
      <c r="B262" s="37"/>
      <c r="C262" s="31"/>
      <c r="D262" s="313" t="s">
        <v>155</v>
      </c>
      <c r="E262" s="324">
        <v>1710700</v>
      </c>
      <c r="F262" s="316">
        <f>SUM(F263:F265)</f>
        <v>0</v>
      </c>
      <c r="G262" s="316">
        <f>SUM(G263:G265)</f>
        <v>48300</v>
      </c>
      <c r="H262" s="99">
        <f t="shared" si="40"/>
        <v>1662400</v>
      </c>
    </row>
    <row r="263" spans="1:8" s="2" customFormat="1" ht="12" customHeight="1" x14ac:dyDescent="0.2">
      <c r="A263" s="24"/>
      <c r="B263" s="37"/>
      <c r="C263" s="41">
        <v>4010</v>
      </c>
      <c r="D263" s="78" t="s">
        <v>100</v>
      </c>
      <c r="E263" s="65">
        <v>1312056</v>
      </c>
      <c r="F263" s="65"/>
      <c r="G263" s="65">
        <v>40815</v>
      </c>
      <c r="H263" s="48">
        <f t="shared" si="40"/>
        <v>1271241</v>
      </c>
    </row>
    <row r="264" spans="1:8" s="2" customFormat="1" ht="12" customHeight="1" x14ac:dyDescent="0.2">
      <c r="A264" s="24"/>
      <c r="B264" s="37"/>
      <c r="C264" s="41">
        <v>4110</v>
      </c>
      <c r="D264" s="78" t="s">
        <v>89</v>
      </c>
      <c r="E264" s="65">
        <v>246379</v>
      </c>
      <c r="F264" s="65"/>
      <c r="G264" s="65">
        <v>6551</v>
      </c>
      <c r="H264" s="48">
        <f t="shared" si="40"/>
        <v>239828</v>
      </c>
    </row>
    <row r="265" spans="1:8" s="2" customFormat="1" ht="12" customHeight="1" x14ac:dyDescent="0.2">
      <c r="A265" s="36"/>
      <c r="B265" s="49"/>
      <c r="C265" s="41">
        <v>4120</v>
      </c>
      <c r="D265" s="78" t="s">
        <v>131</v>
      </c>
      <c r="E265" s="65">
        <v>35115</v>
      </c>
      <c r="F265" s="65"/>
      <c r="G265" s="65">
        <v>934</v>
      </c>
      <c r="H265" s="48">
        <f t="shared" si="40"/>
        <v>34181</v>
      </c>
    </row>
    <row r="266" spans="1:8" s="2" customFormat="1" ht="12" customHeight="1" thickBot="1" x14ac:dyDescent="0.25">
      <c r="A266" s="38" t="s">
        <v>132</v>
      </c>
      <c r="B266" s="37"/>
      <c r="C266" s="38"/>
      <c r="D266" s="39" t="s">
        <v>34</v>
      </c>
      <c r="E266" s="35">
        <v>5444064.1799999997</v>
      </c>
      <c r="F266" s="35">
        <f>SUM(F267,F273,F277)</f>
        <v>16588</v>
      </c>
      <c r="G266" s="35">
        <f>SUM(G273,G277)</f>
        <v>0</v>
      </c>
      <c r="H266" s="35">
        <f t="shared" si="40"/>
        <v>5460652.1799999997</v>
      </c>
    </row>
    <row r="267" spans="1:8" s="2" customFormat="1" ht="12" customHeight="1" thickTop="1" x14ac:dyDescent="0.2">
      <c r="A267" s="38"/>
      <c r="B267" s="49">
        <v>85203</v>
      </c>
      <c r="C267" s="31"/>
      <c r="D267" s="63" t="s">
        <v>45</v>
      </c>
      <c r="E267" s="77">
        <v>1042900</v>
      </c>
      <c r="F267" s="44">
        <f t="shared" ref="F267:G267" si="42">SUM(F268)</f>
        <v>8148</v>
      </c>
      <c r="G267" s="44">
        <f t="shared" si="42"/>
        <v>0</v>
      </c>
      <c r="H267" s="43">
        <f t="shared" si="40"/>
        <v>1051048</v>
      </c>
    </row>
    <row r="268" spans="1:8" s="2" customFormat="1" ht="12" customHeight="1" x14ac:dyDescent="0.2">
      <c r="A268" s="38"/>
      <c r="B268" s="49"/>
      <c r="C268" s="31"/>
      <c r="D268" s="319" t="s">
        <v>156</v>
      </c>
      <c r="E268" s="324">
        <v>931200</v>
      </c>
      <c r="F268" s="316">
        <f>SUM(F269:F272)</f>
        <v>8148</v>
      </c>
      <c r="G268" s="316">
        <f>SUM(G269:G272)</f>
        <v>0</v>
      </c>
      <c r="H268" s="99">
        <f t="shared" si="40"/>
        <v>939348</v>
      </c>
    </row>
    <row r="269" spans="1:8" s="2" customFormat="1" ht="12" customHeight="1" x14ac:dyDescent="0.2">
      <c r="A269" s="38"/>
      <c r="B269" s="37"/>
      <c r="C269" s="41">
        <v>4010</v>
      </c>
      <c r="D269" s="78" t="s">
        <v>100</v>
      </c>
      <c r="E269" s="65">
        <v>603012</v>
      </c>
      <c r="F269" s="65">
        <v>3850</v>
      </c>
      <c r="G269" s="104"/>
      <c r="H269" s="48">
        <f t="shared" si="40"/>
        <v>606862</v>
      </c>
    </row>
    <row r="270" spans="1:8" s="2" customFormat="1" ht="12" customHeight="1" x14ac:dyDescent="0.2">
      <c r="A270" s="38"/>
      <c r="B270" s="37"/>
      <c r="C270" s="41">
        <v>4110</v>
      </c>
      <c r="D270" s="78" t="s">
        <v>89</v>
      </c>
      <c r="E270" s="79">
        <v>110925</v>
      </c>
      <c r="F270" s="79">
        <v>663</v>
      </c>
      <c r="G270" s="79"/>
      <c r="H270" s="48">
        <f t="shared" si="40"/>
        <v>111588</v>
      </c>
    </row>
    <row r="271" spans="1:8" s="2" customFormat="1" ht="12" customHeight="1" x14ac:dyDescent="0.2">
      <c r="A271" s="38"/>
      <c r="B271" s="37"/>
      <c r="C271" s="41">
        <v>4120</v>
      </c>
      <c r="D271" s="78" t="s">
        <v>131</v>
      </c>
      <c r="E271" s="79">
        <v>14485</v>
      </c>
      <c r="F271" s="79">
        <v>95</v>
      </c>
      <c r="G271" s="79"/>
      <c r="H271" s="48">
        <f t="shared" si="40"/>
        <v>14580</v>
      </c>
    </row>
    <row r="272" spans="1:8" s="2" customFormat="1" ht="12" customHeight="1" x14ac:dyDescent="0.2">
      <c r="A272" s="38"/>
      <c r="B272" s="37"/>
      <c r="C272" s="69">
        <v>4210</v>
      </c>
      <c r="D272" s="88" t="s">
        <v>123</v>
      </c>
      <c r="E272" s="79">
        <v>41194</v>
      </c>
      <c r="F272" s="79">
        <v>3540</v>
      </c>
      <c r="G272" s="79"/>
      <c r="H272" s="48">
        <f t="shared" si="40"/>
        <v>44734</v>
      </c>
    </row>
    <row r="273" spans="1:8" s="2" customFormat="1" ht="12" customHeight="1" x14ac:dyDescent="0.2">
      <c r="A273" s="38"/>
      <c r="B273" s="49">
        <v>85219</v>
      </c>
      <c r="C273" s="31"/>
      <c r="D273" s="50" t="s">
        <v>38</v>
      </c>
      <c r="E273" s="77">
        <v>7400</v>
      </c>
      <c r="F273" s="44">
        <f t="shared" ref="F273:G273" si="43">SUM(F274)</f>
        <v>5440</v>
      </c>
      <c r="G273" s="44">
        <f t="shared" si="43"/>
        <v>0</v>
      </c>
      <c r="H273" s="43">
        <f t="shared" si="40"/>
        <v>12840</v>
      </c>
    </row>
    <row r="274" spans="1:8" s="2" customFormat="1" ht="12" customHeight="1" x14ac:dyDescent="0.2">
      <c r="A274" s="38"/>
      <c r="B274" s="37"/>
      <c r="C274" s="31"/>
      <c r="D274" s="319" t="s">
        <v>135</v>
      </c>
      <c r="E274" s="324">
        <v>7400</v>
      </c>
      <c r="F274" s="316">
        <f>SUM(F275:F276)</f>
        <v>5440</v>
      </c>
      <c r="G274" s="316">
        <f>SUM(G275:G276)</f>
        <v>0</v>
      </c>
      <c r="H274" s="99">
        <f t="shared" si="40"/>
        <v>12840</v>
      </c>
    </row>
    <row r="275" spans="1:8" s="2" customFormat="1" ht="12" customHeight="1" x14ac:dyDescent="0.2">
      <c r="A275" s="38"/>
      <c r="B275" s="37"/>
      <c r="C275" s="41">
        <v>3110</v>
      </c>
      <c r="D275" s="78" t="s">
        <v>157</v>
      </c>
      <c r="E275" s="65">
        <v>7289</v>
      </c>
      <c r="F275" s="65">
        <v>5359</v>
      </c>
      <c r="G275" s="104"/>
      <c r="H275" s="48">
        <f t="shared" si="40"/>
        <v>12648</v>
      </c>
    </row>
    <row r="276" spans="1:8" s="2" customFormat="1" ht="12" customHeight="1" x14ac:dyDescent="0.2">
      <c r="A276" s="38"/>
      <c r="B276" s="37"/>
      <c r="C276" s="69">
        <v>4210</v>
      </c>
      <c r="D276" s="88" t="s">
        <v>123</v>
      </c>
      <c r="E276" s="65">
        <v>111</v>
      </c>
      <c r="F276" s="65">
        <v>81</v>
      </c>
      <c r="G276" s="104"/>
      <c r="H276" s="48">
        <f t="shared" si="40"/>
        <v>192</v>
      </c>
    </row>
    <row r="277" spans="1:8" s="2" customFormat="1" ht="12" customHeight="1" x14ac:dyDescent="0.2">
      <c r="A277" s="29"/>
      <c r="B277" s="49">
        <v>85231</v>
      </c>
      <c r="C277" s="31"/>
      <c r="D277" s="63" t="s">
        <v>46</v>
      </c>
      <c r="E277" s="77">
        <v>0</v>
      </c>
      <c r="F277" s="44">
        <f t="shared" ref="F277:G277" si="44">SUM(F278)</f>
        <v>3000</v>
      </c>
      <c r="G277" s="44">
        <f t="shared" si="44"/>
        <v>0</v>
      </c>
      <c r="H277" s="43">
        <f t="shared" si="40"/>
        <v>3000</v>
      </c>
    </row>
    <row r="278" spans="1:8" s="2" customFormat="1" ht="12" customHeight="1" x14ac:dyDescent="0.2">
      <c r="A278" s="38"/>
      <c r="B278" s="37"/>
      <c r="C278" s="31"/>
      <c r="D278" s="319" t="s">
        <v>135</v>
      </c>
      <c r="E278" s="324">
        <v>0</v>
      </c>
      <c r="F278" s="316">
        <f>SUM(F279:F279)</f>
        <v>3000</v>
      </c>
      <c r="G278" s="316">
        <f>SUM(G279:G279)</f>
        <v>0</v>
      </c>
      <c r="H278" s="99">
        <f t="shared" si="40"/>
        <v>3000</v>
      </c>
    </row>
    <row r="279" spans="1:8" s="2" customFormat="1" ht="12" customHeight="1" x14ac:dyDescent="0.2">
      <c r="A279" s="38"/>
      <c r="B279" s="37"/>
      <c r="C279" s="41">
        <v>3110</v>
      </c>
      <c r="D279" s="78" t="s">
        <v>157</v>
      </c>
      <c r="E279" s="65">
        <v>0</v>
      </c>
      <c r="F279" s="65">
        <v>3000</v>
      </c>
      <c r="G279" s="104"/>
      <c r="H279" s="48">
        <f t="shared" si="40"/>
        <v>3000</v>
      </c>
    </row>
    <row r="280" spans="1:8" s="2" customFormat="1" ht="12" customHeight="1" thickBot="1" x14ac:dyDescent="0.25">
      <c r="A280" s="37">
        <v>855</v>
      </c>
      <c r="B280" s="37"/>
      <c r="C280" s="38"/>
      <c r="D280" s="39" t="s">
        <v>47</v>
      </c>
      <c r="E280" s="40">
        <v>64338600</v>
      </c>
      <c r="F280" s="35">
        <f>SUM(F281)</f>
        <v>1900</v>
      </c>
      <c r="G280" s="35">
        <f>SUM(G281)</f>
        <v>0</v>
      </c>
      <c r="H280" s="35">
        <f t="shared" si="40"/>
        <v>64340500</v>
      </c>
    </row>
    <row r="281" spans="1:8" s="2" customFormat="1" ht="12" customHeight="1" thickTop="1" x14ac:dyDescent="0.2">
      <c r="A281" s="38"/>
      <c r="B281" s="41">
        <v>85503</v>
      </c>
      <c r="C281" s="49"/>
      <c r="D281" s="42" t="s">
        <v>48</v>
      </c>
      <c r="E281" s="77">
        <v>0</v>
      </c>
      <c r="F281" s="44">
        <f t="shared" ref="F281:G281" si="45">SUM(F282)</f>
        <v>1900</v>
      </c>
      <c r="G281" s="44">
        <f t="shared" si="45"/>
        <v>0</v>
      </c>
      <c r="H281" s="43">
        <f t="shared" si="40"/>
        <v>1900</v>
      </c>
    </row>
    <row r="282" spans="1:8" s="2" customFormat="1" ht="12" customHeight="1" x14ac:dyDescent="0.2">
      <c r="A282" s="38"/>
      <c r="B282" s="49"/>
      <c r="C282" s="31"/>
      <c r="D282" s="325" t="s">
        <v>158</v>
      </c>
      <c r="E282" s="324">
        <v>0</v>
      </c>
      <c r="F282" s="316">
        <f>SUM(F283:F287)</f>
        <v>1900</v>
      </c>
      <c r="G282" s="316">
        <f>SUM(G283:G287)</f>
        <v>0</v>
      </c>
      <c r="H282" s="99">
        <f t="shared" si="40"/>
        <v>1900</v>
      </c>
    </row>
    <row r="283" spans="1:8" s="2" customFormat="1" ht="12" customHeight="1" x14ac:dyDescent="0.2">
      <c r="A283" s="38"/>
      <c r="B283" s="37"/>
      <c r="C283" s="41">
        <v>4010</v>
      </c>
      <c r="D283" s="78" t="s">
        <v>100</v>
      </c>
      <c r="E283" s="65">
        <v>0</v>
      </c>
      <c r="F283" s="65">
        <v>835</v>
      </c>
      <c r="G283" s="104"/>
      <c r="H283" s="48">
        <f t="shared" si="40"/>
        <v>835</v>
      </c>
    </row>
    <row r="284" spans="1:8" s="2" customFormat="1" ht="12" customHeight="1" x14ac:dyDescent="0.2">
      <c r="A284" s="38"/>
      <c r="B284" s="37"/>
      <c r="C284" s="41">
        <v>4110</v>
      </c>
      <c r="D284" s="78" t="s">
        <v>89</v>
      </c>
      <c r="E284" s="65">
        <v>0</v>
      </c>
      <c r="F284" s="65">
        <v>144</v>
      </c>
      <c r="G284" s="104"/>
      <c r="H284" s="48">
        <f t="shared" si="40"/>
        <v>144</v>
      </c>
    </row>
    <row r="285" spans="1:8" s="2" customFormat="1" ht="12" customHeight="1" x14ac:dyDescent="0.2">
      <c r="A285" s="38"/>
      <c r="B285" s="37"/>
      <c r="C285" s="41">
        <v>4120</v>
      </c>
      <c r="D285" s="78" t="s">
        <v>90</v>
      </c>
      <c r="E285" s="65">
        <v>0</v>
      </c>
      <c r="F285" s="65">
        <v>21</v>
      </c>
      <c r="G285" s="104"/>
      <c r="H285" s="48">
        <f t="shared" si="40"/>
        <v>21</v>
      </c>
    </row>
    <row r="286" spans="1:8" s="2" customFormat="1" ht="12" customHeight="1" x14ac:dyDescent="0.2">
      <c r="A286" s="38"/>
      <c r="B286" s="37"/>
      <c r="C286" s="69">
        <v>4210</v>
      </c>
      <c r="D286" s="88" t="s">
        <v>123</v>
      </c>
      <c r="E286" s="65">
        <v>0</v>
      </c>
      <c r="F286" s="79">
        <v>500</v>
      </c>
      <c r="G286" s="79"/>
      <c r="H286" s="48">
        <f t="shared" si="40"/>
        <v>500</v>
      </c>
    </row>
    <row r="287" spans="1:8" s="2" customFormat="1" ht="22.5" customHeight="1" x14ac:dyDescent="0.2">
      <c r="A287" s="38"/>
      <c r="B287" s="37"/>
      <c r="C287" s="66">
        <v>4700</v>
      </c>
      <c r="D287" s="80" t="s">
        <v>72</v>
      </c>
      <c r="E287" s="65">
        <v>0</v>
      </c>
      <c r="F287" s="79">
        <v>400</v>
      </c>
      <c r="G287" s="79"/>
      <c r="H287" s="48">
        <f t="shared" si="40"/>
        <v>400</v>
      </c>
    </row>
    <row r="288" spans="1:8" s="2" customFormat="1" ht="19.5" customHeight="1" thickBot="1" x14ac:dyDescent="0.25">
      <c r="A288" s="38"/>
      <c r="B288" s="49"/>
      <c r="C288" s="41"/>
      <c r="D288" s="34" t="s">
        <v>159</v>
      </c>
      <c r="E288" s="35">
        <v>17190300</v>
      </c>
      <c r="F288" s="35">
        <f>SUM(F289,F293,F309,F324,F329,F333)</f>
        <v>1168275.8</v>
      </c>
      <c r="G288" s="35">
        <f>SUM(G289,G293,G309,G324,G329,G333)</f>
        <v>7380</v>
      </c>
      <c r="H288" s="35">
        <f>SUM(E288+F288-G288)</f>
        <v>18351195.800000001</v>
      </c>
    </row>
    <row r="289" spans="1:8" s="2" customFormat="1" ht="21" customHeight="1" thickTop="1" thickBot="1" x14ac:dyDescent="0.25">
      <c r="A289" s="36">
        <v>700</v>
      </c>
      <c r="B289" s="37"/>
      <c r="C289" s="38"/>
      <c r="D289" s="39" t="s">
        <v>50</v>
      </c>
      <c r="E289" s="35">
        <v>374000</v>
      </c>
      <c r="F289" s="40">
        <f t="shared" ref="F289:G290" si="46">SUM(F290)</f>
        <v>28855.8</v>
      </c>
      <c r="G289" s="40">
        <f t="shared" si="46"/>
        <v>0</v>
      </c>
      <c r="H289" s="35">
        <f t="shared" ref="H289:H290" si="47">SUM(E289+F289-G289)</f>
        <v>402855.8</v>
      </c>
    </row>
    <row r="290" spans="1:8" s="2" customFormat="1" ht="12" customHeight="1" thickTop="1" x14ac:dyDescent="0.2">
      <c r="A290" s="24"/>
      <c r="B290" s="49">
        <v>70005</v>
      </c>
      <c r="C290" s="31"/>
      <c r="D290" s="42" t="s">
        <v>51</v>
      </c>
      <c r="E290" s="43">
        <v>374000</v>
      </c>
      <c r="F290" s="44">
        <f t="shared" si="46"/>
        <v>28855.8</v>
      </c>
      <c r="G290" s="44">
        <f t="shared" si="46"/>
        <v>0</v>
      </c>
      <c r="H290" s="43">
        <f t="shared" si="47"/>
        <v>402855.8</v>
      </c>
    </row>
    <row r="291" spans="1:8" s="2" customFormat="1" ht="12" customHeight="1" x14ac:dyDescent="0.2">
      <c r="A291" s="24"/>
      <c r="B291" s="49"/>
      <c r="C291" s="31"/>
      <c r="D291" s="317" t="s">
        <v>160</v>
      </c>
      <c r="E291" s="99">
        <v>220000</v>
      </c>
      <c r="F291" s="312">
        <f>SUM(F292:F292)</f>
        <v>28855.8</v>
      </c>
      <c r="G291" s="312">
        <f>SUM(G292:G292)</f>
        <v>0</v>
      </c>
      <c r="H291" s="102">
        <f>SUM(E291+F291-G291)</f>
        <v>248855.8</v>
      </c>
    </row>
    <row r="292" spans="1:8" s="2" customFormat="1" ht="21.75" customHeight="1" x14ac:dyDescent="0.2">
      <c r="A292" s="24"/>
      <c r="B292" s="49"/>
      <c r="C292" s="66">
        <v>4390</v>
      </c>
      <c r="D292" s="67" t="s">
        <v>71</v>
      </c>
      <c r="E292" s="65">
        <v>0</v>
      </c>
      <c r="F292" s="65">
        <v>28855.8</v>
      </c>
      <c r="G292" s="65"/>
      <c r="H292" s="48">
        <f t="shared" ref="H292:H307" si="48">SUM(E292+F292-G292)</f>
        <v>28855.8</v>
      </c>
    </row>
    <row r="293" spans="1:8" s="2" customFormat="1" ht="12" customHeight="1" thickBot="1" x14ac:dyDescent="0.25">
      <c r="A293" s="38" t="s">
        <v>53</v>
      </c>
      <c r="B293" s="37"/>
      <c r="C293" s="38"/>
      <c r="D293" s="39" t="s">
        <v>54</v>
      </c>
      <c r="E293" s="35">
        <v>931900</v>
      </c>
      <c r="F293" s="35">
        <f>SUM(F294,F297)</f>
        <v>88400</v>
      </c>
      <c r="G293" s="35">
        <f>SUM(G294,G297)</f>
        <v>4500</v>
      </c>
      <c r="H293" s="35">
        <f t="shared" si="48"/>
        <v>1015800</v>
      </c>
    </row>
    <row r="294" spans="1:8" s="2" customFormat="1" ht="12" customHeight="1" thickTop="1" x14ac:dyDescent="0.2">
      <c r="A294" s="38"/>
      <c r="B294" s="49">
        <v>71012</v>
      </c>
      <c r="C294" s="41"/>
      <c r="D294" s="42" t="s">
        <v>55</v>
      </c>
      <c r="E294" s="77">
        <v>327700</v>
      </c>
      <c r="F294" s="44">
        <f>SUM(F295)</f>
        <v>5000</v>
      </c>
      <c r="G294" s="44">
        <f>SUM(G295)</f>
        <v>0</v>
      </c>
      <c r="H294" s="43">
        <f t="shared" si="48"/>
        <v>332700</v>
      </c>
    </row>
    <row r="295" spans="1:8" s="2" customFormat="1" ht="12" customHeight="1" x14ac:dyDescent="0.2">
      <c r="A295" s="24"/>
      <c r="B295" s="37"/>
      <c r="C295" s="31"/>
      <c r="D295" s="313" t="s">
        <v>161</v>
      </c>
      <c r="E295" s="324">
        <v>50000</v>
      </c>
      <c r="F295" s="316">
        <f>SUM(F296:F296)</f>
        <v>5000</v>
      </c>
      <c r="G295" s="316">
        <f>SUM(G296:G296)</f>
        <v>0</v>
      </c>
      <c r="H295" s="99">
        <f t="shared" si="48"/>
        <v>55000</v>
      </c>
    </row>
    <row r="296" spans="1:8" s="2" customFormat="1" ht="12" customHeight="1" x14ac:dyDescent="0.2">
      <c r="A296" s="28"/>
      <c r="B296" s="59"/>
      <c r="C296" s="96">
        <v>4300</v>
      </c>
      <c r="D296" s="71" t="s">
        <v>162</v>
      </c>
      <c r="E296" s="62">
        <v>50000</v>
      </c>
      <c r="F296" s="62">
        <v>5000</v>
      </c>
      <c r="G296" s="62"/>
      <c r="H296" s="44">
        <f t="shared" si="48"/>
        <v>55000</v>
      </c>
    </row>
    <row r="297" spans="1:8" s="2" customFormat="1" ht="12" customHeight="1" x14ac:dyDescent="0.2">
      <c r="A297" s="24"/>
      <c r="B297" s="49">
        <v>71015</v>
      </c>
      <c r="C297" s="41"/>
      <c r="D297" s="42" t="s">
        <v>56</v>
      </c>
      <c r="E297" s="77">
        <v>604200</v>
      </c>
      <c r="F297" s="44">
        <f>SUM(F299)</f>
        <v>83400</v>
      </c>
      <c r="G297" s="44">
        <f>SUM(G299)</f>
        <v>4500</v>
      </c>
      <c r="H297" s="43">
        <f t="shared" si="48"/>
        <v>683100</v>
      </c>
    </row>
    <row r="298" spans="1:8" s="2" customFormat="1" ht="12" customHeight="1" x14ac:dyDescent="0.2">
      <c r="A298" s="24"/>
      <c r="B298" s="49"/>
      <c r="C298" s="41"/>
      <c r="D298" s="88" t="s">
        <v>163</v>
      </c>
      <c r="E298" s="79"/>
      <c r="F298" s="48"/>
      <c r="G298" s="48"/>
      <c r="H298" s="47"/>
    </row>
    <row r="299" spans="1:8" s="2" customFormat="1" ht="12" customHeight="1" x14ac:dyDescent="0.2">
      <c r="A299" s="24"/>
      <c r="B299" s="49"/>
      <c r="C299" s="31"/>
      <c r="D299" s="313" t="s">
        <v>164</v>
      </c>
      <c r="E299" s="102">
        <v>604200</v>
      </c>
      <c r="F299" s="316">
        <f>SUM(F300:F307)</f>
        <v>83400</v>
      </c>
      <c r="G299" s="316">
        <f>SUM(G300:G307)</f>
        <v>4500</v>
      </c>
      <c r="H299" s="99">
        <f t="shared" si="48"/>
        <v>683100</v>
      </c>
    </row>
    <row r="300" spans="1:8" s="2" customFormat="1" ht="12" customHeight="1" x14ac:dyDescent="0.2">
      <c r="A300" s="24"/>
      <c r="B300" s="49"/>
      <c r="C300" s="41">
        <v>4020</v>
      </c>
      <c r="D300" s="67" t="s">
        <v>165</v>
      </c>
      <c r="E300" s="79">
        <v>315198</v>
      </c>
      <c r="F300" s="79">
        <f>65542+3079</f>
        <v>68621</v>
      </c>
      <c r="G300" s="79"/>
      <c r="H300" s="48">
        <f t="shared" si="48"/>
        <v>383819</v>
      </c>
    </row>
    <row r="301" spans="1:8" s="2" customFormat="1" ht="12" customHeight="1" x14ac:dyDescent="0.2">
      <c r="A301" s="24"/>
      <c r="B301" s="49"/>
      <c r="C301" s="41">
        <v>4040</v>
      </c>
      <c r="D301" s="78" t="s">
        <v>166</v>
      </c>
      <c r="E301" s="79">
        <v>33495</v>
      </c>
      <c r="F301" s="79"/>
      <c r="G301" s="79">
        <v>3079</v>
      </c>
      <c r="H301" s="48">
        <f t="shared" si="48"/>
        <v>30416</v>
      </c>
    </row>
    <row r="302" spans="1:8" s="2" customFormat="1" ht="12" customHeight="1" x14ac:dyDescent="0.2">
      <c r="A302" s="24"/>
      <c r="B302" s="49"/>
      <c r="C302" s="41">
        <v>4110</v>
      </c>
      <c r="D302" s="78" t="s">
        <v>89</v>
      </c>
      <c r="E302" s="65">
        <v>78940</v>
      </c>
      <c r="F302" s="65">
        <v>11752</v>
      </c>
      <c r="G302" s="65"/>
      <c r="H302" s="48">
        <f t="shared" si="48"/>
        <v>90692</v>
      </c>
    </row>
    <row r="303" spans="1:8" s="2" customFormat="1" ht="12" customHeight="1" x14ac:dyDescent="0.2">
      <c r="A303" s="24"/>
      <c r="B303" s="49"/>
      <c r="C303" s="41">
        <v>4120</v>
      </c>
      <c r="D303" s="78" t="s">
        <v>131</v>
      </c>
      <c r="E303" s="65">
        <v>6370</v>
      </c>
      <c r="F303" s="65">
        <v>1606</v>
      </c>
      <c r="G303" s="65"/>
      <c r="H303" s="48">
        <f t="shared" si="48"/>
        <v>7976</v>
      </c>
    </row>
    <row r="304" spans="1:8" s="2" customFormat="1" ht="12" customHeight="1" x14ac:dyDescent="0.2">
      <c r="A304" s="24"/>
      <c r="B304" s="49"/>
      <c r="C304" s="54" t="s">
        <v>167</v>
      </c>
      <c r="D304" s="88" t="s">
        <v>123</v>
      </c>
      <c r="E304" s="79">
        <v>13800</v>
      </c>
      <c r="F304" s="79"/>
      <c r="G304" s="79">
        <v>721</v>
      </c>
      <c r="H304" s="48">
        <f t="shared" si="48"/>
        <v>13079</v>
      </c>
    </row>
    <row r="305" spans="1:8" s="2" customFormat="1" ht="12" customHeight="1" x14ac:dyDescent="0.2">
      <c r="A305" s="24"/>
      <c r="B305" s="49"/>
      <c r="C305" s="41">
        <v>4270</v>
      </c>
      <c r="D305" s="78" t="s">
        <v>168</v>
      </c>
      <c r="E305" s="79">
        <v>2500</v>
      </c>
      <c r="F305" s="79"/>
      <c r="G305" s="79">
        <v>700</v>
      </c>
      <c r="H305" s="48">
        <f t="shared" si="48"/>
        <v>1800</v>
      </c>
    </row>
    <row r="306" spans="1:8" s="2" customFormat="1" ht="12" customHeight="1" x14ac:dyDescent="0.2">
      <c r="A306" s="24"/>
      <c r="B306" s="49"/>
      <c r="C306" s="41">
        <v>4430</v>
      </c>
      <c r="D306" s="78" t="s">
        <v>97</v>
      </c>
      <c r="E306" s="79">
        <v>1400</v>
      </c>
      <c r="F306" s="79">
        <v>700</v>
      </c>
      <c r="G306" s="79"/>
      <c r="H306" s="48">
        <f t="shared" si="48"/>
        <v>2100</v>
      </c>
    </row>
    <row r="307" spans="1:8" s="2" customFormat="1" ht="12" customHeight="1" x14ac:dyDescent="0.2">
      <c r="A307" s="36"/>
      <c r="B307" s="49"/>
      <c r="C307" s="41">
        <v>4440</v>
      </c>
      <c r="D307" s="78" t="s">
        <v>104</v>
      </c>
      <c r="E307" s="65">
        <v>9922</v>
      </c>
      <c r="F307" s="65">
        <v>721</v>
      </c>
      <c r="G307" s="65"/>
      <c r="H307" s="48">
        <f t="shared" si="48"/>
        <v>10643</v>
      </c>
    </row>
    <row r="308" spans="1:8" s="2" customFormat="1" ht="12" customHeight="1" x14ac:dyDescent="0.2">
      <c r="A308" s="36">
        <v>754</v>
      </c>
      <c r="B308" s="37"/>
      <c r="C308" s="38"/>
      <c r="D308" s="37" t="s">
        <v>75</v>
      </c>
      <c r="E308" s="65"/>
      <c r="F308" s="79"/>
      <c r="G308" s="79"/>
      <c r="H308" s="79"/>
    </row>
    <row r="309" spans="1:8" s="2" customFormat="1" ht="12" customHeight="1" thickBot="1" x14ac:dyDescent="0.25">
      <c r="A309" s="36"/>
      <c r="B309" s="37"/>
      <c r="C309" s="38"/>
      <c r="D309" s="37" t="s">
        <v>26</v>
      </c>
      <c r="E309" s="40">
        <v>14159300</v>
      </c>
      <c r="F309" s="35">
        <f>SUM(F310)</f>
        <v>1038100</v>
      </c>
      <c r="G309" s="35">
        <f>SUM(G310)</f>
        <v>0</v>
      </c>
      <c r="H309" s="35">
        <f>SUM(E309+F309-G309)</f>
        <v>15197400</v>
      </c>
    </row>
    <row r="310" spans="1:8" s="2" customFormat="1" ht="12" customHeight="1" thickTop="1" x14ac:dyDescent="0.2">
      <c r="A310" s="36"/>
      <c r="B310" s="49">
        <v>75411</v>
      </c>
      <c r="C310" s="41"/>
      <c r="D310" s="89" t="s">
        <v>169</v>
      </c>
      <c r="E310" s="44">
        <v>14159300</v>
      </c>
      <c r="F310" s="44">
        <f>SUM(F311)</f>
        <v>1038100</v>
      </c>
      <c r="G310" s="44">
        <f>SUM(G311)</f>
        <v>0</v>
      </c>
      <c r="H310" s="43">
        <f>SUM(E310+F310-G310)</f>
        <v>15197400</v>
      </c>
    </row>
    <row r="311" spans="1:8" s="2" customFormat="1" ht="12" customHeight="1" x14ac:dyDescent="0.2">
      <c r="A311" s="36"/>
      <c r="B311" s="49"/>
      <c r="C311" s="41"/>
      <c r="D311" s="322" t="s">
        <v>170</v>
      </c>
      <c r="E311" s="316">
        <v>14159300</v>
      </c>
      <c r="F311" s="316">
        <f>SUM(F312:F323)</f>
        <v>1038100</v>
      </c>
      <c r="G311" s="316">
        <f>SUM(G312:G323)</f>
        <v>0</v>
      </c>
      <c r="H311" s="99">
        <f>SUM(E311+F311-G311)</f>
        <v>15197400</v>
      </c>
    </row>
    <row r="312" spans="1:8" s="2" customFormat="1" ht="21.75" customHeight="1" x14ac:dyDescent="0.2">
      <c r="A312" s="100"/>
      <c r="B312" s="53"/>
      <c r="C312" s="66">
        <v>3070</v>
      </c>
      <c r="D312" s="67" t="s">
        <v>171</v>
      </c>
      <c r="E312" s="48">
        <v>531914</v>
      </c>
      <c r="F312" s="48">
        <v>14400</v>
      </c>
      <c r="G312" s="48"/>
      <c r="H312" s="48">
        <f t="shared" ref="H312:H347" si="49">SUM(E312+F312-G312)</f>
        <v>546314</v>
      </c>
    </row>
    <row r="313" spans="1:8" s="2" customFormat="1" ht="12" customHeight="1" x14ac:dyDescent="0.2">
      <c r="A313" s="100"/>
      <c r="B313" s="53"/>
      <c r="C313" s="41">
        <v>4010</v>
      </c>
      <c r="D313" s="78" t="s">
        <v>100</v>
      </c>
      <c r="E313" s="48">
        <v>79076</v>
      </c>
      <c r="F313" s="48">
        <v>19113</v>
      </c>
      <c r="G313" s="48"/>
      <c r="H313" s="48">
        <f t="shared" si="49"/>
        <v>98189</v>
      </c>
    </row>
    <row r="314" spans="1:8" s="2" customFormat="1" ht="12" customHeight="1" x14ac:dyDescent="0.2">
      <c r="A314" s="100"/>
      <c r="B314" s="53"/>
      <c r="C314" s="41">
        <v>4020</v>
      </c>
      <c r="D314" s="67" t="s">
        <v>165</v>
      </c>
      <c r="E314" s="48">
        <v>87425</v>
      </c>
      <c r="F314" s="48">
        <v>11875</v>
      </c>
      <c r="G314" s="48"/>
      <c r="H314" s="48">
        <f t="shared" si="49"/>
        <v>99300</v>
      </c>
    </row>
    <row r="315" spans="1:8" s="2" customFormat="1" ht="12" customHeight="1" x14ac:dyDescent="0.2">
      <c r="A315" s="100"/>
      <c r="B315" s="53"/>
      <c r="C315" s="41">
        <v>4050</v>
      </c>
      <c r="D315" s="105" t="s">
        <v>172</v>
      </c>
      <c r="E315" s="48">
        <v>9980460</v>
      </c>
      <c r="F315" s="48">
        <v>569201</v>
      </c>
      <c r="G315" s="48"/>
      <c r="H315" s="48">
        <f t="shared" si="49"/>
        <v>10549661</v>
      </c>
    </row>
    <row r="316" spans="1:8" s="2" customFormat="1" ht="21" customHeight="1" x14ac:dyDescent="0.2">
      <c r="A316" s="100"/>
      <c r="B316" s="53"/>
      <c r="C316" s="66">
        <v>4060</v>
      </c>
      <c r="D316" s="106" t="s">
        <v>173</v>
      </c>
      <c r="E316" s="48">
        <v>224569</v>
      </c>
      <c r="F316" s="48">
        <v>6456</v>
      </c>
      <c r="G316" s="48"/>
      <c r="H316" s="48">
        <f t="shared" si="49"/>
        <v>231025</v>
      </c>
    </row>
    <row r="317" spans="1:8" s="2" customFormat="1" ht="12" customHeight="1" x14ac:dyDescent="0.2">
      <c r="A317" s="100"/>
      <c r="B317" s="53"/>
      <c r="C317" s="41">
        <v>4110</v>
      </c>
      <c r="D317" s="78" t="s">
        <v>89</v>
      </c>
      <c r="E317" s="48">
        <v>29301</v>
      </c>
      <c r="F317" s="48">
        <v>3619</v>
      </c>
      <c r="G317" s="48"/>
      <c r="H317" s="48">
        <f t="shared" si="49"/>
        <v>32920</v>
      </c>
    </row>
    <row r="318" spans="1:8" s="2" customFormat="1" ht="12" customHeight="1" x14ac:dyDescent="0.2">
      <c r="A318" s="100"/>
      <c r="B318" s="53"/>
      <c r="C318" s="41">
        <v>4120</v>
      </c>
      <c r="D318" s="78" t="s">
        <v>131</v>
      </c>
      <c r="E318" s="48">
        <v>4405</v>
      </c>
      <c r="F318" s="48">
        <v>769</v>
      </c>
      <c r="G318" s="48"/>
      <c r="H318" s="48">
        <f t="shared" si="49"/>
        <v>5174</v>
      </c>
    </row>
    <row r="319" spans="1:8" s="2" customFormat="1" ht="21.75" customHeight="1" x14ac:dyDescent="0.2">
      <c r="A319" s="100"/>
      <c r="B319" s="53"/>
      <c r="C319" s="103" t="s">
        <v>174</v>
      </c>
      <c r="D319" s="80" t="s">
        <v>175</v>
      </c>
      <c r="E319" s="48">
        <v>1633720</v>
      </c>
      <c r="F319" s="48">
        <v>181297</v>
      </c>
      <c r="G319" s="48"/>
      <c r="H319" s="48">
        <f t="shared" si="49"/>
        <v>1815017</v>
      </c>
    </row>
    <row r="320" spans="1:8" s="2" customFormat="1" ht="12" customHeight="1" x14ac:dyDescent="0.2">
      <c r="A320" s="100"/>
      <c r="B320" s="53"/>
      <c r="C320" s="54" t="s">
        <v>167</v>
      </c>
      <c r="D320" s="88" t="s">
        <v>123</v>
      </c>
      <c r="E320" s="48">
        <v>119612</v>
      </c>
      <c r="F320" s="48">
        <v>40000</v>
      </c>
      <c r="G320" s="48"/>
      <c r="H320" s="48">
        <f t="shared" si="49"/>
        <v>159612</v>
      </c>
    </row>
    <row r="321" spans="1:8" s="2" customFormat="1" ht="12" customHeight="1" x14ac:dyDescent="0.2">
      <c r="A321" s="100"/>
      <c r="B321" s="53"/>
      <c r="C321" s="41">
        <v>4260</v>
      </c>
      <c r="D321" s="78" t="s">
        <v>92</v>
      </c>
      <c r="E321" s="48">
        <v>145500</v>
      </c>
      <c r="F321" s="48">
        <v>30000</v>
      </c>
      <c r="G321" s="48"/>
      <c r="H321" s="48">
        <f t="shared" si="49"/>
        <v>175500</v>
      </c>
    </row>
    <row r="322" spans="1:8" s="2" customFormat="1" ht="12" customHeight="1" x14ac:dyDescent="0.2">
      <c r="A322" s="100"/>
      <c r="B322" s="53"/>
      <c r="C322" s="41">
        <v>4300</v>
      </c>
      <c r="D322" s="78" t="s">
        <v>70</v>
      </c>
      <c r="E322" s="48">
        <v>140000</v>
      </c>
      <c r="F322" s="48">
        <v>11370</v>
      </c>
      <c r="G322" s="48"/>
      <c r="H322" s="48">
        <f t="shared" si="49"/>
        <v>151370</v>
      </c>
    </row>
    <row r="323" spans="1:8" s="2" customFormat="1" ht="12" customHeight="1" x14ac:dyDescent="0.2">
      <c r="A323" s="100"/>
      <c r="B323" s="53"/>
      <c r="C323" s="41">
        <v>6050</v>
      </c>
      <c r="D323" s="78" t="s">
        <v>67</v>
      </c>
      <c r="E323" s="48">
        <v>0</v>
      </c>
      <c r="F323" s="48">
        <v>150000</v>
      </c>
      <c r="G323" s="48"/>
      <c r="H323" s="48">
        <f t="shared" si="49"/>
        <v>150000</v>
      </c>
    </row>
    <row r="324" spans="1:8" s="2" customFormat="1" ht="12" customHeight="1" thickBot="1" x14ac:dyDescent="0.25">
      <c r="A324" s="38" t="s">
        <v>132</v>
      </c>
      <c r="B324" s="37"/>
      <c r="C324" s="38"/>
      <c r="D324" s="39" t="s">
        <v>34</v>
      </c>
      <c r="E324" s="35">
        <v>429600</v>
      </c>
      <c r="F324" s="35">
        <f>SUM(F326)</f>
        <v>800</v>
      </c>
      <c r="G324" s="35">
        <f>SUM(G326)</f>
        <v>0</v>
      </c>
      <c r="H324" s="35">
        <f t="shared" si="49"/>
        <v>430400</v>
      </c>
    </row>
    <row r="325" spans="1:8" s="2" customFormat="1" ht="12" customHeight="1" thickTop="1" x14ac:dyDescent="0.2">
      <c r="A325" s="38"/>
      <c r="B325" s="49">
        <v>85205</v>
      </c>
      <c r="C325" s="54"/>
      <c r="D325" s="88" t="s">
        <v>176</v>
      </c>
      <c r="E325" s="107"/>
      <c r="F325" s="107"/>
      <c r="G325" s="107"/>
      <c r="H325" s="107"/>
    </row>
    <row r="326" spans="1:8" s="2" customFormat="1" ht="12" customHeight="1" x14ac:dyDescent="0.2">
      <c r="A326" s="38"/>
      <c r="B326" s="69"/>
      <c r="C326" s="54"/>
      <c r="D326" s="97" t="s">
        <v>177</v>
      </c>
      <c r="E326" s="77">
        <v>429600</v>
      </c>
      <c r="F326" s="44">
        <f>SUM(F327)</f>
        <v>800</v>
      </c>
      <c r="G326" s="44">
        <f>SUM(G327)</f>
        <v>0</v>
      </c>
      <c r="H326" s="43">
        <f t="shared" si="49"/>
        <v>430400</v>
      </c>
    </row>
    <row r="327" spans="1:8" s="2" customFormat="1" ht="22.15" customHeight="1" x14ac:dyDescent="0.2">
      <c r="A327" s="38"/>
      <c r="B327" s="49"/>
      <c r="C327" s="31"/>
      <c r="D327" s="315" t="s">
        <v>178</v>
      </c>
      <c r="E327" s="324">
        <v>429600</v>
      </c>
      <c r="F327" s="316">
        <f>SUM(F328:F328)</f>
        <v>800</v>
      </c>
      <c r="G327" s="316">
        <f>SUM(G328:G328)</f>
        <v>0</v>
      </c>
      <c r="H327" s="99">
        <f t="shared" si="49"/>
        <v>430400</v>
      </c>
    </row>
    <row r="328" spans="1:8" s="2" customFormat="1" ht="12" customHeight="1" x14ac:dyDescent="0.2">
      <c r="A328" s="38"/>
      <c r="B328" s="37"/>
      <c r="C328" s="41">
        <v>4010</v>
      </c>
      <c r="D328" s="78" t="s">
        <v>100</v>
      </c>
      <c r="E328" s="65">
        <v>148986</v>
      </c>
      <c r="F328" s="65">
        <v>800</v>
      </c>
      <c r="G328" s="65"/>
      <c r="H328" s="48">
        <f t="shared" si="49"/>
        <v>149786</v>
      </c>
    </row>
    <row r="329" spans="1:8" s="2" customFormat="1" ht="12" customHeight="1" thickBot="1" x14ac:dyDescent="0.25">
      <c r="A329" s="36">
        <v>853</v>
      </c>
      <c r="B329" s="37"/>
      <c r="C329" s="38"/>
      <c r="D329" s="39" t="s">
        <v>60</v>
      </c>
      <c r="E329" s="35">
        <v>453000</v>
      </c>
      <c r="F329" s="35">
        <f>SUM(F330)</f>
        <v>9240</v>
      </c>
      <c r="G329" s="35">
        <f>SUM(G330)</f>
        <v>0</v>
      </c>
      <c r="H329" s="35">
        <f t="shared" si="49"/>
        <v>462240</v>
      </c>
    </row>
    <row r="330" spans="1:8" s="2" customFormat="1" ht="12" customHeight="1" thickTop="1" x14ac:dyDescent="0.2">
      <c r="A330" s="38"/>
      <c r="B330" s="49">
        <v>85395</v>
      </c>
      <c r="C330" s="31"/>
      <c r="D330" s="42" t="s">
        <v>61</v>
      </c>
      <c r="E330" s="77">
        <v>0</v>
      </c>
      <c r="F330" s="44">
        <f t="shared" ref="F330:G330" si="50">SUM(F331)</f>
        <v>9240</v>
      </c>
      <c r="G330" s="44">
        <f t="shared" si="50"/>
        <v>0</v>
      </c>
      <c r="H330" s="43">
        <f t="shared" si="49"/>
        <v>9240</v>
      </c>
    </row>
    <row r="331" spans="1:8" s="2" customFormat="1" ht="12" customHeight="1" x14ac:dyDescent="0.2">
      <c r="A331" s="38"/>
      <c r="B331" s="37"/>
      <c r="C331" s="31"/>
      <c r="D331" s="319" t="s">
        <v>135</v>
      </c>
      <c r="E331" s="324">
        <v>0</v>
      </c>
      <c r="F331" s="316">
        <f>SUM(F332:F332)</f>
        <v>9240</v>
      </c>
      <c r="G331" s="316">
        <f>SUM(G332:G332)</f>
        <v>0</v>
      </c>
      <c r="H331" s="99">
        <f t="shared" si="49"/>
        <v>9240</v>
      </c>
    </row>
    <row r="332" spans="1:8" s="2" customFormat="1" ht="12" customHeight="1" x14ac:dyDescent="0.2">
      <c r="A332" s="38"/>
      <c r="B332" s="37"/>
      <c r="C332" s="41">
        <v>3110</v>
      </c>
      <c r="D332" s="78" t="s">
        <v>157</v>
      </c>
      <c r="E332" s="65">
        <v>0</v>
      </c>
      <c r="F332" s="65">
        <v>9240</v>
      </c>
      <c r="G332" s="104"/>
      <c r="H332" s="48">
        <f t="shared" si="49"/>
        <v>9240</v>
      </c>
    </row>
    <row r="333" spans="1:8" s="2" customFormat="1" ht="12" customHeight="1" thickBot="1" x14ac:dyDescent="0.25">
      <c r="A333" s="37">
        <v>855</v>
      </c>
      <c r="B333" s="37"/>
      <c r="C333" s="38"/>
      <c r="D333" s="39" t="s">
        <v>47</v>
      </c>
      <c r="E333" s="40">
        <v>356900</v>
      </c>
      <c r="F333" s="35">
        <f>SUM(F334,F341)</f>
        <v>2880</v>
      </c>
      <c r="G333" s="35">
        <f>SUM(G334,G341)</f>
        <v>2880</v>
      </c>
      <c r="H333" s="35">
        <f t="shared" si="49"/>
        <v>356900</v>
      </c>
    </row>
    <row r="334" spans="1:8" s="2" customFormat="1" ht="12" customHeight="1" thickTop="1" x14ac:dyDescent="0.2">
      <c r="A334" s="108"/>
      <c r="B334" s="69">
        <v>85508</v>
      </c>
      <c r="C334" s="91"/>
      <c r="D334" s="71" t="s">
        <v>179</v>
      </c>
      <c r="E334" s="44">
        <v>190700</v>
      </c>
      <c r="F334" s="44">
        <f t="shared" ref="F334:G334" si="51">SUM(F335)</f>
        <v>1360</v>
      </c>
      <c r="G334" s="44">
        <f t="shared" si="51"/>
        <v>1360</v>
      </c>
      <c r="H334" s="43">
        <f t="shared" si="49"/>
        <v>190700</v>
      </c>
    </row>
    <row r="335" spans="1:8" s="2" customFormat="1" ht="12" customHeight="1" x14ac:dyDescent="0.2">
      <c r="A335" s="108"/>
      <c r="B335" s="41"/>
      <c r="C335" s="31"/>
      <c r="D335" s="319" t="s">
        <v>135</v>
      </c>
      <c r="E335" s="316">
        <v>190700</v>
      </c>
      <c r="F335" s="316">
        <f>SUM(F336:F340)</f>
        <v>1360</v>
      </c>
      <c r="G335" s="316">
        <f>SUM(G336:G340)</f>
        <v>1360</v>
      </c>
      <c r="H335" s="99">
        <f t="shared" si="49"/>
        <v>190700</v>
      </c>
    </row>
    <row r="336" spans="1:8" s="2" customFormat="1" ht="12" customHeight="1" x14ac:dyDescent="0.2">
      <c r="A336" s="38"/>
      <c r="B336" s="36"/>
      <c r="C336" s="41">
        <v>3110</v>
      </c>
      <c r="D336" s="78" t="s">
        <v>157</v>
      </c>
      <c r="E336" s="65">
        <v>190700</v>
      </c>
      <c r="F336" s="79"/>
      <c r="G336" s="79">
        <v>1360</v>
      </c>
      <c r="H336" s="48">
        <f t="shared" si="49"/>
        <v>189340</v>
      </c>
    </row>
    <row r="337" spans="1:8" s="2" customFormat="1" ht="12" customHeight="1" x14ac:dyDescent="0.2">
      <c r="A337" s="38"/>
      <c r="B337" s="36"/>
      <c r="C337" s="41">
        <v>4010</v>
      </c>
      <c r="D337" s="78" t="s">
        <v>100</v>
      </c>
      <c r="E337" s="65">
        <v>0</v>
      </c>
      <c r="F337" s="79">
        <v>900</v>
      </c>
      <c r="G337" s="79"/>
      <c r="H337" s="48">
        <f t="shared" si="49"/>
        <v>900</v>
      </c>
    </row>
    <row r="338" spans="1:8" s="2" customFormat="1" ht="12" customHeight="1" x14ac:dyDescent="0.2">
      <c r="A338" s="38"/>
      <c r="B338" s="36"/>
      <c r="C338" s="41">
        <v>4110</v>
      </c>
      <c r="D338" s="78" t="s">
        <v>89</v>
      </c>
      <c r="E338" s="65">
        <v>0</v>
      </c>
      <c r="F338" s="79">
        <v>158</v>
      </c>
      <c r="G338" s="79"/>
      <c r="H338" s="48">
        <f t="shared" si="49"/>
        <v>158</v>
      </c>
    </row>
    <row r="339" spans="1:8" s="2" customFormat="1" ht="12" customHeight="1" x14ac:dyDescent="0.2">
      <c r="A339" s="38"/>
      <c r="B339" s="36"/>
      <c r="C339" s="41">
        <v>4120</v>
      </c>
      <c r="D339" s="78" t="s">
        <v>131</v>
      </c>
      <c r="E339" s="65">
        <v>0</v>
      </c>
      <c r="F339" s="79">
        <v>22</v>
      </c>
      <c r="G339" s="79"/>
      <c r="H339" s="48">
        <f t="shared" si="49"/>
        <v>22</v>
      </c>
    </row>
    <row r="340" spans="1:8" s="2" customFormat="1" ht="12" customHeight="1" x14ac:dyDescent="0.2">
      <c r="A340" s="38"/>
      <c r="B340" s="36"/>
      <c r="C340" s="69">
        <v>4210</v>
      </c>
      <c r="D340" s="88" t="s">
        <v>123</v>
      </c>
      <c r="E340" s="65">
        <v>0</v>
      </c>
      <c r="F340" s="79">
        <v>280</v>
      </c>
      <c r="G340" s="79"/>
      <c r="H340" s="48">
        <f t="shared" si="49"/>
        <v>280</v>
      </c>
    </row>
    <row r="341" spans="1:8" s="2" customFormat="1" ht="12" customHeight="1" x14ac:dyDescent="0.2">
      <c r="A341" s="38"/>
      <c r="B341" s="69">
        <v>85510</v>
      </c>
      <c r="C341" s="91"/>
      <c r="D341" s="109" t="s">
        <v>180</v>
      </c>
      <c r="E341" s="44">
        <v>166200</v>
      </c>
      <c r="F341" s="44">
        <f t="shared" ref="F341:G341" si="52">SUM(F342)</f>
        <v>1520</v>
      </c>
      <c r="G341" s="44">
        <f t="shared" si="52"/>
        <v>1520</v>
      </c>
      <c r="H341" s="43">
        <f t="shared" si="49"/>
        <v>166200</v>
      </c>
    </row>
    <row r="342" spans="1:8" s="2" customFormat="1" ht="12" customHeight="1" x14ac:dyDescent="0.2">
      <c r="A342" s="38"/>
      <c r="B342" s="49"/>
      <c r="C342" s="31"/>
      <c r="D342" s="319" t="s">
        <v>135</v>
      </c>
      <c r="E342" s="316">
        <v>166200</v>
      </c>
      <c r="F342" s="316">
        <f>SUM(F343:F347)</f>
        <v>1520</v>
      </c>
      <c r="G342" s="316">
        <f>SUM(G343:G347)</f>
        <v>1520</v>
      </c>
      <c r="H342" s="99">
        <f t="shared" si="49"/>
        <v>166200</v>
      </c>
    </row>
    <row r="343" spans="1:8" s="2" customFormat="1" ht="12" customHeight="1" x14ac:dyDescent="0.2">
      <c r="A343" s="38"/>
      <c r="B343" s="37"/>
      <c r="C343" s="41">
        <v>3110</v>
      </c>
      <c r="D343" s="78" t="s">
        <v>157</v>
      </c>
      <c r="E343" s="65">
        <v>166200</v>
      </c>
      <c r="F343" s="79"/>
      <c r="G343" s="79">
        <v>1520</v>
      </c>
      <c r="H343" s="48">
        <f t="shared" si="49"/>
        <v>164680</v>
      </c>
    </row>
    <row r="344" spans="1:8" s="2" customFormat="1" ht="12" customHeight="1" x14ac:dyDescent="0.2">
      <c r="A344" s="38"/>
      <c r="B344" s="37"/>
      <c r="C344" s="41">
        <v>4010</v>
      </c>
      <c r="D344" s="78" t="s">
        <v>100</v>
      </c>
      <c r="E344" s="65">
        <v>0</v>
      </c>
      <c r="F344" s="79">
        <v>900</v>
      </c>
      <c r="G344" s="79"/>
      <c r="H344" s="48">
        <f t="shared" si="49"/>
        <v>900</v>
      </c>
    </row>
    <row r="345" spans="1:8" s="2" customFormat="1" ht="12" customHeight="1" x14ac:dyDescent="0.2">
      <c r="A345" s="38"/>
      <c r="B345" s="37"/>
      <c r="C345" s="41">
        <v>4110</v>
      </c>
      <c r="D345" s="78" t="s">
        <v>89</v>
      </c>
      <c r="E345" s="65">
        <v>0</v>
      </c>
      <c r="F345" s="79">
        <v>158</v>
      </c>
      <c r="G345" s="79"/>
      <c r="H345" s="48">
        <f t="shared" si="49"/>
        <v>158</v>
      </c>
    </row>
    <row r="346" spans="1:8" s="2" customFormat="1" ht="12" customHeight="1" x14ac:dyDescent="0.2">
      <c r="A346" s="38"/>
      <c r="B346" s="37"/>
      <c r="C346" s="41">
        <v>4120</v>
      </c>
      <c r="D346" s="78" t="s">
        <v>131</v>
      </c>
      <c r="E346" s="65">
        <v>0</v>
      </c>
      <c r="F346" s="79">
        <v>22</v>
      </c>
      <c r="G346" s="79"/>
      <c r="H346" s="48">
        <f t="shared" si="49"/>
        <v>22</v>
      </c>
    </row>
    <row r="347" spans="1:8" s="2" customFormat="1" ht="12" customHeight="1" x14ac:dyDescent="0.2">
      <c r="A347" s="38"/>
      <c r="B347" s="37"/>
      <c r="C347" s="69">
        <v>4210</v>
      </c>
      <c r="D347" s="88" t="s">
        <v>123</v>
      </c>
      <c r="E347" s="65">
        <v>0</v>
      </c>
      <c r="F347" s="79">
        <v>440</v>
      </c>
      <c r="G347" s="79"/>
      <c r="H347" s="48">
        <f t="shared" si="49"/>
        <v>440</v>
      </c>
    </row>
    <row r="348" spans="1:8" s="2" customFormat="1" ht="3.75" customHeight="1" x14ac:dyDescent="0.2">
      <c r="A348" s="110"/>
      <c r="B348" s="111"/>
      <c r="C348" s="112"/>
      <c r="D348" s="113"/>
      <c r="E348" s="43"/>
      <c r="F348" s="43"/>
      <c r="G348" s="43"/>
      <c r="H348" s="43"/>
    </row>
    <row r="349" spans="1:8" s="2" customFormat="1" ht="12.6" customHeight="1" x14ac:dyDescent="0.2">
      <c r="A349" s="114"/>
    </row>
    <row r="350" spans="1:8" s="2" customFormat="1" ht="12.6" customHeight="1" x14ac:dyDescent="0.2">
      <c r="A350" s="114"/>
    </row>
    <row r="351" spans="1:8" s="2" customFormat="1" ht="12.6" customHeight="1" x14ac:dyDescent="0.2">
      <c r="A351" s="114"/>
    </row>
    <row r="352" spans="1:8" s="2" customFormat="1" ht="12.6" customHeight="1" x14ac:dyDescent="0.2">
      <c r="A352" s="114"/>
    </row>
    <row r="353" spans="1:1" s="2" customFormat="1" ht="12.6" customHeight="1" x14ac:dyDescent="0.2">
      <c r="A353" s="114"/>
    </row>
    <row r="354" spans="1:1" s="2" customFormat="1" ht="12.6" customHeight="1" x14ac:dyDescent="0.2">
      <c r="A354" s="114"/>
    </row>
    <row r="355" spans="1:1" s="2" customFormat="1" ht="12.6" customHeight="1" x14ac:dyDescent="0.2">
      <c r="A355" s="114"/>
    </row>
    <row r="356" spans="1:1" s="2" customFormat="1" ht="12.6" customHeight="1" x14ac:dyDescent="0.2">
      <c r="A356" s="114"/>
    </row>
    <row r="357" spans="1:1" s="2" customFormat="1" ht="12.6" customHeight="1" x14ac:dyDescent="0.2">
      <c r="A357" s="114"/>
    </row>
    <row r="358" spans="1:1" s="2" customFormat="1" ht="12.6" customHeight="1" x14ac:dyDescent="0.2">
      <c r="A358" s="114"/>
    </row>
    <row r="359" spans="1:1" s="2" customFormat="1" ht="12.6" customHeight="1" x14ac:dyDescent="0.2">
      <c r="A359" s="114"/>
    </row>
    <row r="360" spans="1:1" s="2" customFormat="1" ht="12.6" customHeight="1" x14ac:dyDescent="0.2">
      <c r="A360" s="114"/>
    </row>
    <row r="361" spans="1:1" s="2" customFormat="1" ht="12.6" customHeight="1" x14ac:dyDescent="0.2">
      <c r="A361" s="114"/>
    </row>
    <row r="362" spans="1:1" s="2" customFormat="1" ht="12.6" customHeight="1" x14ac:dyDescent="0.2">
      <c r="A362" s="114"/>
    </row>
    <row r="363" spans="1:1" s="2" customFormat="1" ht="12.6" customHeight="1" x14ac:dyDescent="0.2">
      <c r="A363" s="114"/>
    </row>
    <row r="364" spans="1:1" s="2" customFormat="1" ht="12.6" customHeight="1" x14ac:dyDescent="0.2">
      <c r="A364" s="114"/>
    </row>
    <row r="365" spans="1:1" s="2" customFormat="1" ht="12.6" customHeight="1" x14ac:dyDescent="0.2">
      <c r="A365" s="114"/>
    </row>
    <row r="366" spans="1:1" s="2" customFormat="1" ht="12.6" customHeight="1" x14ac:dyDescent="0.2">
      <c r="A366" s="114"/>
    </row>
    <row r="367" spans="1:1" s="2" customFormat="1" ht="12.6" customHeight="1" x14ac:dyDescent="0.2">
      <c r="A367" s="114"/>
    </row>
    <row r="368" spans="1:1" s="2" customFormat="1" ht="12.6" customHeight="1" x14ac:dyDescent="0.2">
      <c r="A368" s="114"/>
    </row>
    <row r="369" spans="1:1" s="2" customFormat="1" ht="12.6" customHeight="1" x14ac:dyDescent="0.2">
      <c r="A369" s="114"/>
    </row>
    <row r="370" spans="1:1" s="2" customFormat="1" ht="12.6" customHeight="1" x14ac:dyDescent="0.2">
      <c r="A370" s="114"/>
    </row>
    <row r="371" spans="1:1" s="2" customFormat="1" ht="12.6" customHeight="1" x14ac:dyDescent="0.2">
      <c r="A371" s="114"/>
    </row>
    <row r="372" spans="1:1" s="2" customFormat="1" ht="12.6" customHeight="1" x14ac:dyDescent="0.2">
      <c r="A372" s="114"/>
    </row>
    <row r="373" spans="1:1" s="2" customFormat="1" ht="12.6" customHeight="1" x14ac:dyDescent="0.2">
      <c r="A373" s="114"/>
    </row>
    <row r="374" spans="1:1" s="2" customFormat="1" ht="12.6" customHeight="1" x14ac:dyDescent="0.2">
      <c r="A374" s="114"/>
    </row>
    <row r="375" spans="1:1" s="2" customFormat="1" ht="12.6" customHeight="1" x14ac:dyDescent="0.2">
      <c r="A375" s="114"/>
    </row>
    <row r="376" spans="1:1" s="2" customFormat="1" ht="12.6" customHeight="1" x14ac:dyDescent="0.2">
      <c r="A376" s="114"/>
    </row>
    <row r="377" spans="1:1" s="2" customFormat="1" ht="12.6" customHeight="1" x14ac:dyDescent="0.2">
      <c r="A377" s="114"/>
    </row>
    <row r="378" spans="1:1" s="2" customFormat="1" ht="12.6" customHeight="1" x14ac:dyDescent="0.2">
      <c r="A378" s="114"/>
    </row>
    <row r="379" spans="1:1" s="2" customFormat="1" ht="12.6" customHeight="1" x14ac:dyDescent="0.2">
      <c r="A379" s="114"/>
    </row>
    <row r="380" spans="1:1" s="2" customFormat="1" ht="12.6" customHeight="1" x14ac:dyDescent="0.2">
      <c r="A380" s="114"/>
    </row>
    <row r="381" spans="1:1" s="2" customFormat="1" ht="12.6" customHeight="1" x14ac:dyDescent="0.2">
      <c r="A381" s="114"/>
    </row>
    <row r="382" spans="1:1" s="2" customFormat="1" ht="12.6" customHeight="1" x14ac:dyDescent="0.2">
      <c r="A382" s="114"/>
    </row>
    <row r="383" spans="1:1" s="2" customFormat="1" ht="12.6" customHeight="1" x14ac:dyDescent="0.2">
      <c r="A383" s="114"/>
    </row>
    <row r="384" spans="1:1" s="2" customFormat="1" ht="12.6" customHeight="1" x14ac:dyDescent="0.2">
      <c r="A384" s="114"/>
    </row>
    <row r="385" spans="1:1" s="2" customFormat="1" ht="12.6" customHeight="1" x14ac:dyDescent="0.2">
      <c r="A385" s="114"/>
    </row>
    <row r="386" spans="1:1" s="2" customFormat="1" ht="12.6" customHeight="1" x14ac:dyDescent="0.2">
      <c r="A386" s="114"/>
    </row>
    <row r="387" spans="1:1" s="2" customFormat="1" ht="12.2" customHeight="1" x14ac:dyDescent="0.2">
      <c r="A387" s="114"/>
    </row>
    <row r="388" spans="1:1" s="2" customFormat="1" ht="12.2" customHeight="1" x14ac:dyDescent="0.2">
      <c r="A388" s="114"/>
    </row>
    <row r="389" spans="1:1" s="2" customFormat="1" ht="12.2" customHeight="1" x14ac:dyDescent="0.2">
      <c r="A389" s="114"/>
    </row>
    <row r="390" spans="1:1" s="2" customFormat="1" ht="12.95" customHeight="1" x14ac:dyDescent="0.2">
      <c r="A390" s="114"/>
    </row>
    <row r="391" spans="1:1" s="2" customFormat="1" ht="12.95" customHeight="1" x14ac:dyDescent="0.2">
      <c r="A391" s="114"/>
    </row>
    <row r="392" spans="1:1" s="2" customFormat="1" ht="12.95" customHeight="1" x14ac:dyDescent="0.2">
      <c r="A392" s="114"/>
    </row>
    <row r="393" spans="1:1" s="2" customFormat="1" ht="12.95" customHeight="1" x14ac:dyDescent="0.2">
      <c r="A393" s="114"/>
    </row>
    <row r="394" spans="1:1" s="2" customFormat="1" ht="12.95" customHeight="1" x14ac:dyDescent="0.2">
      <c r="A394" s="114"/>
    </row>
    <row r="395" spans="1:1" s="2" customFormat="1" ht="12.95" customHeight="1" x14ac:dyDescent="0.2">
      <c r="A395" s="114"/>
    </row>
    <row r="396" spans="1:1" s="2" customFormat="1" ht="12.95" customHeight="1" x14ac:dyDescent="0.2">
      <c r="A396" s="114"/>
    </row>
    <row r="397" spans="1:1" s="2" customFormat="1" ht="12.95" customHeight="1" x14ac:dyDescent="0.2">
      <c r="A397" s="114"/>
    </row>
    <row r="398" spans="1:1" s="2" customFormat="1" ht="12.95" customHeight="1" x14ac:dyDescent="0.2">
      <c r="A398" s="114"/>
    </row>
    <row r="399" spans="1:1" s="2" customFormat="1" ht="12.95" customHeight="1" x14ac:dyDescent="0.2">
      <c r="A399" s="114"/>
    </row>
    <row r="400" spans="1:1" s="2" customFormat="1" ht="12.95" customHeight="1" x14ac:dyDescent="0.2">
      <c r="A400" s="114"/>
    </row>
    <row r="401" spans="1:1" s="2" customFormat="1" ht="12.95" customHeight="1" x14ac:dyDescent="0.2">
      <c r="A401" s="114"/>
    </row>
    <row r="402" spans="1:1" s="2" customFormat="1" ht="12.95" customHeight="1" x14ac:dyDescent="0.2">
      <c r="A402" s="114"/>
    </row>
    <row r="403" spans="1:1" s="2" customFormat="1" ht="12.95" customHeight="1" x14ac:dyDescent="0.2">
      <c r="A403" s="114"/>
    </row>
    <row r="404" spans="1:1" s="2" customFormat="1" ht="12.95" customHeight="1" x14ac:dyDescent="0.2">
      <c r="A404" s="114"/>
    </row>
    <row r="405" spans="1:1" s="2" customFormat="1" ht="12.95" customHeight="1" x14ac:dyDescent="0.2">
      <c r="A405" s="114"/>
    </row>
    <row r="406" spans="1:1" s="2" customFormat="1" ht="12.95" customHeight="1" x14ac:dyDescent="0.2">
      <c r="A406" s="114"/>
    </row>
    <row r="407" spans="1:1" s="2" customFormat="1" ht="12.95" customHeight="1" x14ac:dyDescent="0.2">
      <c r="A407" s="114"/>
    </row>
    <row r="408" spans="1:1" s="2" customFormat="1" ht="12.95" customHeight="1" x14ac:dyDescent="0.2">
      <c r="A408" s="114"/>
    </row>
    <row r="409" spans="1:1" s="2" customFormat="1" ht="12.95" customHeight="1" x14ac:dyDescent="0.2">
      <c r="A409" s="114"/>
    </row>
    <row r="410" spans="1:1" s="2" customFormat="1" ht="12.95" customHeight="1" x14ac:dyDescent="0.2">
      <c r="A410" s="114"/>
    </row>
    <row r="411" spans="1:1" s="2" customFormat="1" ht="12.95" customHeight="1" x14ac:dyDescent="0.2">
      <c r="A411" s="114"/>
    </row>
    <row r="412" spans="1:1" s="2" customFormat="1" ht="12.95" customHeight="1" x14ac:dyDescent="0.2">
      <c r="A412" s="114"/>
    </row>
    <row r="413" spans="1:1" s="2" customFormat="1" ht="12.95" customHeight="1" x14ac:dyDescent="0.2">
      <c r="A413" s="114"/>
    </row>
    <row r="414" spans="1:1" s="2" customFormat="1" ht="12.95" customHeight="1" x14ac:dyDescent="0.2">
      <c r="A414" s="114"/>
    </row>
    <row r="415" spans="1:1" s="2" customFormat="1" ht="12.95" customHeight="1" x14ac:dyDescent="0.2">
      <c r="A415" s="114"/>
    </row>
    <row r="416" spans="1:1" s="2" customFormat="1" ht="12.95" customHeight="1" x14ac:dyDescent="0.2">
      <c r="A416" s="114"/>
    </row>
    <row r="417" spans="1:1" s="2" customFormat="1" ht="12.95" customHeight="1" x14ac:dyDescent="0.2">
      <c r="A417" s="114"/>
    </row>
    <row r="418" spans="1:1" s="2" customFormat="1" ht="12.95" customHeight="1" x14ac:dyDescent="0.2">
      <c r="A418" s="114"/>
    </row>
    <row r="419" spans="1:1" s="2" customFormat="1" ht="12.95" customHeight="1" x14ac:dyDescent="0.2">
      <c r="A419" s="114"/>
    </row>
    <row r="420" spans="1:1" s="2" customFormat="1" ht="12.95" customHeight="1" x14ac:dyDescent="0.2">
      <c r="A420" s="114"/>
    </row>
    <row r="421" spans="1:1" s="2" customFormat="1" ht="12.95" customHeight="1" x14ac:dyDescent="0.2">
      <c r="A421" s="114"/>
    </row>
    <row r="422" spans="1:1" s="2" customFormat="1" ht="12.95" customHeight="1" x14ac:dyDescent="0.2">
      <c r="A422" s="114"/>
    </row>
    <row r="423" spans="1:1" s="2" customFormat="1" ht="12.95" customHeight="1" x14ac:dyDescent="0.2">
      <c r="A423" s="114"/>
    </row>
    <row r="424" spans="1:1" s="2" customFormat="1" ht="12.95" customHeight="1" x14ac:dyDescent="0.2"/>
    <row r="425" spans="1:1" s="2" customFormat="1" ht="12.95" customHeight="1" x14ac:dyDescent="0.2"/>
    <row r="426" spans="1:1" s="2" customFormat="1" ht="12.95" customHeight="1" x14ac:dyDescent="0.2"/>
    <row r="427" spans="1:1" s="2" customFormat="1" ht="12.95" customHeight="1" x14ac:dyDescent="0.2"/>
    <row r="428" spans="1:1" s="2" customFormat="1" ht="12.95" customHeight="1" x14ac:dyDescent="0.2"/>
    <row r="429" spans="1:1" s="2" customFormat="1" ht="12.95" customHeight="1" x14ac:dyDescent="0.2"/>
    <row r="430" spans="1:1" s="2" customFormat="1" ht="12.95" customHeight="1" x14ac:dyDescent="0.2"/>
    <row r="431" spans="1:1" s="2" customFormat="1" ht="12.95" customHeight="1" x14ac:dyDescent="0.2"/>
    <row r="432" spans="1:1" s="2" customFormat="1" ht="12.95" customHeight="1" x14ac:dyDescent="0.2"/>
    <row r="433" s="2" customFormat="1" ht="12.95" customHeight="1" x14ac:dyDescent="0.2"/>
    <row r="434" s="2" customFormat="1" ht="12.95" customHeight="1" x14ac:dyDescent="0.2"/>
    <row r="435" s="2" customFormat="1" ht="12.95" customHeight="1" x14ac:dyDescent="0.2"/>
    <row r="436" s="2" customFormat="1" ht="12.95" customHeight="1" x14ac:dyDescent="0.2"/>
    <row r="437" s="2" customFormat="1" ht="12.95" customHeight="1" x14ac:dyDescent="0.2"/>
    <row r="438" s="2" customFormat="1" ht="12.95" customHeight="1" x14ac:dyDescent="0.2"/>
    <row r="439" s="2" customFormat="1" ht="12.95" customHeight="1" x14ac:dyDescent="0.2"/>
    <row r="440" s="2" customFormat="1" ht="12.95" customHeight="1" x14ac:dyDescent="0.2"/>
    <row r="441" s="2" customFormat="1" ht="12.95" customHeight="1" x14ac:dyDescent="0.2"/>
    <row r="442" s="2" customFormat="1" ht="12.95" customHeight="1" x14ac:dyDescent="0.2"/>
    <row r="443" s="2" customFormat="1" ht="12.95" customHeight="1" x14ac:dyDescent="0.2"/>
    <row r="444" s="2" customFormat="1" ht="12.95" customHeight="1" x14ac:dyDescent="0.2"/>
    <row r="445" s="2" customFormat="1" ht="12.95" customHeight="1" x14ac:dyDescent="0.2"/>
    <row r="446" s="2" customFormat="1" ht="12.95" customHeight="1" x14ac:dyDescent="0.2"/>
    <row r="447" s="2" customFormat="1" ht="12.95" customHeight="1" x14ac:dyDescent="0.2"/>
    <row r="448" s="2" customFormat="1" ht="12.95" customHeight="1" x14ac:dyDescent="0.2"/>
    <row r="449" s="2" customFormat="1" ht="12.95" customHeight="1" x14ac:dyDescent="0.2"/>
    <row r="450" s="2" customFormat="1" ht="12.95" customHeight="1" x14ac:dyDescent="0.2"/>
    <row r="451" s="2" customFormat="1" ht="12.95" customHeight="1" x14ac:dyDescent="0.2"/>
    <row r="452" s="2" customFormat="1" ht="12.95" customHeight="1" x14ac:dyDescent="0.2"/>
    <row r="453" s="2" customFormat="1" ht="12.95" customHeight="1" x14ac:dyDescent="0.2"/>
    <row r="454" s="2" customFormat="1" ht="12.95" customHeight="1" x14ac:dyDescent="0.2"/>
    <row r="455" s="2" customFormat="1" ht="12.95" customHeight="1" x14ac:dyDescent="0.2"/>
    <row r="456" s="2" customFormat="1" ht="12.95" customHeight="1" x14ac:dyDescent="0.2"/>
    <row r="457" ht="12.95" customHeight="1" x14ac:dyDescent="0.25"/>
    <row r="458" ht="12.95" customHeight="1" x14ac:dyDescent="0.25"/>
    <row r="459" ht="12.95" customHeight="1" x14ac:dyDescent="0.25"/>
    <row r="460" ht="12.95" customHeight="1" x14ac:dyDescent="0.25"/>
    <row r="461" ht="12.95" customHeight="1" x14ac:dyDescent="0.25"/>
    <row r="462" ht="12.95" customHeight="1" x14ac:dyDescent="0.25"/>
    <row r="463" ht="12.95" customHeight="1" x14ac:dyDescent="0.25"/>
    <row r="464" ht="12.95" customHeight="1" x14ac:dyDescent="0.25"/>
    <row r="465" ht="12.95" customHeight="1" x14ac:dyDescent="0.25"/>
    <row r="466" ht="12.95" customHeight="1" x14ac:dyDescent="0.25"/>
    <row r="467" ht="12.95" customHeight="1" x14ac:dyDescent="0.25"/>
    <row r="468" ht="12.9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</sheetData>
  <pageMargins left="0.11811023622047245" right="0.11811023622047245" top="0.74803149606299213" bottom="0.70866141732283472" header="0.31496062992125984" footer="0.31496062992125984"/>
  <pageSetup paperSize="9" orientation="portrait" r:id="rId1"/>
  <headerFooter>
    <oddFooter>&amp;C&amp;"Arial,Pogrubiony"&amp;8&amp;P</oddFooter>
  </headerFooter>
  <rowBreaks count="4" manualBreakCount="4">
    <brk id="40" max="16383" man="1"/>
    <brk id="76" max="16383" man="1"/>
    <brk id="128" max="16383" man="1"/>
    <brk id="2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69209-B9B8-48B7-B9FE-846FCD70D05E}">
  <dimension ref="A1:AMJ34"/>
  <sheetViews>
    <sheetView zoomScaleNormal="100" workbookViewId="0">
      <pane ySplit="18" topLeftCell="A19" activePane="bottomLeft" state="frozen"/>
      <selection pane="bottomLeft" activeCell="D3" sqref="D3"/>
    </sheetView>
  </sheetViews>
  <sheetFormatPr defaultColWidth="9.140625" defaultRowHeight="15" x14ac:dyDescent="0.25"/>
  <cols>
    <col min="1" max="1" width="5.7109375" style="115" customWidth="1"/>
    <col min="2" max="2" width="6.7109375" style="115" customWidth="1"/>
    <col min="3" max="3" width="4.42578125" style="115" hidden="1" customWidth="1"/>
    <col min="4" max="4" width="64.28515625" style="116" customWidth="1"/>
    <col min="5" max="7" width="15.5703125" style="116" customWidth="1"/>
    <col min="8" max="8" width="14.42578125" style="116" customWidth="1"/>
    <col min="9" max="9" width="14" style="116" customWidth="1"/>
    <col min="10" max="11" width="12.85546875" style="116" customWidth="1"/>
    <col min="12" max="12" width="11.5703125" style="116" customWidth="1"/>
    <col min="13" max="13" width="13.7109375" style="117" customWidth="1"/>
    <col min="14" max="14" width="13" style="116" customWidth="1"/>
    <col min="15" max="15" width="9.140625" style="116"/>
    <col min="16" max="16" width="9.7109375" style="116" customWidth="1"/>
    <col min="17" max="258" width="9.140625" style="116"/>
    <col min="259" max="259" width="4.140625" style="116" customWidth="1"/>
    <col min="260" max="260" width="5.5703125" style="116" customWidth="1"/>
    <col min="261" max="261" width="59.5703125" style="116" customWidth="1"/>
    <col min="262" max="263" width="11.28515625" style="116" customWidth="1"/>
    <col min="264" max="264" width="10.5703125" style="116" customWidth="1"/>
    <col min="265" max="265" width="10.42578125" style="116" customWidth="1"/>
    <col min="266" max="266" width="10.7109375" style="116" customWidth="1"/>
    <col min="267" max="267" width="9" style="116" customWidth="1"/>
    <col min="268" max="268" width="11.5703125" style="116" customWidth="1"/>
    <col min="269" max="269" width="9.140625" style="116"/>
    <col min="270" max="270" width="13" style="116" customWidth="1"/>
    <col min="271" max="514" width="9.140625" style="116"/>
    <col min="515" max="515" width="4.140625" style="116" customWidth="1"/>
    <col min="516" max="516" width="5.5703125" style="116" customWidth="1"/>
    <col min="517" max="517" width="59.5703125" style="116" customWidth="1"/>
    <col min="518" max="519" width="11.28515625" style="116" customWidth="1"/>
    <col min="520" max="520" width="10.5703125" style="116" customWidth="1"/>
    <col min="521" max="521" width="10.42578125" style="116" customWidth="1"/>
    <col min="522" max="522" width="10.7109375" style="116" customWidth="1"/>
    <col min="523" max="523" width="9" style="116" customWidth="1"/>
    <col min="524" max="524" width="11.5703125" style="116" customWidth="1"/>
    <col min="525" max="525" width="9.140625" style="116"/>
    <col min="526" max="526" width="13" style="116" customWidth="1"/>
    <col min="527" max="770" width="9.140625" style="116"/>
    <col min="771" max="771" width="4.140625" style="116" customWidth="1"/>
    <col min="772" max="772" width="5.5703125" style="116" customWidth="1"/>
    <col min="773" max="773" width="59.5703125" style="116" customWidth="1"/>
    <col min="774" max="775" width="11.28515625" style="116" customWidth="1"/>
    <col min="776" max="776" width="10.5703125" style="116" customWidth="1"/>
    <col min="777" max="777" width="10.42578125" style="116" customWidth="1"/>
    <col min="778" max="778" width="10.7109375" style="116" customWidth="1"/>
    <col min="779" max="779" width="9" style="116" customWidth="1"/>
    <col min="780" max="780" width="11.5703125" style="116" customWidth="1"/>
    <col min="781" max="781" width="9.140625" style="116"/>
    <col min="782" max="782" width="13" style="116" customWidth="1"/>
    <col min="783" max="1024" width="9.140625" style="116"/>
    <col min="1025" max="16384" width="9.140625" style="326"/>
  </cols>
  <sheetData>
    <row r="1" spans="1:16" x14ac:dyDescent="0.25">
      <c r="A1" s="155"/>
      <c r="G1" s="115"/>
      <c r="H1" s="115"/>
      <c r="I1" s="115"/>
      <c r="J1" s="115"/>
      <c r="K1" s="115"/>
      <c r="L1" s="115"/>
    </row>
    <row r="2" spans="1:16" x14ac:dyDescent="0.25">
      <c r="G2" s="115"/>
      <c r="H2" s="115"/>
      <c r="I2" s="115"/>
      <c r="J2" s="115"/>
      <c r="K2" s="115"/>
      <c r="L2" s="115" t="s">
        <v>183</v>
      </c>
    </row>
    <row r="3" spans="1:16" x14ac:dyDescent="0.25">
      <c r="G3" s="115"/>
      <c r="H3" s="115"/>
      <c r="I3" s="115"/>
      <c r="J3" s="115"/>
      <c r="K3" s="115"/>
      <c r="L3" s="8" t="s">
        <v>181</v>
      </c>
    </row>
    <row r="4" spans="1:16" x14ac:dyDescent="0.25">
      <c r="G4" s="115"/>
      <c r="H4" s="115"/>
      <c r="I4" s="115"/>
      <c r="J4" s="115"/>
      <c r="K4" s="115"/>
      <c r="L4" s="8" t="s">
        <v>1</v>
      </c>
      <c r="P4" s="118"/>
    </row>
    <row r="5" spans="1:16" x14ac:dyDescent="0.25">
      <c r="G5" s="115"/>
      <c r="H5" s="115"/>
      <c r="I5" s="115"/>
      <c r="J5" s="115"/>
      <c r="K5" s="115"/>
      <c r="L5" s="8" t="s">
        <v>182</v>
      </c>
      <c r="P5" s="118"/>
    </row>
    <row r="6" spans="1:16" x14ac:dyDescent="0.25">
      <c r="G6" s="115"/>
      <c r="H6" s="115"/>
      <c r="I6" s="115"/>
      <c r="J6" s="115"/>
      <c r="K6" s="115"/>
      <c r="L6" s="115"/>
      <c r="P6" s="118"/>
    </row>
    <row r="7" spans="1:16" x14ac:dyDescent="0.25">
      <c r="G7" s="115"/>
      <c r="H7" s="115"/>
      <c r="I7" s="115"/>
      <c r="J7" s="115"/>
      <c r="K7" s="115"/>
      <c r="L7" s="115"/>
      <c r="P7" s="118"/>
    </row>
    <row r="8" spans="1:16" x14ac:dyDescent="0.25">
      <c r="A8" s="120" t="s">
        <v>184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1"/>
      <c r="O8" s="122"/>
      <c r="P8" s="118"/>
    </row>
    <row r="9" spans="1:16" s="115" customFormat="1" ht="11.25" x14ac:dyDescent="0.2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19"/>
      <c r="L9" s="119"/>
      <c r="M9" s="123"/>
    </row>
    <row r="10" spans="1:16" s="129" customFormat="1" ht="11.25" x14ac:dyDescent="0.2">
      <c r="A10" s="124"/>
      <c r="B10" s="124"/>
      <c r="C10" s="125"/>
      <c r="D10" s="125"/>
      <c r="E10" s="125"/>
      <c r="F10" s="125"/>
      <c r="G10" s="126"/>
      <c r="H10" s="306" t="s">
        <v>185</v>
      </c>
      <c r="I10" s="307"/>
      <c r="J10" s="307"/>
      <c r="K10" s="308"/>
      <c r="L10" s="127" t="s">
        <v>186</v>
      </c>
      <c r="M10" s="128"/>
    </row>
    <row r="11" spans="1:16" s="129" customFormat="1" ht="12.75" customHeight="1" x14ac:dyDescent="0.2">
      <c r="A11" s="130"/>
      <c r="B11" s="130"/>
      <c r="C11" s="131"/>
      <c r="D11" s="131"/>
      <c r="E11" s="131"/>
      <c r="F11" s="131"/>
      <c r="G11" s="132" t="s">
        <v>187</v>
      </c>
      <c r="H11" s="133"/>
      <c r="I11" s="306" t="s">
        <v>188</v>
      </c>
      <c r="J11" s="307"/>
      <c r="K11" s="308"/>
      <c r="L11" s="134" t="s">
        <v>189</v>
      </c>
      <c r="M11" s="135" t="s">
        <v>190</v>
      </c>
    </row>
    <row r="12" spans="1:16" s="129" customFormat="1" ht="11.25" x14ac:dyDescent="0.2">
      <c r="A12" s="130"/>
      <c r="B12" s="130"/>
      <c r="C12" s="136"/>
      <c r="D12" s="136" t="s">
        <v>191</v>
      </c>
      <c r="E12" s="136" t="s">
        <v>10</v>
      </c>
      <c r="F12" s="136" t="s">
        <v>11</v>
      </c>
      <c r="G12" s="136" t="s">
        <v>192</v>
      </c>
      <c r="H12" s="135" t="s">
        <v>193</v>
      </c>
      <c r="I12" s="135"/>
      <c r="J12" s="136" t="s">
        <v>189</v>
      </c>
      <c r="K12" s="136" t="s">
        <v>189</v>
      </c>
      <c r="L12" s="137" t="s">
        <v>194</v>
      </c>
      <c r="M12" s="135" t="s">
        <v>195</v>
      </c>
    </row>
    <row r="13" spans="1:16" s="129" customFormat="1" ht="11.25" x14ac:dyDescent="0.2">
      <c r="A13" s="130" t="s">
        <v>196</v>
      </c>
      <c r="B13" s="130" t="s">
        <v>197</v>
      </c>
      <c r="C13" s="136" t="s">
        <v>7</v>
      </c>
      <c r="D13" s="136"/>
      <c r="E13" s="136"/>
      <c r="F13" s="136"/>
      <c r="G13" s="136" t="s">
        <v>198</v>
      </c>
      <c r="H13" s="135" t="s">
        <v>199</v>
      </c>
      <c r="I13" s="135" t="s">
        <v>189</v>
      </c>
      <c r="J13" s="136" t="s">
        <v>200</v>
      </c>
      <c r="K13" s="136" t="s">
        <v>201</v>
      </c>
      <c r="L13" s="137" t="s">
        <v>202</v>
      </c>
      <c r="M13" s="135" t="s">
        <v>203</v>
      </c>
    </row>
    <row r="14" spans="1:16" s="129" customFormat="1" ht="11.25" x14ac:dyDescent="0.2">
      <c r="A14" s="130"/>
      <c r="B14" s="130"/>
      <c r="C14" s="136"/>
      <c r="D14" s="136"/>
      <c r="E14" s="136"/>
      <c r="F14" s="136"/>
      <c r="G14" s="136"/>
      <c r="H14" s="135">
        <v>2022</v>
      </c>
      <c r="I14" s="135" t="s">
        <v>204</v>
      </c>
      <c r="J14" s="136" t="s">
        <v>205</v>
      </c>
      <c r="K14" s="136" t="s">
        <v>206</v>
      </c>
      <c r="L14" s="137" t="s">
        <v>207</v>
      </c>
      <c r="M14" s="135"/>
    </row>
    <row r="15" spans="1:16" s="129" customFormat="1" ht="11.25" x14ac:dyDescent="0.2">
      <c r="A15" s="130"/>
      <c r="B15" s="130"/>
      <c r="C15" s="136"/>
      <c r="D15" s="136"/>
      <c r="E15" s="136"/>
      <c r="F15" s="136"/>
      <c r="G15" s="136"/>
      <c r="H15" s="135" t="s">
        <v>208</v>
      </c>
      <c r="I15" s="135"/>
      <c r="J15" s="136" t="s">
        <v>209</v>
      </c>
      <c r="K15" s="135" t="s">
        <v>210</v>
      </c>
      <c r="L15" s="138" t="s">
        <v>211</v>
      </c>
      <c r="M15" s="135"/>
    </row>
    <row r="16" spans="1:16" s="129" customFormat="1" ht="11.25" x14ac:dyDescent="0.2">
      <c r="A16" s="139"/>
      <c r="B16" s="139"/>
      <c r="C16" s="140"/>
      <c r="D16" s="141"/>
      <c r="E16" s="141"/>
      <c r="F16" s="141"/>
      <c r="G16" s="141"/>
      <c r="H16" s="142"/>
      <c r="I16" s="142"/>
      <c r="J16" s="141"/>
      <c r="K16" s="141"/>
      <c r="L16" s="136"/>
      <c r="M16" s="143"/>
    </row>
    <row r="17" spans="1:38" s="115" customFormat="1" ht="11.25" x14ac:dyDescent="0.2">
      <c r="A17" s="144">
        <v>1</v>
      </c>
      <c r="B17" s="144">
        <v>2</v>
      </c>
      <c r="C17" s="144"/>
      <c r="D17" s="144">
        <v>3</v>
      </c>
      <c r="E17" s="144">
        <v>4</v>
      </c>
      <c r="F17" s="144">
        <v>5</v>
      </c>
      <c r="G17" s="144">
        <v>6</v>
      </c>
      <c r="H17" s="145">
        <v>7</v>
      </c>
      <c r="I17" s="144">
        <v>8</v>
      </c>
      <c r="J17" s="146">
        <v>9</v>
      </c>
      <c r="K17" s="147">
        <v>10</v>
      </c>
      <c r="L17" s="147">
        <v>11</v>
      </c>
      <c r="M17" s="144">
        <v>12</v>
      </c>
    </row>
    <row r="18" spans="1:38" s="330" customFormat="1" ht="22.9" customHeight="1" x14ac:dyDescent="0.2">
      <c r="A18" s="327"/>
      <c r="B18" s="327"/>
      <c r="C18" s="148"/>
      <c r="D18" s="327" t="s">
        <v>212</v>
      </c>
      <c r="E18" s="328">
        <v>335276.81</v>
      </c>
      <c r="F18" s="328">
        <v>156776.81</v>
      </c>
      <c r="G18" s="328">
        <v>385310315.32000005</v>
      </c>
      <c r="H18" s="328">
        <v>186943140.96999997</v>
      </c>
      <c r="I18" s="328">
        <v>117494199.72</v>
      </c>
      <c r="J18" s="328">
        <v>32788065.489999998</v>
      </c>
      <c r="K18" s="328">
        <v>36660875.760000005</v>
      </c>
      <c r="L18" s="328">
        <v>0</v>
      </c>
      <c r="M18" s="328"/>
      <c r="N18" s="329"/>
    </row>
    <row r="19" spans="1:38" s="155" customFormat="1" ht="20.45" customHeight="1" x14ac:dyDescent="0.2">
      <c r="A19" s="149">
        <v>600</v>
      </c>
      <c r="B19" s="150"/>
      <c r="C19" s="151"/>
      <c r="D19" s="152" t="s">
        <v>213</v>
      </c>
      <c r="E19" s="153">
        <v>156776.81</v>
      </c>
      <c r="F19" s="153">
        <v>0</v>
      </c>
      <c r="G19" s="153">
        <v>135337136.17000002</v>
      </c>
      <c r="H19" s="153">
        <v>54527971.170000002</v>
      </c>
      <c r="I19" s="153">
        <v>38313452.909999996</v>
      </c>
      <c r="J19" s="153">
        <v>13574216.359999999</v>
      </c>
      <c r="K19" s="153">
        <v>2640301.9</v>
      </c>
      <c r="L19" s="153">
        <v>0</v>
      </c>
      <c r="M19" s="154"/>
    </row>
    <row r="20" spans="1:38" s="115" customFormat="1" ht="22.15" customHeight="1" x14ac:dyDescent="0.2">
      <c r="A20" s="156"/>
      <c r="B20" s="157">
        <v>60016</v>
      </c>
      <c r="C20" s="158"/>
      <c r="D20" s="159" t="s">
        <v>65</v>
      </c>
      <c r="E20" s="160">
        <v>156776.81</v>
      </c>
      <c r="F20" s="160">
        <v>0</v>
      </c>
      <c r="G20" s="160">
        <v>66566014.810000002</v>
      </c>
      <c r="H20" s="160">
        <v>26905514.809999999</v>
      </c>
      <c r="I20" s="160">
        <v>18924686.34</v>
      </c>
      <c r="J20" s="160">
        <v>7980828.4700000007</v>
      </c>
      <c r="K20" s="160">
        <v>0</v>
      </c>
      <c r="L20" s="160">
        <v>0</v>
      </c>
      <c r="M20" s="331"/>
    </row>
    <row r="21" spans="1:38" s="334" customFormat="1" ht="16.5" x14ac:dyDescent="0.2">
      <c r="A21" s="332"/>
      <c r="B21" s="157"/>
      <c r="C21" s="158"/>
      <c r="D21" s="161" t="s">
        <v>214</v>
      </c>
      <c r="E21" s="162">
        <v>155000</v>
      </c>
      <c r="F21" s="161"/>
      <c r="G21" s="162">
        <v>3490000</v>
      </c>
      <c r="H21" s="162">
        <v>3490000</v>
      </c>
      <c r="I21" s="163">
        <v>3490000</v>
      </c>
      <c r="J21" s="164" t="s">
        <v>215</v>
      </c>
      <c r="K21" s="164" t="s">
        <v>215</v>
      </c>
      <c r="L21" s="164" t="s">
        <v>215</v>
      </c>
      <c r="M21" s="333" t="s">
        <v>216</v>
      </c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</row>
    <row r="22" spans="1:38" s="334" customFormat="1" ht="11.25" x14ac:dyDescent="0.2">
      <c r="A22" s="335"/>
      <c r="B22" s="165"/>
      <c r="C22" s="166"/>
      <c r="D22" s="336" t="s">
        <v>217</v>
      </c>
      <c r="E22" s="167"/>
      <c r="F22" s="167"/>
      <c r="G22" s="168"/>
      <c r="H22" s="168"/>
      <c r="I22" s="168"/>
      <c r="J22" s="169"/>
      <c r="K22" s="169"/>
      <c r="L22" s="169"/>
      <c r="M22" s="337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</row>
    <row r="23" spans="1:38" s="334" customFormat="1" ht="22.5" x14ac:dyDescent="0.2">
      <c r="A23" s="338"/>
      <c r="B23" s="170" t="s">
        <v>218</v>
      </c>
      <c r="C23" s="171"/>
      <c r="D23" s="172" t="s">
        <v>219</v>
      </c>
      <c r="E23" s="163">
        <v>1776.81</v>
      </c>
      <c r="F23" s="172"/>
      <c r="G23" s="163">
        <v>1776.81</v>
      </c>
      <c r="H23" s="163">
        <v>1776.81</v>
      </c>
      <c r="I23" s="163">
        <v>1776.81</v>
      </c>
      <c r="J23" s="173"/>
      <c r="K23" s="173"/>
      <c r="L23" s="173"/>
      <c r="M23" s="339" t="s">
        <v>216</v>
      </c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</row>
    <row r="24" spans="1:38" s="115" customFormat="1" ht="20.45" customHeight="1" x14ac:dyDescent="0.2">
      <c r="A24" s="149">
        <v>754</v>
      </c>
      <c r="B24" s="174"/>
      <c r="C24" s="175"/>
      <c r="D24" s="176" t="s">
        <v>220</v>
      </c>
      <c r="E24" s="177">
        <v>178500</v>
      </c>
      <c r="F24" s="177">
        <v>0</v>
      </c>
      <c r="G24" s="177">
        <v>791500</v>
      </c>
      <c r="H24" s="177">
        <v>791500</v>
      </c>
      <c r="I24" s="177">
        <v>641500</v>
      </c>
      <c r="J24" s="177">
        <v>150000</v>
      </c>
      <c r="K24" s="177">
        <v>0</v>
      </c>
      <c r="L24" s="177">
        <v>0</v>
      </c>
      <c r="M24" s="333"/>
    </row>
    <row r="25" spans="1:38" s="115" customFormat="1" ht="20.45" customHeight="1" x14ac:dyDescent="0.2">
      <c r="A25" s="149"/>
      <c r="B25" s="178">
        <v>75411</v>
      </c>
      <c r="C25" s="175"/>
      <c r="D25" s="179" t="s">
        <v>57</v>
      </c>
      <c r="E25" s="177">
        <v>150000</v>
      </c>
      <c r="F25" s="177">
        <v>0</v>
      </c>
      <c r="G25" s="177">
        <v>150000</v>
      </c>
      <c r="H25" s="177">
        <v>150000</v>
      </c>
      <c r="I25" s="177">
        <v>0</v>
      </c>
      <c r="J25" s="177">
        <v>150000</v>
      </c>
      <c r="K25" s="177">
        <v>0</v>
      </c>
      <c r="L25" s="177">
        <v>0</v>
      </c>
      <c r="M25" s="333"/>
    </row>
    <row r="26" spans="1:38" s="115" customFormat="1" ht="10.5" customHeight="1" x14ac:dyDescent="0.2">
      <c r="A26" s="180"/>
      <c r="B26" s="181"/>
      <c r="C26" s="182"/>
      <c r="D26" s="340" t="s">
        <v>217</v>
      </c>
      <c r="E26" s="183"/>
      <c r="F26" s="183"/>
      <c r="G26" s="183"/>
      <c r="H26" s="183"/>
      <c r="I26" s="183"/>
      <c r="J26" s="183"/>
      <c r="K26" s="183"/>
      <c r="L26" s="183"/>
      <c r="M26" s="337"/>
    </row>
    <row r="27" spans="1:38" s="115" customFormat="1" ht="28.5" customHeight="1" x14ac:dyDescent="0.2">
      <c r="A27" s="184"/>
      <c r="B27" s="170" t="s">
        <v>221</v>
      </c>
      <c r="C27" s="175"/>
      <c r="D27" s="185" t="s">
        <v>222</v>
      </c>
      <c r="E27" s="186">
        <v>150000</v>
      </c>
      <c r="F27" s="186"/>
      <c r="G27" s="186">
        <v>150000</v>
      </c>
      <c r="H27" s="186">
        <v>150000</v>
      </c>
      <c r="I27" s="187" t="s">
        <v>223</v>
      </c>
      <c r="J27" s="186">
        <v>150000</v>
      </c>
      <c r="K27" s="187" t="s">
        <v>223</v>
      </c>
      <c r="L27" s="187" t="s">
        <v>223</v>
      </c>
      <c r="M27" s="339" t="s">
        <v>170</v>
      </c>
    </row>
    <row r="28" spans="1:38" s="115" customFormat="1" ht="21.75" customHeight="1" x14ac:dyDescent="0.2">
      <c r="A28" s="341"/>
      <c r="B28" s="178">
        <v>75421</v>
      </c>
      <c r="C28" s="188"/>
      <c r="D28" s="189" t="s">
        <v>28</v>
      </c>
      <c r="E28" s="190">
        <v>28500</v>
      </c>
      <c r="F28" s="190">
        <v>0</v>
      </c>
      <c r="G28" s="190">
        <v>28500</v>
      </c>
      <c r="H28" s="190">
        <v>28500</v>
      </c>
      <c r="I28" s="190">
        <v>28500</v>
      </c>
      <c r="J28" s="190">
        <v>0</v>
      </c>
      <c r="K28" s="190">
        <v>0</v>
      </c>
      <c r="L28" s="190">
        <v>0</v>
      </c>
      <c r="M28" s="342"/>
    </row>
    <row r="29" spans="1:38" s="115" customFormat="1" ht="9.75" customHeight="1" x14ac:dyDescent="0.2">
      <c r="A29" s="343"/>
      <c r="B29" s="191"/>
      <c r="C29" s="192"/>
      <c r="D29" s="344" t="s">
        <v>217</v>
      </c>
      <c r="E29" s="193"/>
      <c r="F29" s="193"/>
      <c r="G29" s="194"/>
      <c r="H29" s="168"/>
      <c r="I29" s="194"/>
      <c r="J29" s="195"/>
      <c r="K29" s="195"/>
      <c r="L29" s="195"/>
      <c r="M29" s="345"/>
    </row>
    <row r="30" spans="1:38" s="115" customFormat="1" ht="21.75" customHeight="1" thickBot="1" x14ac:dyDescent="0.25">
      <c r="A30" s="346"/>
      <c r="B30" s="170" t="s">
        <v>224</v>
      </c>
      <c r="C30" s="196"/>
      <c r="D30" s="197" t="s">
        <v>225</v>
      </c>
      <c r="E30" s="198">
        <v>28500</v>
      </c>
      <c r="F30" s="197"/>
      <c r="G30" s="198">
        <v>28500</v>
      </c>
      <c r="H30" s="163">
        <v>28500</v>
      </c>
      <c r="I30" s="198">
        <v>28500</v>
      </c>
      <c r="J30" s="199" t="s">
        <v>223</v>
      </c>
      <c r="K30" s="199" t="s">
        <v>223</v>
      </c>
      <c r="L30" s="199" t="s">
        <v>223</v>
      </c>
      <c r="M30" s="347" t="s">
        <v>226</v>
      </c>
    </row>
    <row r="31" spans="1:38" s="115" customFormat="1" ht="21" customHeight="1" thickTop="1" thickBot="1" x14ac:dyDescent="0.25">
      <c r="A31" s="200"/>
      <c r="B31" s="201">
        <v>75818</v>
      </c>
      <c r="C31" s="202"/>
      <c r="D31" s="203" t="s">
        <v>227</v>
      </c>
      <c r="E31" s="204">
        <v>0</v>
      </c>
      <c r="F31" s="204">
        <v>156776.81</v>
      </c>
      <c r="G31" s="205" t="s">
        <v>228</v>
      </c>
      <c r="H31" s="204">
        <v>8280816.3099999996</v>
      </c>
      <c r="I31" s="204">
        <v>8280816.3099999996</v>
      </c>
      <c r="J31" s="206" t="s">
        <v>215</v>
      </c>
      <c r="K31" s="207" t="s">
        <v>215</v>
      </c>
      <c r="L31" s="207" t="s">
        <v>215</v>
      </c>
      <c r="M31" s="348" t="s">
        <v>229</v>
      </c>
    </row>
    <row r="32" spans="1:38" s="115" customFormat="1" ht="15.75" customHeight="1" x14ac:dyDescent="0.2">
      <c r="A32" s="156"/>
      <c r="B32" s="148"/>
      <c r="C32" s="171"/>
      <c r="D32" s="185" t="s">
        <v>230</v>
      </c>
      <c r="E32" s="185"/>
      <c r="F32" s="163">
        <v>156776.81</v>
      </c>
      <c r="G32" s="208" t="s">
        <v>228</v>
      </c>
      <c r="H32" s="209">
        <v>7280816.3099999996</v>
      </c>
      <c r="I32" s="209">
        <v>7280816.3099999996</v>
      </c>
      <c r="J32" s="210" t="s">
        <v>215</v>
      </c>
      <c r="K32" s="164" t="s">
        <v>215</v>
      </c>
      <c r="L32" s="164" t="s">
        <v>215</v>
      </c>
      <c r="M32" s="342" t="s">
        <v>229</v>
      </c>
    </row>
    <row r="34" spans="1:13" s="116" customFormat="1" ht="14.25" x14ac:dyDescent="0.2">
      <c r="A34" s="115"/>
      <c r="B34" s="115" t="s">
        <v>231</v>
      </c>
      <c r="C34" s="115"/>
      <c r="M34" s="117"/>
    </row>
  </sheetData>
  <autoFilter ref="M1:M34" xr:uid="{2751B8D0-CB78-4124-9FCC-66E96B3C9CE0}"/>
  <printOptions horizontalCentered="1"/>
  <pageMargins left="0.11811023622047245" right="0.11811023622047245" top="0.74803149606299213" bottom="0.35433070866141736" header="0.51181102362204722" footer="0.11811023622047245"/>
  <pageSetup paperSize="9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D92C9-006C-425E-B397-79C888FA2B8B}">
  <dimension ref="A1:L42"/>
  <sheetViews>
    <sheetView zoomScale="120" zoomScaleNormal="120" workbookViewId="0">
      <pane ySplit="17" topLeftCell="A18" activePane="bottomLeft" state="frozen"/>
      <selection pane="bottomLeft" activeCell="B2" sqref="B2"/>
    </sheetView>
  </sheetViews>
  <sheetFormatPr defaultColWidth="10.28515625" defaultRowHeight="11.25" x14ac:dyDescent="0.2"/>
  <cols>
    <col min="1" max="1" width="6.42578125" style="1" customWidth="1"/>
    <col min="2" max="2" width="58.28515625" style="1" customWidth="1"/>
    <col min="3" max="3" width="10.28515625" style="1"/>
    <col min="4" max="4" width="11.42578125" style="1" customWidth="1"/>
    <col min="5" max="7" width="10.7109375" style="1" customWidth="1"/>
    <col min="8" max="9" width="11.28515625" style="1" customWidth="1"/>
    <col min="10" max="10" width="17" style="1" customWidth="1"/>
    <col min="11" max="11" width="16.28515625" style="1" customWidth="1"/>
    <col min="12" max="256" width="10.28515625" style="1"/>
    <col min="257" max="257" width="6.42578125" style="1" customWidth="1"/>
    <col min="258" max="258" width="58.28515625" style="1" customWidth="1"/>
    <col min="259" max="259" width="10.28515625" style="1"/>
    <col min="260" max="260" width="11" style="1" customWidth="1"/>
    <col min="261" max="262" width="9.7109375" style="1" customWidth="1"/>
    <col min="263" max="263" width="10.7109375" style="1" customWidth="1"/>
    <col min="264" max="265" width="11.28515625" style="1" customWidth="1"/>
    <col min="266" max="266" width="17" style="1" customWidth="1"/>
    <col min="267" max="267" width="16.28515625" style="1" customWidth="1"/>
    <col min="268" max="512" width="10.28515625" style="1"/>
    <col min="513" max="513" width="6.42578125" style="1" customWidth="1"/>
    <col min="514" max="514" width="58.28515625" style="1" customWidth="1"/>
    <col min="515" max="515" width="10.28515625" style="1"/>
    <col min="516" max="516" width="11" style="1" customWidth="1"/>
    <col min="517" max="518" width="9.7109375" style="1" customWidth="1"/>
    <col min="519" max="519" width="10.7109375" style="1" customWidth="1"/>
    <col min="520" max="521" width="11.28515625" style="1" customWidth="1"/>
    <col min="522" max="522" width="17" style="1" customWidth="1"/>
    <col min="523" max="523" width="16.28515625" style="1" customWidth="1"/>
    <col min="524" max="768" width="10.28515625" style="1"/>
    <col min="769" max="769" width="6.42578125" style="1" customWidth="1"/>
    <col min="770" max="770" width="58.28515625" style="1" customWidth="1"/>
    <col min="771" max="771" width="10.28515625" style="1"/>
    <col min="772" max="772" width="11" style="1" customWidth="1"/>
    <col min="773" max="774" width="9.7109375" style="1" customWidth="1"/>
    <col min="775" max="775" width="10.7109375" style="1" customWidth="1"/>
    <col min="776" max="777" width="11.28515625" style="1" customWidth="1"/>
    <col min="778" max="778" width="17" style="1" customWidth="1"/>
    <col min="779" max="779" width="16.28515625" style="1" customWidth="1"/>
    <col min="780" max="1024" width="10.28515625" style="1"/>
    <col min="1025" max="1025" width="6.42578125" style="1" customWidth="1"/>
    <col min="1026" max="1026" width="58.28515625" style="1" customWidth="1"/>
    <col min="1027" max="1027" width="10.28515625" style="1"/>
    <col min="1028" max="1028" width="11" style="1" customWidth="1"/>
    <col min="1029" max="1030" width="9.7109375" style="1" customWidth="1"/>
    <col min="1031" max="1031" width="10.7109375" style="1" customWidth="1"/>
    <col min="1032" max="1033" width="11.28515625" style="1" customWidth="1"/>
    <col min="1034" max="1034" width="17" style="1" customWidth="1"/>
    <col min="1035" max="1035" width="16.28515625" style="1" customWidth="1"/>
    <col min="1036" max="1280" width="10.28515625" style="1"/>
    <col min="1281" max="1281" width="6.42578125" style="1" customWidth="1"/>
    <col min="1282" max="1282" width="58.28515625" style="1" customWidth="1"/>
    <col min="1283" max="1283" width="10.28515625" style="1"/>
    <col min="1284" max="1284" width="11" style="1" customWidth="1"/>
    <col min="1285" max="1286" width="9.7109375" style="1" customWidth="1"/>
    <col min="1287" max="1287" width="10.7109375" style="1" customWidth="1"/>
    <col min="1288" max="1289" width="11.28515625" style="1" customWidth="1"/>
    <col min="1290" max="1290" width="17" style="1" customWidth="1"/>
    <col min="1291" max="1291" width="16.28515625" style="1" customWidth="1"/>
    <col min="1292" max="1536" width="10.28515625" style="1"/>
    <col min="1537" max="1537" width="6.42578125" style="1" customWidth="1"/>
    <col min="1538" max="1538" width="58.28515625" style="1" customWidth="1"/>
    <col min="1539" max="1539" width="10.28515625" style="1"/>
    <col min="1540" max="1540" width="11" style="1" customWidth="1"/>
    <col min="1541" max="1542" width="9.7109375" style="1" customWidth="1"/>
    <col min="1543" max="1543" width="10.7109375" style="1" customWidth="1"/>
    <col min="1544" max="1545" width="11.28515625" style="1" customWidth="1"/>
    <col min="1546" max="1546" width="17" style="1" customWidth="1"/>
    <col min="1547" max="1547" width="16.28515625" style="1" customWidth="1"/>
    <col min="1548" max="1792" width="10.28515625" style="1"/>
    <col min="1793" max="1793" width="6.42578125" style="1" customWidth="1"/>
    <col min="1794" max="1794" width="58.28515625" style="1" customWidth="1"/>
    <col min="1795" max="1795" width="10.28515625" style="1"/>
    <col min="1796" max="1796" width="11" style="1" customWidth="1"/>
    <col min="1797" max="1798" width="9.7109375" style="1" customWidth="1"/>
    <col min="1799" max="1799" width="10.7109375" style="1" customWidth="1"/>
    <col min="1800" max="1801" width="11.28515625" style="1" customWidth="1"/>
    <col min="1802" max="1802" width="17" style="1" customWidth="1"/>
    <col min="1803" max="1803" width="16.28515625" style="1" customWidth="1"/>
    <col min="1804" max="2048" width="10.28515625" style="1"/>
    <col min="2049" max="2049" width="6.42578125" style="1" customWidth="1"/>
    <col min="2050" max="2050" width="58.28515625" style="1" customWidth="1"/>
    <col min="2051" max="2051" width="10.28515625" style="1"/>
    <col min="2052" max="2052" width="11" style="1" customWidth="1"/>
    <col min="2053" max="2054" width="9.7109375" style="1" customWidth="1"/>
    <col min="2055" max="2055" width="10.7109375" style="1" customWidth="1"/>
    <col min="2056" max="2057" width="11.28515625" style="1" customWidth="1"/>
    <col min="2058" max="2058" width="17" style="1" customWidth="1"/>
    <col min="2059" max="2059" width="16.28515625" style="1" customWidth="1"/>
    <col min="2060" max="2304" width="10.28515625" style="1"/>
    <col min="2305" max="2305" width="6.42578125" style="1" customWidth="1"/>
    <col min="2306" max="2306" width="58.28515625" style="1" customWidth="1"/>
    <col min="2307" max="2307" width="10.28515625" style="1"/>
    <col min="2308" max="2308" width="11" style="1" customWidth="1"/>
    <col min="2309" max="2310" width="9.7109375" style="1" customWidth="1"/>
    <col min="2311" max="2311" width="10.7109375" style="1" customWidth="1"/>
    <col min="2312" max="2313" width="11.28515625" style="1" customWidth="1"/>
    <col min="2314" max="2314" width="17" style="1" customWidth="1"/>
    <col min="2315" max="2315" width="16.28515625" style="1" customWidth="1"/>
    <col min="2316" max="2560" width="10.28515625" style="1"/>
    <col min="2561" max="2561" width="6.42578125" style="1" customWidth="1"/>
    <col min="2562" max="2562" width="58.28515625" style="1" customWidth="1"/>
    <col min="2563" max="2563" width="10.28515625" style="1"/>
    <col min="2564" max="2564" width="11" style="1" customWidth="1"/>
    <col min="2565" max="2566" width="9.7109375" style="1" customWidth="1"/>
    <col min="2567" max="2567" width="10.7109375" style="1" customWidth="1"/>
    <col min="2568" max="2569" width="11.28515625" style="1" customWidth="1"/>
    <col min="2570" max="2570" width="17" style="1" customWidth="1"/>
    <col min="2571" max="2571" width="16.28515625" style="1" customWidth="1"/>
    <col min="2572" max="2816" width="10.28515625" style="1"/>
    <col min="2817" max="2817" width="6.42578125" style="1" customWidth="1"/>
    <col min="2818" max="2818" width="58.28515625" style="1" customWidth="1"/>
    <col min="2819" max="2819" width="10.28515625" style="1"/>
    <col min="2820" max="2820" width="11" style="1" customWidth="1"/>
    <col min="2821" max="2822" width="9.7109375" style="1" customWidth="1"/>
    <col min="2823" max="2823" width="10.7109375" style="1" customWidth="1"/>
    <col min="2824" max="2825" width="11.28515625" style="1" customWidth="1"/>
    <col min="2826" max="2826" width="17" style="1" customWidth="1"/>
    <col min="2827" max="2827" width="16.28515625" style="1" customWidth="1"/>
    <col min="2828" max="3072" width="10.28515625" style="1"/>
    <col min="3073" max="3073" width="6.42578125" style="1" customWidth="1"/>
    <col min="3074" max="3074" width="58.28515625" style="1" customWidth="1"/>
    <col min="3075" max="3075" width="10.28515625" style="1"/>
    <col min="3076" max="3076" width="11" style="1" customWidth="1"/>
    <col min="3077" max="3078" width="9.7109375" style="1" customWidth="1"/>
    <col min="3079" max="3079" width="10.7109375" style="1" customWidth="1"/>
    <col min="3080" max="3081" width="11.28515625" style="1" customWidth="1"/>
    <col min="3082" max="3082" width="17" style="1" customWidth="1"/>
    <col min="3083" max="3083" width="16.28515625" style="1" customWidth="1"/>
    <col min="3084" max="3328" width="10.28515625" style="1"/>
    <col min="3329" max="3329" width="6.42578125" style="1" customWidth="1"/>
    <col min="3330" max="3330" width="58.28515625" style="1" customWidth="1"/>
    <col min="3331" max="3331" width="10.28515625" style="1"/>
    <col min="3332" max="3332" width="11" style="1" customWidth="1"/>
    <col min="3333" max="3334" width="9.7109375" style="1" customWidth="1"/>
    <col min="3335" max="3335" width="10.7109375" style="1" customWidth="1"/>
    <col min="3336" max="3337" width="11.28515625" style="1" customWidth="1"/>
    <col min="3338" max="3338" width="17" style="1" customWidth="1"/>
    <col min="3339" max="3339" width="16.28515625" style="1" customWidth="1"/>
    <col min="3340" max="3584" width="10.28515625" style="1"/>
    <col min="3585" max="3585" width="6.42578125" style="1" customWidth="1"/>
    <col min="3586" max="3586" width="58.28515625" style="1" customWidth="1"/>
    <col min="3587" max="3587" width="10.28515625" style="1"/>
    <col min="3588" max="3588" width="11" style="1" customWidth="1"/>
    <col min="3589" max="3590" width="9.7109375" style="1" customWidth="1"/>
    <col min="3591" max="3591" width="10.7109375" style="1" customWidth="1"/>
    <col min="3592" max="3593" width="11.28515625" style="1" customWidth="1"/>
    <col min="3594" max="3594" width="17" style="1" customWidth="1"/>
    <col min="3595" max="3595" width="16.28515625" style="1" customWidth="1"/>
    <col min="3596" max="3840" width="10.28515625" style="1"/>
    <col min="3841" max="3841" width="6.42578125" style="1" customWidth="1"/>
    <col min="3842" max="3842" width="58.28515625" style="1" customWidth="1"/>
    <col min="3843" max="3843" width="10.28515625" style="1"/>
    <col min="3844" max="3844" width="11" style="1" customWidth="1"/>
    <col min="3845" max="3846" width="9.7109375" style="1" customWidth="1"/>
    <col min="3847" max="3847" width="10.7109375" style="1" customWidth="1"/>
    <col min="3848" max="3849" width="11.28515625" style="1" customWidth="1"/>
    <col min="3850" max="3850" width="17" style="1" customWidth="1"/>
    <col min="3851" max="3851" width="16.28515625" style="1" customWidth="1"/>
    <col min="3852" max="4096" width="10.28515625" style="1"/>
    <col min="4097" max="4097" width="6.42578125" style="1" customWidth="1"/>
    <col min="4098" max="4098" width="58.28515625" style="1" customWidth="1"/>
    <col min="4099" max="4099" width="10.28515625" style="1"/>
    <col min="4100" max="4100" width="11" style="1" customWidth="1"/>
    <col min="4101" max="4102" width="9.7109375" style="1" customWidth="1"/>
    <col min="4103" max="4103" width="10.7109375" style="1" customWidth="1"/>
    <col min="4104" max="4105" width="11.28515625" style="1" customWidth="1"/>
    <col min="4106" max="4106" width="17" style="1" customWidth="1"/>
    <col min="4107" max="4107" width="16.28515625" style="1" customWidth="1"/>
    <col min="4108" max="4352" width="10.28515625" style="1"/>
    <col min="4353" max="4353" width="6.42578125" style="1" customWidth="1"/>
    <col min="4354" max="4354" width="58.28515625" style="1" customWidth="1"/>
    <col min="4355" max="4355" width="10.28515625" style="1"/>
    <col min="4356" max="4356" width="11" style="1" customWidth="1"/>
    <col min="4357" max="4358" width="9.7109375" style="1" customWidth="1"/>
    <col min="4359" max="4359" width="10.7109375" style="1" customWidth="1"/>
    <col min="4360" max="4361" width="11.28515625" style="1" customWidth="1"/>
    <col min="4362" max="4362" width="17" style="1" customWidth="1"/>
    <col min="4363" max="4363" width="16.28515625" style="1" customWidth="1"/>
    <col min="4364" max="4608" width="10.28515625" style="1"/>
    <col min="4609" max="4609" width="6.42578125" style="1" customWidth="1"/>
    <col min="4610" max="4610" width="58.28515625" style="1" customWidth="1"/>
    <col min="4611" max="4611" width="10.28515625" style="1"/>
    <col min="4612" max="4612" width="11" style="1" customWidth="1"/>
    <col min="4613" max="4614" width="9.7109375" style="1" customWidth="1"/>
    <col min="4615" max="4615" width="10.7109375" style="1" customWidth="1"/>
    <col min="4616" max="4617" width="11.28515625" style="1" customWidth="1"/>
    <col min="4618" max="4618" width="17" style="1" customWidth="1"/>
    <col min="4619" max="4619" width="16.28515625" style="1" customWidth="1"/>
    <col min="4620" max="4864" width="10.28515625" style="1"/>
    <col min="4865" max="4865" width="6.42578125" style="1" customWidth="1"/>
    <col min="4866" max="4866" width="58.28515625" style="1" customWidth="1"/>
    <col min="4867" max="4867" width="10.28515625" style="1"/>
    <col min="4868" max="4868" width="11" style="1" customWidth="1"/>
    <col min="4869" max="4870" width="9.7109375" style="1" customWidth="1"/>
    <col min="4871" max="4871" width="10.7109375" style="1" customWidth="1"/>
    <col min="4872" max="4873" width="11.28515625" style="1" customWidth="1"/>
    <col min="4874" max="4874" width="17" style="1" customWidth="1"/>
    <col min="4875" max="4875" width="16.28515625" style="1" customWidth="1"/>
    <col min="4876" max="5120" width="10.28515625" style="1"/>
    <col min="5121" max="5121" width="6.42578125" style="1" customWidth="1"/>
    <col min="5122" max="5122" width="58.28515625" style="1" customWidth="1"/>
    <col min="5123" max="5123" width="10.28515625" style="1"/>
    <col min="5124" max="5124" width="11" style="1" customWidth="1"/>
    <col min="5125" max="5126" width="9.7109375" style="1" customWidth="1"/>
    <col min="5127" max="5127" width="10.7109375" style="1" customWidth="1"/>
    <col min="5128" max="5129" width="11.28515625" style="1" customWidth="1"/>
    <col min="5130" max="5130" width="17" style="1" customWidth="1"/>
    <col min="5131" max="5131" width="16.28515625" style="1" customWidth="1"/>
    <col min="5132" max="5376" width="10.28515625" style="1"/>
    <col min="5377" max="5377" width="6.42578125" style="1" customWidth="1"/>
    <col min="5378" max="5378" width="58.28515625" style="1" customWidth="1"/>
    <col min="5379" max="5379" width="10.28515625" style="1"/>
    <col min="5380" max="5380" width="11" style="1" customWidth="1"/>
    <col min="5381" max="5382" width="9.7109375" style="1" customWidth="1"/>
    <col min="5383" max="5383" width="10.7109375" style="1" customWidth="1"/>
    <col min="5384" max="5385" width="11.28515625" style="1" customWidth="1"/>
    <col min="5386" max="5386" width="17" style="1" customWidth="1"/>
    <col min="5387" max="5387" width="16.28515625" style="1" customWidth="1"/>
    <col min="5388" max="5632" width="10.28515625" style="1"/>
    <col min="5633" max="5633" width="6.42578125" style="1" customWidth="1"/>
    <col min="5634" max="5634" width="58.28515625" style="1" customWidth="1"/>
    <col min="5635" max="5635" width="10.28515625" style="1"/>
    <col min="5636" max="5636" width="11" style="1" customWidth="1"/>
    <col min="5637" max="5638" width="9.7109375" style="1" customWidth="1"/>
    <col min="5639" max="5639" width="10.7109375" style="1" customWidth="1"/>
    <col min="5640" max="5641" width="11.28515625" style="1" customWidth="1"/>
    <col min="5642" max="5642" width="17" style="1" customWidth="1"/>
    <col min="5643" max="5643" width="16.28515625" style="1" customWidth="1"/>
    <col min="5644" max="5888" width="10.28515625" style="1"/>
    <col min="5889" max="5889" width="6.42578125" style="1" customWidth="1"/>
    <col min="5890" max="5890" width="58.28515625" style="1" customWidth="1"/>
    <col min="5891" max="5891" width="10.28515625" style="1"/>
    <col min="5892" max="5892" width="11" style="1" customWidth="1"/>
    <col min="5893" max="5894" width="9.7109375" style="1" customWidth="1"/>
    <col min="5895" max="5895" width="10.7109375" style="1" customWidth="1"/>
    <col min="5896" max="5897" width="11.28515625" style="1" customWidth="1"/>
    <col min="5898" max="5898" width="17" style="1" customWidth="1"/>
    <col min="5899" max="5899" width="16.28515625" style="1" customWidth="1"/>
    <col min="5900" max="6144" width="10.28515625" style="1"/>
    <col min="6145" max="6145" width="6.42578125" style="1" customWidth="1"/>
    <col min="6146" max="6146" width="58.28515625" style="1" customWidth="1"/>
    <col min="6147" max="6147" width="10.28515625" style="1"/>
    <col min="6148" max="6148" width="11" style="1" customWidth="1"/>
    <col min="6149" max="6150" width="9.7109375" style="1" customWidth="1"/>
    <col min="6151" max="6151" width="10.7109375" style="1" customWidth="1"/>
    <col min="6152" max="6153" width="11.28515625" style="1" customWidth="1"/>
    <col min="6154" max="6154" width="17" style="1" customWidth="1"/>
    <col min="6155" max="6155" width="16.28515625" style="1" customWidth="1"/>
    <col min="6156" max="6400" width="10.28515625" style="1"/>
    <col min="6401" max="6401" width="6.42578125" style="1" customWidth="1"/>
    <col min="6402" max="6402" width="58.28515625" style="1" customWidth="1"/>
    <col min="6403" max="6403" width="10.28515625" style="1"/>
    <col min="6404" max="6404" width="11" style="1" customWidth="1"/>
    <col min="6405" max="6406" width="9.7109375" style="1" customWidth="1"/>
    <col min="6407" max="6407" width="10.7109375" style="1" customWidth="1"/>
    <col min="6408" max="6409" width="11.28515625" style="1" customWidth="1"/>
    <col min="6410" max="6410" width="17" style="1" customWidth="1"/>
    <col min="6411" max="6411" width="16.28515625" style="1" customWidth="1"/>
    <col min="6412" max="6656" width="10.28515625" style="1"/>
    <col min="6657" max="6657" width="6.42578125" style="1" customWidth="1"/>
    <col min="6658" max="6658" width="58.28515625" style="1" customWidth="1"/>
    <col min="6659" max="6659" width="10.28515625" style="1"/>
    <col min="6660" max="6660" width="11" style="1" customWidth="1"/>
    <col min="6661" max="6662" width="9.7109375" style="1" customWidth="1"/>
    <col min="6663" max="6663" width="10.7109375" style="1" customWidth="1"/>
    <col min="6664" max="6665" width="11.28515625" style="1" customWidth="1"/>
    <col min="6666" max="6666" width="17" style="1" customWidth="1"/>
    <col min="6667" max="6667" width="16.28515625" style="1" customWidth="1"/>
    <col min="6668" max="6912" width="10.28515625" style="1"/>
    <col min="6913" max="6913" width="6.42578125" style="1" customWidth="1"/>
    <col min="6914" max="6914" width="58.28515625" style="1" customWidth="1"/>
    <col min="6915" max="6915" width="10.28515625" style="1"/>
    <col min="6916" max="6916" width="11" style="1" customWidth="1"/>
    <col min="6917" max="6918" width="9.7109375" style="1" customWidth="1"/>
    <col min="6919" max="6919" width="10.7109375" style="1" customWidth="1"/>
    <col min="6920" max="6921" width="11.28515625" style="1" customWidth="1"/>
    <col min="6922" max="6922" width="17" style="1" customWidth="1"/>
    <col min="6923" max="6923" width="16.28515625" style="1" customWidth="1"/>
    <col min="6924" max="7168" width="10.28515625" style="1"/>
    <col min="7169" max="7169" width="6.42578125" style="1" customWidth="1"/>
    <col min="7170" max="7170" width="58.28515625" style="1" customWidth="1"/>
    <col min="7171" max="7171" width="10.28515625" style="1"/>
    <col min="7172" max="7172" width="11" style="1" customWidth="1"/>
    <col min="7173" max="7174" width="9.7109375" style="1" customWidth="1"/>
    <col min="7175" max="7175" width="10.7109375" style="1" customWidth="1"/>
    <col min="7176" max="7177" width="11.28515625" style="1" customWidth="1"/>
    <col min="7178" max="7178" width="17" style="1" customWidth="1"/>
    <col min="7179" max="7179" width="16.28515625" style="1" customWidth="1"/>
    <col min="7180" max="7424" width="10.28515625" style="1"/>
    <col min="7425" max="7425" width="6.42578125" style="1" customWidth="1"/>
    <col min="7426" max="7426" width="58.28515625" style="1" customWidth="1"/>
    <col min="7427" max="7427" width="10.28515625" style="1"/>
    <col min="7428" max="7428" width="11" style="1" customWidth="1"/>
    <col min="7429" max="7430" width="9.7109375" style="1" customWidth="1"/>
    <col min="7431" max="7431" width="10.7109375" style="1" customWidth="1"/>
    <col min="7432" max="7433" width="11.28515625" style="1" customWidth="1"/>
    <col min="7434" max="7434" width="17" style="1" customWidth="1"/>
    <col min="7435" max="7435" width="16.28515625" style="1" customWidth="1"/>
    <col min="7436" max="7680" width="10.28515625" style="1"/>
    <col min="7681" max="7681" width="6.42578125" style="1" customWidth="1"/>
    <col min="7682" max="7682" width="58.28515625" style="1" customWidth="1"/>
    <col min="7683" max="7683" width="10.28515625" style="1"/>
    <col min="7684" max="7684" width="11" style="1" customWidth="1"/>
    <col min="7685" max="7686" width="9.7109375" style="1" customWidth="1"/>
    <col min="7687" max="7687" width="10.7109375" style="1" customWidth="1"/>
    <col min="7688" max="7689" width="11.28515625" style="1" customWidth="1"/>
    <col min="7690" max="7690" width="17" style="1" customWidth="1"/>
    <col min="7691" max="7691" width="16.28515625" style="1" customWidth="1"/>
    <col min="7692" max="7936" width="10.28515625" style="1"/>
    <col min="7937" max="7937" width="6.42578125" style="1" customWidth="1"/>
    <col min="7938" max="7938" width="58.28515625" style="1" customWidth="1"/>
    <col min="7939" max="7939" width="10.28515625" style="1"/>
    <col min="7940" max="7940" width="11" style="1" customWidth="1"/>
    <col min="7941" max="7942" width="9.7109375" style="1" customWidth="1"/>
    <col min="7943" max="7943" width="10.7109375" style="1" customWidth="1"/>
    <col min="7944" max="7945" width="11.28515625" style="1" customWidth="1"/>
    <col min="7946" max="7946" width="17" style="1" customWidth="1"/>
    <col min="7947" max="7947" width="16.28515625" style="1" customWidth="1"/>
    <col min="7948" max="8192" width="10.28515625" style="1"/>
    <col min="8193" max="8193" width="6.42578125" style="1" customWidth="1"/>
    <col min="8194" max="8194" width="58.28515625" style="1" customWidth="1"/>
    <col min="8195" max="8195" width="10.28515625" style="1"/>
    <col min="8196" max="8196" width="11" style="1" customWidth="1"/>
    <col min="8197" max="8198" width="9.7109375" style="1" customWidth="1"/>
    <col min="8199" max="8199" width="10.7109375" style="1" customWidth="1"/>
    <col min="8200" max="8201" width="11.28515625" style="1" customWidth="1"/>
    <col min="8202" max="8202" width="17" style="1" customWidth="1"/>
    <col min="8203" max="8203" width="16.28515625" style="1" customWidth="1"/>
    <col min="8204" max="8448" width="10.28515625" style="1"/>
    <col min="8449" max="8449" width="6.42578125" style="1" customWidth="1"/>
    <col min="8450" max="8450" width="58.28515625" style="1" customWidth="1"/>
    <col min="8451" max="8451" width="10.28515625" style="1"/>
    <col min="8452" max="8452" width="11" style="1" customWidth="1"/>
    <col min="8453" max="8454" width="9.7109375" style="1" customWidth="1"/>
    <col min="8455" max="8455" width="10.7109375" style="1" customWidth="1"/>
    <col min="8456" max="8457" width="11.28515625" style="1" customWidth="1"/>
    <col min="8458" max="8458" width="17" style="1" customWidth="1"/>
    <col min="8459" max="8459" width="16.28515625" style="1" customWidth="1"/>
    <col min="8460" max="8704" width="10.28515625" style="1"/>
    <col min="8705" max="8705" width="6.42578125" style="1" customWidth="1"/>
    <col min="8706" max="8706" width="58.28515625" style="1" customWidth="1"/>
    <col min="8707" max="8707" width="10.28515625" style="1"/>
    <col min="8708" max="8708" width="11" style="1" customWidth="1"/>
    <col min="8709" max="8710" width="9.7109375" style="1" customWidth="1"/>
    <col min="8711" max="8711" width="10.7109375" style="1" customWidth="1"/>
    <col min="8712" max="8713" width="11.28515625" style="1" customWidth="1"/>
    <col min="8714" max="8714" width="17" style="1" customWidth="1"/>
    <col min="8715" max="8715" width="16.28515625" style="1" customWidth="1"/>
    <col min="8716" max="8960" width="10.28515625" style="1"/>
    <col min="8961" max="8961" width="6.42578125" style="1" customWidth="1"/>
    <col min="8962" max="8962" width="58.28515625" style="1" customWidth="1"/>
    <col min="8963" max="8963" width="10.28515625" style="1"/>
    <col min="8964" max="8964" width="11" style="1" customWidth="1"/>
    <col min="8965" max="8966" width="9.7109375" style="1" customWidth="1"/>
    <col min="8967" max="8967" width="10.7109375" style="1" customWidth="1"/>
    <col min="8968" max="8969" width="11.28515625" style="1" customWidth="1"/>
    <col min="8970" max="8970" width="17" style="1" customWidth="1"/>
    <col min="8971" max="8971" width="16.28515625" style="1" customWidth="1"/>
    <col min="8972" max="9216" width="10.28515625" style="1"/>
    <col min="9217" max="9217" width="6.42578125" style="1" customWidth="1"/>
    <col min="9218" max="9218" width="58.28515625" style="1" customWidth="1"/>
    <col min="9219" max="9219" width="10.28515625" style="1"/>
    <col min="9220" max="9220" width="11" style="1" customWidth="1"/>
    <col min="9221" max="9222" width="9.7109375" style="1" customWidth="1"/>
    <col min="9223" max="9223" width="10.7109375" style="1" customWidth="1"/>
    <col min="9224" max="9225" width="11.28515625" style="1" customWidth="1"/>
    <col min="9226" max="9226" width="17" style="1" customWidth="1"/>
    <col min="9227" max="9227" width="16.28515625" style="1" customWidth="1"/>
    <col min="9228" max="9472" width="10.28515625" style="1"/>
    <col min="9473" max="9473" width="6.42578125" style="1" customWidth="1"/>
    <col min="9474" max="9474" width="58.28515625" style="1" customWidth="1"/>
    <col min="9475" max="9475" width="10.28515625" style="1"/>
    <col min="9476" max="9476" width="11" style="1" customWidth="1"/>
    <col min="9477" max="9478" width="9.7109375" style="1" customWidth="1"/>
    <col min="9479" max="9479" width="10.7109375" style="1" customWidth="1"/>
    <col min="9480" max="9481" width="11.28515625" style="1" customWidth="1"/>
    <col min="9482" max="9482" width="17" style="1" customWidth="1"/>
    <col min="9483" max="9483" width="16.28515625" style="1" customWidth="1"/>
    <col min="9484" max="9728" width="10.28515625" style="1"/>
    <col min="9729" max="9729" width="6.42578125" style="1" customWidth="1"/>
    <col min="9730" max="9730" width="58.28515625" style="1" customWidth="1"/>
    <col min="9731" max="9731" width="10.28515625" style="1"/>
    <col min="9732" max="9732" width="11" style="1" customWidth="1"/>
    <col min="9733" max="9734" width="9.7109375" style="1" customWidth="1"/>
    <col min="9735" max="9735" width="10.7109375" style="1" customWidth="1"/>
    <col min="9736" max="9737" width="11.28515625" style="1" customWidth="1"/>
    <col min="9738" max="9738" width="17" style="1" customWidth="1"/>
    <col min="9739" max="9739" width="16.28515625" style="1" customWidth="1"/>
    <col min="9740" max="9984" width="10.28515625" style="1"/>
    <col min="9985" max="9985" width="6.42578125" style="1" customWidth="1"/>
    <col min="9986" max="9986" width="58.28515625" style="1" customWidth="1"/>
    <col min="9987" max="9987" width="10.28515625" style="1"/>
    <col min="9988" max="9988" width="11" style="1" customWidth="1"/>
    <col min="9989" max="9990" width="9.7109375" style="1" customWidth="1"/>
    <col min="9991" max="9991" width="10.7109375" style="1" customWidth="1"/>
    <col min="9992" max="9993" width="11.28515625" style="1" customWidth="1"/>
    <col min="9994" max="9994" width="17" style="1" customWidth="1"/>
    <col min="9995" max="9995" width="16.28515625" style="1" customWidth="1"/>
    <col min="9996" max="10240" width="10.28515625" style="1"/>
    <col min="10241" max="10241" width="6.42578125" style="1" customWidth="1"/>
    <col min="10242" max="10242" width="58.28515625" style="1" customWidth="1"/>
    <col min="10243" max="10243" width="10.28515625" style="1"/>
    <col min="10244" max="10244" width="11" style="1" customWidth="1"/>
    <col min="10245" max="10246" width="9.7109375" style="1" customWidth="1"/>
    <col min="10247" max="10247" width="10.7109375" style="1" customWidth="1"/>
    <col min="10248" max="10249" width="11.28515625" style="1" customWidth="1"/>
    <col min="10250" max="10250" width="17" style="1" customWidth="1"/>
    <col min="10251" max="10251" width="16.28515625" style="1" customWidth="1"/>
    <col min="10252" max="10496" width="10.28515625" style="1"/>
    <col min="10497" max="10497" width="6.42578125" style="1" customWidth="1"/>
    <col min="10498" max="10498" width="58.28515625" style="1" customWidth="1"/>
    <col min="10499" max="10499" width="10.28515625" style="1"/>
    <col min="10500" max="10500" width="11" style="1" customWidth="1"/>
    <col min="10501" max="10502" width="9.7109375" style="1" customWidth="1"/>
    <col min="10503" max="10503" width="10.7109375" style="1" customWidth="1"/>
    <col min="10504" max="10505" width="11.28515625" style="1" customWidth="1"/>
    <col min="10506" max="10506" width="17" style="1" customWidth="1"/>
    <col min="10507" max="10507" width="16.28515625" style="1" customWidth="1"/>
    <col min="10508" max="10752" width="10.28515625" style="1"/>
    <col min="10753" max="10753" width="6.42578125" style="1" customWidth="1"/>
    <col min="10754" max="10754" width="58.28515625" style="1" customWidth="1"/>
    <col min="10755" max="10755" width="10.28515625" style="1"/>
    <col min="10756" max="10756" width="11" style="1" customWidth="1"/>
    <col min="10757" max="10758" width="9.7109375" style="1" customWidth="1"/>
    <col min="10759" max="10759" width="10.7109375" style="1" customWidth="1"/>
    <col min="10760" max="10761" width="11.28515625" style="1" customWidth="1"/>
    <col min="10762" max="10762" width="17" style="1" customWidth="1"/>
    <col min="10763" max="10763" width="16.28515625" style="1" customWidth="1"/>
    <col min="10764" max="11008" width="10.28515625" style="1"/>
    <col min="11009" max="11009" width="6.42578125" style="1" customWidth="1"/>
    <col min="11010" max="11010" width="58.28515625" style="1" customWidth="1"/>
    <col min="11011" max="11011" width="10.28515625" style="1"/>
    <col min="11012" max="11012" width="11" style="1" customWidth="1"/>
    <col min="11013" max="11014" width="9.7109375" style="1" customWidth="1"/>
    <col min="11015" max="11015" width="10.7109375" style="1" customWidth="1"/>
    <col min="11016" max="11017" width="11.28515625" style="1" customWidth="1"/>
    <col min="11018" max="11018" width="17" style="1" customWidth="1"/>
    <col min="11019" max="11019" width="16.28515625" style="1" customWidth="1"/>
    <col min="11020" max="11264" width="10.28515625" style="1"/>
    <col min="11265" max="11265" width="6.42578125" style="1" customWidth="1"/>
    <col min="11266" max="11266" width="58.28515625" style="1" customWidth="1"/>
    <col min="11267" max="11267" width="10.28515625" style="1"/>
    <col min="11268" max="11268" width="11" style="1" customWidth="1"/>
    <col min="11269" max="11270" width="9.7109375" style="1" customWidth="1"/>
    <col min="11271" max="11271" width="10.7109375" style="1" customWidth="1"/>
    <col min="11272" max="11273" width="11.28515625" style="1" customWidth="1"/>
    <col min="11274" max="11274" width="17" style="1" customWidth="1"/>
    <col min="11275" max="11275" width="16.28515625" style="1" customWidth="1"/>
    <col min="11276" max="11520" width="10.28515625" style="1"/>
    <col min="11521" max="11521" width="6.42578125" style="1" customWidth="1"/>
    <col min="11522" max="11522" width="58.28515625" style="1" customWidth="1"/>
    <col min="11523" max="11523" width="10.28515625" style="1"/>
    <col min="11524" max="11524" width="11" style="1" customWidth="1"/>
    <col min="11525" max="11526" width="9.7109375" style="1" customWidth="1"/>
    <col min="11527" max="11527" width="10.7109375" style="1" customWidth="1"/>
    <col min="11528" max="11529" width="11.28515625" style="1" customWidth="1"/>
    <col min="11530" max="11530" width="17" style="1" customWidth="1"/>
    <col min="11531" max="11531" width="16.28515625" style="1" customWidth="1"/>
    <col min="11532" max="11776" width="10.28515625" style="1"/>
    <col min="11777" max="11777" width="6.42578125" style="1" customWidth="1"/>
    <col min="11778" max="11778" width="58.28515625" style="1" customWidth="1"/>
    <col min="11779" max="11779" width="10.28515625" style="1"/>
    <col min="11780" max="11780" width="11" style="1" customWidth="1"/>
    <col min="11781" max="11782" width="9.7109375" style="1" customWidth="1"/>
    <col min="11783" max="11783" width="10.7109375" style="1" customWidth="1"/>
    <col min="11784" max="11785" width="11.28515625" style="1" customWidth="1"/>
    <col min="11786" max="11786" width="17" style="1" customWidth="1"/>
    <col min="11787" max="11787" width="16.28515625" style="1" customWidth="1"/>
    <col min="11788" max="12032" width="10.28515625" style="1"/>
    <col min="12033" max="12033" width="6.42578125" style="1" customWidth="1"/>
    <col min="12034" max="12034" width="58.28515625" style="1" customWidth="1"/>
    <col min="12035" max="12035" width="10.28515625" style="1"/>
    <col min="12036" max="12036" width="11" style="1" customWidth="1"/>
    <col min="12037" max="12038" width="9.7109375" style="1" customWidth="1"/>
    <col min="12039" max="12039" width="10.7109375" style="1" customWidth="1"/>
    <col min="12040" max="12041" width="11.28515625" style="1" customWidth="1"/>
    <col min="12042" max="12042" width="17" style="1" customWidth="1"/>
    <col min="12043" max="12043" width="16.28515625" style="1" customWidth="1"/>
    <col min="12044" max="12288" width="10.28515625" style="1"/>
    <col min="12289" max="12289" width="6.42578125" style="1" customWidth="1"/>
    <col min="12290" max="12290" width="58.28515625" style="1" customWidth="1"/>
    <col min="12291" max="12291" width="10.28515625" style="1"/>
    <col min="12292" max="12292" width="11" style="1" customWidth="1"/>
    <col min="12293" max="12294" width="9.7109375" style="1" customWidth="1"/>
    <col min="12295" max="12295" width="10.7109375" style="1" customWidth="1"/>
    <col min="12296" max="12297" width="11.28515625" style="1" customWidth="1"/>
    <col min="12298" max="12298" width="17" style="1" customWidth="1"/>
    <col min="12299" max="12299" width="16.28515625" style="1" customWidth="1"/>
    <col min="12300" max="12544" width="10.28515625" style="1"/>
    <col min="12545" max="12545" width="6.42578125" style="1" customWidth="1"/>
    <col min="12546" max="12546" width="58.28515625" style="1" customWidth="1"/>
    <col min="12547" max="12547" width="10.28515625" style="1"/>
    <col min="12548" max="12548" width="11" style="1" customWidth="1"/>
    <col min="12549" max="12550" width="9.7109375" style="1" customWidth="1"/>
    <col min="12551" max="12551" width="10.7109375" style="1" customWidth="1"/>
    <col min="12552" max="12553" width="11.28515625" style="1" customWidth="1"/>
    <col min="12554" max="12554" width="17" style="1" customWidth="1"/>
    <col min="12555" max="12555" width="16.28515625" style="1" customWidth="1"/>
    <col min="12556" max="12800" width="10.28515625" style="1"/>
    <col min="12801" max="12801" width="6.42578125" style="1" customWidth="1"/>
    <col min="12802" max="12802" width="58.28515625" style="1" customWidth="1"/>
    <col min="12803" max="12803" width="10.28515625" style="1"/>
    <col min="12804" max="12804" width="11" style="1" customWidth="1"/>
    <col min="12805" max="12806" width="9.7109375" style="1" customWidth="1"/>
    <col min="12807" max="12807" width="10.7109375" style="1" customWidth="1"/>
    <col min="12808" max="12809" width="11.28515625" style="1" customWidth="1"/>
    <col min="12810" max="12810" width="17" style="1" customWidth="1"/>
    <col min="12811" max="12811" width="16.28515625" style="1" customWidth="1"/>
    <col min="12812" max="13056" width="10.28515625" style="1"/>
    <col min="13057" max="13057" width="6.42578125" style="1" customWidth="1"/>
    <col min="13058" max="13058" width="58.28515625" style="1" customWidth="1"/>
    <col min="13059" max="13059" width="10.28515625" style="1"/>
    <col min="13060" max="13060" width="11" style="1" customWidth="1"/>
    <col min="13061" max="13062" width="9.7109375" style="1" customWidth="1"/>
    <col min="13063" max="13063" width="10.7109375" style="1" customWidth="1"/>
    <col min="13064" max="13065" width="11.28515625" style="1" customWidth="1"/>
    <col min="13066" max="13066" width="17" style="1" customWidth="1"/>
    <col min="13067" max="13067" width="16.28515625" style="1" customWidth="1"/>
    <col min="13068" max="13312" width="10.28515625" style="1"/>
    <col min="13313" max="13313" width="6.42578125" style="1" customWidth="1"/>
    <col min="13314" max="13314" width="58.28515625" style="1" customWidth="1"/>
    <col min="13315" max="13315" width="10.28515625" style="1"/>
    <col min="13316" max="13316" width="11" style="1" customWidth="1"/>
    <col min="13317" max="13318" width="9.7109375" style="1" customWidth="1"/>
    <col min="13319" max="13319" width="10.7109375" style="1" customWidth="1"/>
    <col min="13320" max="13321" width="11.28515625" style="1" customWidth="1"/>
    <col min="13322" max="13322" width="17" style="1" customWidth="1"/>
    <col min="13323" max="13323" width="16.28515625" style="1" customWidth="1"/>
    <col min="13324" max="13568" width="10.28515625" style="1"/>
    <col min="13569" max="13569" width="6.42578125" style="1" customWidth="1"/>
    <col min="13570" max="13570" width="58.28515625" style="1" customWidth="1"/>
    <col min="13571" max="13571" width="10.28515625" style="1"/>
    <col min="13572" max="13572" width="11" style="1" customWidth="1"/>
    <col min="13573" max="13574" width="9.7109375" style="1" customWidth="1"/>
    <col min="13575" max="13575" width="10.7109375" style="1" customWidth="1"/>
    <col min="13576" max="13577" width="11.28515625" style="1" customWidth="1"/>
    <col min="13578" max="13578" width="17" style="1" customWidth="1"/>
    <col min="13579" max="13579" width="16.28515625" style="1" customWidth="1"/>
    <col min="13580" max="13824" width="10.28515625" style="1"/>
    <col min="13825" max="13825" width="6.42578125" style="1" customWidth="1"/>
    <col min="13826" max="13826" width="58.28515625" style="1" customWidth="1"/>
    <col min="13827" max="13827" width="10.28515625" style="1"/>
    <col min="13828" max="13828" width="11" style="1" customWidth="1"/>
    <col min="13829" max="13830" width="9.7109375" style="1" customWidth="1"/>
    <col min="13831" max="13831" width="10.7109375" style="1" customWidth="1"/>
    <col min="13832" max="13833" width="11.28515625" style="1" customWidth="1"/>
    <col min="13834" max="13834" width="17" style="1" customWidth="1"/>
    <col min="13835" max="13835" width="16.28515625" style="1" customWidth="1"/>
    <col min="13836" max="14080" width="10.28515625" style="1"/>
    <col min="14081" max="14081" width="6.42578125" style="1" customWidth="1"/>
    <col min="14082" max="14082" width="58.28515625" style="1" customWidth="1"/>
    <col min="14083" max="14083" width="10.28515625" style="1"/>
    <col min="14084" max="14084" width="11" style="1" customWidth="1"/>
    <col min="14085" max="14086" width="9.7109375" style="1" customWidth="1"/>
    <col min="14087" max="14087" width="10.7109375" style="1" customWidth="1"/>
    <col min="14088" max="14089" width="11.28515625" style="1" customWidth="1"/>
    <col min="14090" max="14090" width="17" style="1" customWidth="1"/>
    <col min="14091" max="14091" width="16.28515625" style="1" customWidth="1"/>
    <col min="14092" max="14336" width="10.28515625" style="1"/>
    <col min="14337" max="14337" width="6.42578125" style="1" customWidth="1"/>
    <col min="14338" max="14338" width="58.28515625" style="1" customWidth="1"/>
    <col min="14339" max="14339" width="10.28515625" style="1"/>
    <col min="14340" max="14340" width="11" style="1" customWidth="1"/>
    <col min="14341" max="14342" width="9.7109375" style="1" customWidth="1"/>
    <col min="14343" max="14343" width="10.7109375" style="1" customWidth="1"/>
    <col min="14344" max="14345" width="11.28515625" style="1" customWidth="1"/>
    <col min="14346" max="14346" width="17" style="1" customWidth="1"/>
    <col min="14347" max="14347" width="16.28515625" style="1" customWidth="1"/>
    <col min="14348" max="14592" width="10.28515625" style="1"/>
    <col min="14593" max="14593" width="6.42578125" style="1" customWidth="1"/>
    <col min="14594" max="14594" width="58.28515625" style="1" customWidth="1"/>
    <col min="14595" max="14595" width="10.28515625" style="1"/>
    <col min="14596" max="14596" width="11" style="1" customWidth="1"/>
    <col min="14597" max="14598" width="9.7109375" style="1" customWidth="1"/>
    <col min="14599" max="14599" width="10.7109375" style="1" customWidth="1"/>
    <col min="14600" max="14601" width="11.28515625" style="1" customWidth="1"/>
    <col min="14602" max="14602" width="17" style="1" customWidth="1"/>
    <col min="14603" max="14603" width="16.28515625" style="1" customWidth="1"/>
    <col min="14604" max="14848" width="10.28515625" style="1"/>
    <col min="14849" max="14849" width="6.42578125" style="1" customWidth="1"/>
    <col min="14850" max="14850" width="58.28515625" style="1" customWidth="1"/>
    <col min="14851" max="14851" width="10.28515625" style="1"/>
    <col min="14852" max="14852" width="11" style="1" customWidth="1"/>
    <col min="14853" max="14854" width="9.7109375" style="1" customWidth="1"/>
    <col min="14855" max="14855" width="10.7109375" style="1" customWidth="1"/>
    <col min="14856" max="14857" width="11.28515625" style="1" customWidth="1"/>
    <col min="14858" max="14858" width="17" style="1" customWidth="1"/>
    <col min="14859" max="14859" width="16.28515625" style="1" customWidth="1"/>
    <col min="14860" max="15104" width="10.28515625" style="1"/>
    <col min="15105" max="15105" width="6.42578125" style="1" customWidth="1"/>
    <col min="15106" max="15106" width="58.28515625" style="1" customWidth="1"/>
    <col min="15107" max="15107" width="10.28515625" style="1"/>
    <col min="15108" max="15108" width="11" style="1" customWidth="1"/>
    <col min="15109" max="15110" width="9.7109375" style="1" customWidth="1"/>
    <col min="15111" max="15111" width="10.7109375" style="1" customWidth="1"/>
    <col min="15112" max="15113" width="11.28515625" style="1" customWidth="1"/>
    <col min="15114" max="15114" width="17" style="1" customWidth="1"/>
    <col min="15115" max="15115" width="16.28515625" style="1" customWidth="1"/>
    <col min="15116" max="15360" width="10.28515625" style="1"/>
    <col min="15361" max="15361" width="6.42578125" style="1" customWidth="1"/>
    <col min="15362" max="15362" width="58.28515625" style="1" customWidth="1"/>
    <col min="15363" max="15363" width="10.28515625" style="1"/>
    <col min="15364" max="15364" width="11" style="1" customWidth="1"/>
    <col min="15365" max="15366" width="9.7109375" style="1" customWidth="1"/>
    <col min="15367" max="15367" width="10.7109375" style="1" customWidth="1"/>
    <col min="15368" max="15369" width="11.28515625" style="1" customWidth="1"/>
    <col min="15370" max="15370" width="17" style="1" customWidth="1"/>
    <col min="15371" max="15371" width="16.28515625" style="1" customWidth="1"/>
    <col min="15372" max="15616" width="10.28515625" style="1"/>
    <col min="15617" max="15617" width="6.42578125" style="1" customWidth="1"/>
    <col min="15618" max="15618" width="58.28515625" style="1" customWidth="1"/>
    <col min="15619" max="15619" width="10.28515625" style="1"/>
    <col min="15620" max="15620" width="11" style="1" customWidth="1"/>
    <col min="15621" max="15622" width="9.7109375" style="1" customWidth="1"/>
    <col min="15623" max="15623" width="10.7109375" style="1" customWidth="1"/>
    <col min="15624" max="15625" width="11.28515625" style="1" customWidth="1"/>
    <col min="15626" max="15626" width="17" style="1" customWidth="1"/>
    <col min="15627" max="15627" width="16.28515625" style="1" customWidth="1"/>
    <col min="15628" max="15872" width="10.28515625" style="1"/>
    <col min="15873" max="15873" width="6.42578125" style="1" customWidth="1"/>
    <col min="15874" max="15874" width="58.28515625" style="1" customWidth="1"/>
    <col min="15875" max="15875" width="10.28515625" style="1"/>
    <col min="15876" max="15876" width="11" style="1" customWidth="1"/>
    <col min="15877" max="15878" width="9.7109375" style="1" customWidth="1"/>
    <col min="15879" max="15879" width="10.7109375" style="1" customWidth="1"/>
    <col min="15880" max="15881" width="11.28515625" style="1" customWidth="1"/>
    <col min="15882" max="15882" width="17" style="1" customWidth="1"/>
    <col min="15883" max="15883" width="16.28515625" style="1" customWidth="1"/>
    <col min="15884" max="16128" width="10.28515625" style="1"/>
    <col min="16129" max="16129" width="6.42578125" style="1" customWidth="1"/>
    <col min="16130" max="16130" width="58.28515625" style="1" customWidth="1"/>
    <col min="16131" max="16131" width="10.28515625" style="1"/>
    <col min="16132" max="16132" width="11" style="1" customWidth="1"/>
    <col min="16133" max="16134" width="9.7109375" style="1" customWidth="1"/>
    <col min="16135" max="16135" width="10.7109375" style="1" customWidth="1"/>
    <col min="16136" max="16137" width="11.28515625" style="1" customWidth="1"/>
    <col min="16138" max="16138" width="17" style="1" customWidth="1"/>
    <col min="16139" max="16139" width="16.28515625" style="1" customWidth="1"/>
    <col min="16140" max="16384" width="10.28515625" style="1"/>
  </cols>
  <sheetData>
    <row r="1" spans="1:12" ht="12" customHeight="1" x14ac:dyDescent="0.2">
      <c r="A1" s="349"/>
      <c r="C1" s="211"/>
      <c r="D1" s="211"/>
      <c r="E1" s="211"/>
      <c r="F1" s="211"/>
      <c r="G1" s="211" t="s">
        <v>232</v>
      </c>
      <c r="H1" s="211"/>
    </row>
    <row r="2" spans="1:12" ht="12" customHeight="1" x14ac:dyDescent="0.2">
      <c r="C2" s="211"/>
      <c r="D2" s="211"/>
      <c r="E2" s="211"/>
      <c r="F2" s="211"/>
      <c r="G2" s="8" t="s">
        <v>181</v>
      </c>
      <c r="H2" s="211"/>
    </row>
    <row r="3" spans="1:12" ht="12" customHeight="1" x14ac:dyDescent="0.2">
      <c r="C3" s="211"/>
      <c r="D3" s="211"/>
      <c r="E3" s="211"/>
      <c r="F3" s="211"/>
      <c r="G3" s="8" t="s">
        <v>1</v>
      </c>
      <c r="H3" s="211"/>
    </row>
    <row r="4" spans="1:12" ht="12" customHeight="1" x14ac:dyDescent="0.2">
      <c r="B4" s="211"/>
      <c r="C4" s="212"/>
      <c r="D4" s="211"/>
      <c r="E4" s="212"/>
      <c r="F4" s="211"/>
      <c r="G4" s="8" t="s">
        <v>182</v>
      </c>
      <c r="H4" s="211"/>
    </row>
    <row r="5" spans="1:12" ht="12" customHeight="1" x14ac:dyDescent="0.2">
      <c r="B5" s="211"/>
      <c r="C5" s="212"/>
      <c r="D5" s="211"/>
      <c r="E5" s="212"/>
      <c r="F5" s="211"/>
      <c r="G5" s="211"/>
      <c r="H5" s="211"/>
    </row>
    <row r="6" spans="1:12" ht="12.75" customHeight="1" x14ac:dyDescent="0.2">
      <c r="A6" s="213" t="s">
        <v>233</v>
      </c>
      <c r="B6" s="213"/>
      <c r="C6" s="213"/>
      <c r="D6" s="213"/>
      <c r="E6" s="213"/>
      <c r="F6" s="213"/>
      <c r="G6" s="213"/>
      <c r="H6" s="213"/>
      <c r="I6" s="213"/>
    </row>
    <row r="7" spans="1:12" ht="11.25" customHeight="1" x14ac:dyDescent="0.2">
      <c r="I7" s="1" t="s">
        <v>3</v>
      </c>
    </row>
    <row r="8" spans="1:12" ht="11.25" customHeight="1" x14ac:dyDescent="0.2">
      <c r="A8" s="214"/>
      <c r="B8" s="214"/>
      <c r="C8" s="215" t="s">
        <v>234</v>
      </c>
      <c r="D8" s="216" t="s">
        <v>235</v>
      </c>
      <c r="E8" s="217" t="s">
        <v>236</v>
      </c>
      <c r="F8" s="218"/>
      <c r="G8" s="217" t="s">
        <v>185</v>
      </c>
      <c r="H8" s="219"/>
      <c r="I8" s="218"/>
    </row>
    <row r="9" spans="1:12" ht="11.25" customHeight="1" x14ac:dyDescent="0.2">
      <c r="A9" s="220"/>
      <c r="B9" s="220"/>
      <c r="C9" s="221"/>
      <c r="D9" s="222" t="s">
        <v>237</v>
      </c>
      <c r="E9" s="215"/>
      <c r="F9" s="215"/>
      <c r="G9" s="217" t="s">
        <v>238</v>
      </c>
      <c r="H9" s="219"/>
      <c r="I9" s="218"/>
    </row>
    <row r="10" spans="1:12" ht="11.25" customHeight="1" x14ac:dyDescent="0.2">
      <c r="A10" s="220"/>
      <c r="B10" s="220"/>
      <c r="C10" s="221" t="s">
        <v>239</v>
      </c>
      <c r="D10" s="222" t="s">
        <v>240</v>
      </c>
      <c r="E10" s="221"/>
      <c r="F10" s="221"/>
      <c r="G10" s="215"/>
      <c r="H10" s="215"/>
      <c r="I10" s="215"/>
    </row>
    <row r="11" spans="1:12" ht="14.25" customHeight="1" x14ac:dyDescent="0.2">
      <c r="A11" s="220" t="s">
        <v>241</v>
      </c>
      <c r="B11" s="220" t="s">
        <v>242</v>
      </c>
      <c r="C11" s="221" t="s">
        <v>243</v>
      </c>
      <c r="D11" s="222" t="s">
        <v>244</v>
      </c>
      <c r="E11" s="221"/>
      <c r="F11" s="221"/>
      <c r="G11" s="221"/>
      <c r="H11" s="221"/>
      <c r="I11" s="221"/>
    </row>
    <row r="12" spans="1:12" ht="32.25" customHeight="1" x14ac:dyDescent="0.2">
      <c r="A12" s="220"/>
      <c r="B12" s="220"/>
      <c r="C12" s="221" t="s">
        <v>245</v>
      </c>
      <c r="D12" s="222" t="s">
        <v>246</v>
      </c>
      <c r="E12" s="221" t="s">
        <v>247</v>
      </c>
      <c r="F12" s="221" t="s">
        <v>248</v>
      </c>
      <c r="G12" s="221" t="s">
        <v>249</v>
      </c>
      <c r="H12" s="221" t="s">
        <v>250</v>
      </c>
      <c r="I12" s="221" t="s">
        <v>248</v>
      </c>
    </row>
    <row r="13" spans="1:12" ht="18.75" customHeight="1" x14ac:dyDescent="0.2">
      <c r="A13" s="223"/>
      <c r="B13" s="223"/>
      <c r="D13" s="224" t="s">
        <v>251</v>
      </c>
      <c r="E13" s="225"/>
      <c r="F13" s="225"/>
      <c r="G13" s="225"/>
      <c r="H13" s="225"/>
      <c r="I13" s="225"/>
    </row>
    <row r="14" spans="1:12" ht="11.25" customHeight="1" x14ac:dyDescent="0.2">
      <c r="A14" s="226">
        <v>1</v>
      </c>
      <c r="B14" s="226">
        <v>2</v>
      </c>
      <c r="C14" s="226">
        <v>3</v>
      </c>
      <c r="D14" s="226">
        <v>4</v>
      </c>
      <c r="E14" s="226">
        <v>5</v>
      </c>
      <c r="F14" s="226">
        <v>6</v>
      </c>
      <c r="G14" s="227">
        <v>7</v>
      </c>
      <c r="H14" s="226">
        <v>8</v>
      </c>
      <c r="I14" s="226">
        <v>9</v>
      </c>
    </row>
    <row r="15" spans="1:12" s="234" customFormat="1" ht="21.75" customHeight="1" x14ac:dyDescent="0.2">
      <c r="A15" s="228"/>
      <c r="B15" s="229" t="s">
        <v>252</v>
      </c>
      <c r="C15" s="230"/>
      <c r="D15" s="231">
        <v>141091738.91999999</v>
      </c>
      <c r="E15" s="231">
        <v>47620341.82</v>
      </c>
      <c r="F15" s="231">
        <v>93471397.099999994</v>
      </c>
      <c r="G15" s="232">
        <v>64128909.789999999</v>
      </c>
      <c r="H15" s="231">
        <v>14543068.9</v>
      </c>
      <c r="I15" s="231">
        <v>49585840.890000008</v>
      </c>
      <c r="J15" s="233"/>
      <c r="K15" s="233"/>
    </row>
    <row r="16" spans="1:12" s="234" customFormat="1" ht="12" customHeight="1" x14ac:dyDescent="0.2">
      <c r="A16" s="235"/>
      <c r="B16" s="350" t="s">
        <v>253</v>
      </c>
      <c r="C16" s="351"/>
      <c r="D16" s="352">
        <v>24980316.149999999</v>
      </c>
      <c r="E16" s="352">
        <v>3016399.7</v>
      </c>
      <c r="F16" s="352">
        <v>21963916.449999996</v>
      </c>
      <c r="G16" s="352">
        <v>14247034.810000002</v>
      </c>
      <c r="H16" s="352">
        <v>1320977.18</v>
      </c>
      <c r="I16" s="352">
        <v>12926057.630000001</v>
      </c>
      <c r="J16" s="233"/>
      <c r="K16" s="236"/>
      <c r="L16" s="236"/>
    </row>
    <row r="17" spans="1:11" s="234" customFormat="1" ht="12" customHeight="1" x14ac:dyDescent="0.2">
      <c r="A17" s="235"/>
      <c r="B17" s="353" t="s">
        <v>254</v>
      </c>
      <c r="C17" s="354"/>
      <c r="D17" s="355">
        <v>116111422.77</v>
      </c>
      <c r="E17" s="355">
        <v>44603942.119999997</v>
      </c>
      <c r="F17" s="355">
        <v>71507480.649999991</v>
      </c>
      <c r="G17" s="355">
        <v>49881874.979999997</v>
      </c>
      <c r="H17" s="355">
        <v>13222091.720000001</v>
      </c>
      <c r="I17" s="355">
        <v>36659783.260000005</v>
      </c>
      <c r="J17" s="233"/>
      <c r="K17" s="236"/>
    </row>
    <row r="18" spans="1:11" ht="22.5" customHeight="1" thickBot="1" x14ac:dyDescent="0.25">
      <c r="A18" s="237" t="s">
        <v>255</v>
      </c>
      <c r="B18" s="238" t="s">
        <v>256</v>
      </c>
      <c r="C18" s="239"/>
      <c r="D18" s="240">
        <v>250000</v>
      </c>
      <c r="E18" s="240">
        <v>0</v>
      </c>
      <c r="F18" s="241">
        <v>250000</v>
      </c>
      <c r="G18" s="240">
        <v>250000</v>
      </c>
      <c r="H18" s="240">
        <v>0</v>
      </c>
      <c r="I18" s="241">
        <v>250000</v>
      </c>
    </row>
    <row r="19" spans="1:11" ht="20.25" customHeight="1" x14ac:dyDescent="0.2">
      <c r="A19" s="242" t="s">
        <v>257</v>
      </c>
      <c r="B19" s="243" t="s">
        <v>258</v>
      </c>
      <c r="C19" s="244"/>
      <c r="D19" s="245"/>
      <c r="E19" s="245"/>
      <c r="F19" s="246"/>
      <c r="G19" s="245"/>
      <c r="H19" s="245"/>
      <c r="I19" s="246"/>
    </row>
    <row r="20" spans="1:11" ht="11.1" customHeight="1" x14ac:dyDescent="0.25">
      <c r="A20" s="247"/>
      <c r="B20" s="248" t="s">
        <v>259</v>
      </c>
      <c r="C20" s="356"/>
      <c r="D20" s="357"/>
      <c r="E20" s="357"/>
      <c r="F20" s="358"/>
      <c r="G20" s="357"/>
      <c r="H20" s="357"/>
      <c r="I20" s="358"/>
    </row>
    <row r="21" spans="1:11" ht="11.1" customHeight="1" x14ac:dyDescent="0.2">
      <c r="A21" s="249"/>
      <c r="B21" s="359" t="s">
        <v>254</v>
      </c>
      <c r="C21" s="250" t="s">
        <v>260</v>
      </c>
      <c r="D21" s="251"/>
      <c r="E21" s="251"/>
      <c r="F21" s="251"/>
      <c r="G21" s="252"/>
      <c r="H21" s="251"/>
      <c r="I21" s="251"/>
    </row>
    <row r="22" spans="1:11" ht="11.1" customHeight="1" x14ac:dyDescent="0.2">
      <c r="A22" s="253"/>
      <c r="B22" s="360" t="s">
        <v>253</v>
      </c>
      <c r="C22" s="254" t="s">
        <v>261</v>
      </c>
      <c r="D22" s="255">
        <v>100000</v>
      </c>
      <c r="E22" s="255"/>
      <c r="F22" s="255">
        <v>100000</v>
      </c>
      <c r="G22" s="256">
        <v>100000</v>
      </c>
      <c r="H22" s="255"/>
      <c r="I22" s="257">
        <v>100000</v>
      </c>
    </row>
    <row r="23" spans="1:11" ht="11.1" customHeight="1" x14ac:dyDescent="0.2">
      <c r="A23" s="4"/>
      <c r="C23" s="258"/>
      <c r="D23" s="5"/>
      <c r="E23" s="5"/>
      <c r="F23" s="5"/>
      <c r="G23" s="5"/>
      <c r="H23" s="5"/>
      <c r="I23" s="259"/>
    </row>
    <row r="24" spans="1:11" ht="11.1" customHeight="1" x14ac:dyDescent="0.2">
      <c r="A24" s="4"/>
      <c r="C24" s="260"/>
      <c r="D24" s="3"/>
      <c r="E24" s="3"/>
      <c r="F24" s="3"/>
      <c r="G24" s="3"/>
      <c r="H24" s="3"/>
      <c r="I24" s="261"/>
    </row>
    <row r="25" spans="1:11" ht="15.75" customHeight="1" x14ac:dyDescent="0.2">
      <c r="A25" s="1" t="s">
        <v>262</v>
      </c>
      <c r="D25" s="3"/>
      <c r="E25" s="3"/>
      <c r="F25" s="3"/>
      <c r="G25" s="3"/>
      <c r="H25" s="3"/>
      <c r="I25" s="3"/>
    </row>
    <row r="26" spans="1:11" ht="11.1" customHeight="1" x14ac:dyDescent="0.2">
      <c r="A26" s="4"/>
      <c r="D26" s="3"/>
      <c r="E26" s="3"/>
      <c r="F26" s="3"/>
      <c r="G26" s="3"/>
      <c r="H26" s="3"/>
      <c r="I26" s="3"/>
    </row>
    <row r="27" spans="1:11" ht="11.1" customHeight="1" x14ac:dyDescent="0.2">
      <c r="A27" s="4"/>
      <c r="D27" s="3"/>
      <c r="E27" s="3"/>
      <c r="F27" s="3"/>
      <c r="G27" s="3"/>
      <c r="H27" s="3"/>
      <c r="I27" s="3"/>
    </row>
    <row r="28" spans="1:11" ht="11.1" customHeight="1" x14ac:dyDescent="0.2">
      <c r="A28" s="4"/>
      <c r="D28" s="3"/>
      <c r="E28" s="3"/>
      <c r="F28" s="3"/>
      <c r="G28" s="3"/>
      <c r="H28" s="3"/>
      <c r="I28" s="3"/>
    </row>
    <row r="29" spans="1:11" ht="11.1" customHeight="1" x14ac:dyDescent="0.2">
      <c r="A29" s="4"/>
      <c r="D29" s="3"/>
      <c r="E29" s="3"/>
      <c r="F29" s="3"/>
      <c r="G29" s="3"/>
      <c r="H29" s="3"/>
      <c r="I29" s="3"/>
    </row>
    <row r="30" spans="1:11" ht="11.1" customHeight="1" x14ac:dyDescent="0.2">
      <c r="A30" s="4"/>
      <c r="D30" s="3"/>
      <c r="E30" s="3"/>
      <c r="F30" s="3"/>
      <c r="G30" s="3"/>
      <c r="H30" s="3"/>
      <c r="I30" s="3"/>
    </row>
    <row r="31" spans="1:11" ht="11.1" customHeight="1" x14ac:dyDescent="0.2">
      <c r="A31" s="4"/>
      <c r="D31" s="3"/>
      <c r="E31" s="3"/>
      <c r="F31" s="3"/>
      <c r="G31" s="3"/>
      <c r="H31" s="3"/>
      <c r="I31" s="3"/>
    </row>
    <row r="32" spans="1:11" ht="11.1" customHeight="1" x14ac:dyDescent="0.2">
      <c r="A32" s="4"/>
      <c r="D32" s="3"/>
      <c r="E32" s="3"/>
      <c r="F32" s="3"/>
      <c r="G32" s="3"/>
      <c r="H32" s="3"/>
      <c r="I32" s="3"/>
    </row>
    <row r="33" spans="1:9" ht="11.1" customHeight="1" x14ac:dyDescent="0.2">
      <c r="A33" s="4"/>
      <c r="D33" s="3"/>
      <c r="E33" s="3"/>
      <c r="F33" s="3"/>
      <c r="G33" s="3"/>
      <c r="H33" s="3"/>
      <c r="I33" s="3"/>
    </row>
    <row r="34" spans="1:9" ht="11.1" customHeight="1" x14ac:dyDescent="0.2">
      <c r="A34" s="4"/>
      <c r="D34" s="3"/>
      <c r="E34" s="3"/>
      <c r="F34" s="3"/>
      <c r="G34" s="3"/>
      <c r="H34" s="3"/>
      <c r="I34" s="3"/>
    </row>
    <row r="35" spans="1:9" ht="11.1" customHeight="1" x14ac:dyDescent="0.2">
      <c r="A35" s="4"/>
      <c r="D35" s="3"/>
      <c r="E35" s="3"/>
      <c r="F35" s="3"/>
      <c r="G35" s="3"/>
      <c r="H35" s="3"/>
      <c r="I35" s="3"/>
    </row>
    <row r="36" spans="1:9" ht="11.1" customHeight="1" x14ac:dyDescent="0.2">
      <c r="A36" s="4"/>
      <c r="D36" s="3"/>
      <c r="E36" s="3"/>
      <c r="F36" s="3"/>
      <c r="G36" s="3"/>
      <c r="H36" s="3"/>
      <c r="I36" s="3"/>
    </row>
    <row r="37" spans="1:9" ht="11.1" customHeight="1" x14ac:dyDescent="0.2">
      <c r="A37" s="4"/>
      <c r="D37" s="3"/>
      <c r="E37" s="3"/>
      <c r="F37" s="3"/>
      <c r="G37" s="3"/>
      <c r="H37" s="3"/>
      <c r="I37" s="3"/>
    </row>
    <row r="38" spans="1:9" ht="11.1" customHeight="1" x14ac:dyDescent="0.2">
      <c r="A38" s="4"/>
      <c r="D38" s="3"/>
      <c r="E38" s="3"/>
      <c r="F38" s="3"/>
      <c r="G38" s="3"/>
      <c r="H38" s="3"/>
      <c r="I38" s="3"/>
    </row>
    <row r="39" spans="1:9" ht="11.1" customHeight="1" x14ac:dyDescent="0.2">
      <c r="A39" s="4"/>
      <c r="D39" s="3"/>
      <c r="E39" s="3"/>
      <c r="F39" s="3"/>
      <c r="G39" s="3"/>
      <c r="H39" s="3"/>
      <c r="I39" s="3"/>
    </row>
    <row r="40" spans="1:9" ht="11.1" customHeight="1" x14ac:dyDescent="0.2">
      <c r="A40" s="4"/>
      <c r="D40" s="3"/>
      <c r="E40" s="3"/>
      <c r="F40" s="3"/>
      <c r="G40" s="3"/>
      <c r="H40" s="3"/>
      <c r="I40" s="3"/>
    </row>
    <row r="41" spans="1:9" ht="12.75" customHeight="1" x14ac:dyDescent="0.2">
      <c r="D41" s="5"/>
      <c r="E41" s="5"/>
      <c r="F41" s="5"/>
      <c r="G41" s="5"/>
      <c r="H41" s="5"/>
      <c r="I41" s="5"/>
    </row>
    <row r="42" spans="1:9" ht="12.75" customHeight="1" x14ac:dyDescent="0.2"/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8FB16-4C76-4112-966B-2D340ABCF970}">
  <dimension ref="A1:BV20"/>
  <sheetViews>
    <sheetView zoomScale="130" zoomScaleNormal="130" workbookViewId="0"/>
  </sheetViews>
  <sheetFormatPr defaultRowHeight="12.75" x14ac:dyDescent="0.2"/>
  <cols>
    <col min="1" max="1" width="4.28515625" style="361" customWidth="1"/>
    <col min="2" max="2" width="8.7109375" style="361" customWidth="1"/>
    <col min="3" max="3" width="5.5703125" style="361" customWidth="1"/>
    <col min="4" max="4" width="10.140625" style="361" customWidth="1"/>
    <col min="5" max="5" width="10.42578125" style="361" customWidth="1"/>
    <col min="6" max="6" width="10.28515625" style="361" customWidth="1"/>
    <col min="7" max="7" width="14" style="361" customWidth="1"/>
    <col min="8" max="8" width="14.28515625" style="362" customWidth="1"/>
    <col min="9" max="9" width="11.28515625" style="362" customWidth="1"/>
    <col min="10" max="74" width="9.140625" style="362"/>
    <col min="75" max="256" width="9.140625" style="361"/>
    <col min="257" max="257" width="4.28515625" style="361" customWidth="1"/>
    <col min="258" max="258" width="8.7109375" style="361" customWidth="1"/>
    <col min="259" max="259" width="5.5703125" style="361" customWidth="1"/>
    <col min="260" max="260" width="10.140625" style="361" customWidth="1"/>
    <col min="261" max="261" width="10.42578125" style="361" customWidth="1"/>
    <col min="262" max="262" width="10.28515625" style="361" customWidth="1"/>
    <col min="263" max="263" width="14" style="361" customWidth="1"/>
    <col min="264" max="264" width="14.28515625" style="361" customWidth="1"/>
    <col min="265" max="265" width="11.28515625" style="361" customWidth="1"/>
    <col min="266" max="512" width="9.140625" style="361"/>
    <col min="513" max="513" width="4.28515625" style="361" customWidth="1"/>
    <col min="514" max="514" width="8.7109375" style="361" customWidth="1"/>
    <col min="515" max="515" width="5.5703125" style="361" customWidth="1"/>
    <col min="516" max="516" width="10.140625" style="361" customWidth="1"/>
    <col min="517" max="517" width="10.42578125" style="361" customWidth="1"/>
    <col min="518" max="518" width="10.28515625" style="361" customWidth="1"/>
    <col min="519" max="519" width="14" style="361" customWidth="1"/>
    <col min="520" max="520" width="14.28515625" style="361" customWidth="1"/>
    <col min="521" max="521" width="11.28515625" style="361" customWidth="1"/>
    <col min="522" max="768" width="9.140625" style="361"/>
    <col min="769" max="769" width="4.28515625" style="361" customWidth="1"/>
    <col min="770" max="770" width="8.7109375" style="361" customWidth="1"/>
    <col min="771" max="771" width="5.5703125" style="361" customWidth="1"/>
    <col min="772" max="772" width="10.140625" style="361" customWidth="1"/>
    <col min="773" max="773" width="10.42578125" style="361" customWidth="1"/>
    <col min="774" max="774" width="10.28515625" style="361" customWidth="1"/>
    <col min="775" max="775" width="14" style="361" customWidth="1"/>
    <col min="776" max="776" width="14.28515625" style="361" customWidth="1"/>
    <col min="777" max="777" width="11.28515625" style="361" customWidth="1"/>
    <col min="778" max="1024" width="9.140625" style="361"/>
    <col min="1025" max="1025" width="4.28515625" style="361" customWidth="1"/>
    <col min="1026" max="1026" width="8.7109375" style="361" customWidth="1"/>
    <col min="1027" max="1027" width="5.5703125" style="361" customWidth="1"/>
    <col min="1028" max="1028" width="10.140625" style="361" customWidth="1"/>
    <col min="1029" max="1029" width="10.42578125" style="361" customWidth="1"/>
    <col min="1030" max="1030" width="10.28515625" style="361" customWidth="1"/>
    <col min="1031" max="1031" width="14" style="361" customWidth="1"/>
    <col min="1032" max="1032" width="14.28515625" style="361" customWidth="1"/>
    <col min="1033" max="1033" width="11.28515625" style="361" customWidth="1"/>
    <col min="1034" max="1280" width="9.140625" style="361"/>
    <col min="1281" max="1281" width="4.28515625" style="361" customWidth="1"/>
    <col min="1282" max="1282" width="8.7109375" style="361" customWidth="1"/>
    <col min="1283" max="1283" width="5.5703125" style="361" customWidth="1"/>
    <col min="1284" max="1284" width="10.140625" style="361" customWidth="1"/>
    <col min="1285" max="1285" width="10.42578125" style="361" customWidth="1"/>
    <col min="1286" max="1286" width="10.28515625" style="361" customWidth="1"/>
    <col min="1287" max="1287" width="14" style="361" customWidth="1"/>
    <col min="1288" max="1288" width="14.28515625" style="361" customWidth="1"/>
    <col min="1289" max="1289" width="11.28515625" style="361" customWidth="1"/>
    <col min="1290" max="1536" width="9.140625" style="361"/>
    <col min="1537" max="1537" width="4.28515625" style="361" customWidth="1"/>
    <col min="1538" max="1538" width="8.7109375" style="361" customWidth="1"/>
    <col min="1539" max="1539" width="5.5703125" style="361" customWidth="1"/>
    <col min="1540" max="1540" width="10.140625" style="361" customWidth="1"/>
    <col min="1541" max="1541" width="10.42578125" style="361" customWidth="1"/>
    <col min="1542" max="1542" width="10.28515625" style="361" customWidth="1"/>
    <col min="1543" max="1543" width="14" style="361" customWidth="1"/>
    <col min="1544" max="1544" width="14.28515625" style="361" customWidth="1"/>
    <col min="1545" max="1545" width="11.28515625" style="361" customWidth="1"/>
    <col min="1546" max="1792" width="9.140625" style="361"/>
    <col min="1793" max="1793" width="4.28515625" style="361" customWidth="1"/>
    <col min="1794" max="1794" width="8.7109375" style="361" customWidth="1"/>
    <col min="1795" max="1795" width="5.5703125" style="361" customWidth="1"/>
    <col min="1796" max="1796" width="10.140625" style="361" customWidth="1"/>
    <col min="1797" max="1797" width="10.42578125" style="361" customWidth="1"/>
    <col min="1798" max="1798" width="10.28515625" style="361" customWidth="1"/>
    <col min="1799" max="1799" width="14" style="361" customWidth="1"/>
    <col min="1800" max="1800" width="14.28515625" style="361" customWidth="1"/>
    <col min="1801" max="1801" width="11.28515625" style="361" customWidth="1"/>
    <col min="1802" max="2048" width="9.140625" style="361"/>
    <col min="2049" max="2049" width="4.28515625" style="361" customWidth="1"/>
    <col min="2050" max="2050" width="8.7109375" style="361" customWidth="1"/>
    <col min="2051" max="2051" width="5.5703125" style="361" customWidth="1"/>
    <col min="2052" max="2052" width="10.140625" style="361" customWidth="1"/>
    <col min="2053" max="2053" width="10.42578125" style="361" customWidth="1"/>
    <col min="2054" max="2054" width="10.28515625" style="361" customWidth="1"/>
    <col min="2055" max="2055" width="14" style="361" customWidth="1"/>
    <col min="2056" max="2056" width="14.28515625" style="361" customWidth="1"/>
    <col min="2057" max="2057" width="11.28515625" style="361" customWidth="1"/>
    <col min="2058" max="2304" width="9.140625" style="361"/>
    <col min="2305" max="2305" width="4.28515625" style="361" customWidth="1"/>
    <col min="2306" max="2306" width="8.7109375" style="361" customWidth="1"/>
    <col min="2307" max="2307" width="5.5703125" style="361" customWidth="1"/>
    <col min="2308" max="2308" width="10.140625" style="361" customWidth="1"/>
    <col min="2309" max="2309" width="10.42578125" style="361" customWidth="1"/>
    <col min="2310" max="2310" width="10.28515625" style="361" customWidth="1"/>
    <col min="2311" max="2311" width="14" style="361" customWidth="1"/>
    <col min="2312" max="2312" width="14.28515625" style="361" customWidth="1"/>
    <col min="2313" max="2313" width="11.28515625" style="361" customWidth="1"/>
    <col min="2314" max="2560" width="9.140625" style="361"/>
    <col min="2561" max="2561" width="4.28515625" style="361" customWidth="1"/>
    <col min="2562" max="2562" width="8.7109375" style="361" customWidth="1"/>
    <col min="2563" max="2563" width="5.5703125" style="361" customWidth="1"/>
    <col min="2564" max="2564" width="10.140625" style="361" customWidth="1"/>
    <col min="2565" max="2565" width="10.42578125" style="361" customWidth="1"/>
    <col min="2566" max="2566" width="10.28515625" style="361" customWidth="1"/>
    <col min="2567" max="2567" width="14" style="361" customWidth="1"/>
    <col min="2568" max="2568" width="14.28515625" style="361" customWidth="1"/>
    <col min="2569" max="2569" width="11.28515625" style="361" customWidth="1"/>
    <col min="2570" max="2816" width="9.140625" style="361"/>
    <col min="2817" max="2817" width="4.28515625" style="361" customWidth="1"/>
    <col min="2818" max="2818" width="8.7109375" style="361" customWidth="1"/>
    <col min="2819" max="2819" width="5.5703125" style="361" customWidth="1"/>
    <col min="2820" max="2820" width="10.140625" style="361" customWidth="1"/>
    <col min="2821" max="2821" width="10.42578125" style="361" customWidth="1"/>
    <col min="2822" max="2822" width="10.28515625" style="361" customWidth="1"/>
    <col min="2823" max="2823" width="14" style="361" customWidth="1"/>
    <col min="2824" max="2824" width="14.28515625" style="361" customWidth="1"/>
    <col min="2825" max="2825" width="11.28515625" style="361" customWidth="1"/>
    <col min="2826" max="3072" width="9.140625" style="361"/>
    <col min="3073" max="3073" width="4.28515625" style="361" customWidth="1"/>
    <col min="3074" max="3074" width="8.7109375" style="361" customWidth="1"/>
    <col min="3075" max="3075" width="5.5703125" style="361" customWidth="1"/>
    <col min="3076" max="3076" width="10.140625" style="361" customWidth="1"/>
    <col min="3077" max="3077" width="10.42578125" style="361" customWidth="1"/>
    <col min="3078" max="3078" width="10.28515625" style="361" customWidth="1"/>
    <col min="3079" max="3079" width="14" style="361" customWidth="1"/>
    <col min="3080" max="3080" width="14.28515625" style="361" customWidth="1"/>
    <col min="3081" max="3081" width="11.28515625" style="361" customWidth="1"/>
    <col min="3082" max="3328" width="9.140625" style="361"/>
    <col min="3329" max="3329" width="4.28515625" style="361" customWidth="1"/>
    <col min="3330" max="3330" width="8.7109375" style="361" customWidth="1"/>
    <col min="3331" max="3331" width="5.5703125" style="361" customWidth="1"/>
    <col min="3332" max="3332" width="10.140625" style="361" customWidth="1"/>
    <col min="3333" max="3333" width="10.42578125" style="361" customWidth="1"/>
    <col min="3334" max="3334" width="10.28515625" style="361" customWidth="1"/>
    <col min="3335" max="3335" width="14" style="361" customWidth="1"/>
    <col min="3336" max="3336" width="14.28515625" style="361" customWidth="1"/>
    <col min="3337" max="3337" width="11.28515625" style="361" customWidth="1"/>
    <col min="3338" max="3584" width="9.140625" style="361"/>
    <col min="3585" max="3585" width="4.28515625" style="361" customWidth="1"/>
    <col min="3586" max="3586" width="8.7109375" style="361" customWidth="1"/>
    <col min="3587" max="3587" width="5.5703125" style="361" customWidth="1"/>
    <col min="3588" max="3588" width="10.140625" style="361" customWidth="1"/>
    <col min="3589" max="3589" width="10.42578125" style="361" customWidth="1"/>
    <col min="3590" max="3590" width="10.28515625" style="361" customWidth="1"/>
    <col min="3591" max="3591" width="14" style="361" customWidth="1"/>
    <col min="3592" max="3592" width="14.28515625" style="361" customWidth="1"/>
    <col min="3593" max="3593" width="11.28515625" style="361" customWidth="1"/>
    <col min="3594" max="3840" width="9.140625" style="361"/>
    <col min="3841" max="3841" width="4.28515625" style="361" customWidth="1"/>
    <col min="3842" max="3842" width="8.7109375" style="361" customWidth="1"/>
    <col min="3843" max="3843" width="5.5703125" style="361" customWidth="1"/>
    <col min="3844" max="3844" width="10.140625" style="361" customWidth="1"/>
    <col min="3845" max="3845" width="10.42578125" style="361" customWidth="1"/>
    <col min="3846" max="3846" width="10.28515625" style="361" customWidth="1"/>
    <col min="3847" max="3847" width="14" style="361" customWidth="1"/>
    <col min="3848" max="3848" width="14.28515625" style="361" customWidth="1"/>
    <col min="3849" max="3849" width="11.28515625" style="361" customWidth="1"/>
    <col min="3850" max="4096" width="9.140625" style="361"/>
    <col min="4097" max="4097" width="4.28515625" style="361" customWidth="1"/>
    <col min="4098" max="4098" width="8.7109375" style="361" customWidth="1"/>
    <col min="4099" max="4099" width="5.5703125" style="361" customWidth="1"/>
    <col min="4100" max="4100" width="10.140625" style="361" customWidth="1"/>
    <col min="4101" max="4101" width="10.42578125" style="361" customWidth="1"/>
    <col min="4102" max="4102" width="10.28515625" style="361" customWidth="1"/>
    <col min="4103" max="4103" width="14" style="361" customWidth="1"/>
    <col min="4104" max="4104" width="14.28515625" style="361" customWidth="1"/>
    <col min="4105" max="4105" width="11.28515625" style="361" customWidth="1"/>
    <col min="4106" max="4352" width="9.140625" style="361"/>
    <col min="4353" max="4353" width="4.28515625" style="361" customWidth="1"/>
    <col min="4354" max="4354" width="8.7109375" style="361" customWidth="1"/>
    <col min="4355" max="4355" width="5.5703125" style="361" customWidth="1"/>
    <col min="4356" max="4356" width="10.140625" style="361" customWidth="1"/>
    <col min="4357" max="4357" width="10.42578125" style="361" customWidth="1"/>
    <col min="4358" max="4358" width="10.28515625" style="361" customWidth="1"/>
    <col min="4359" max="4359" width="14" style="361" customWidth="1"/>
    <col min="4360" max="4360" width="14.28515625" style="361" customWidth="1"/>
    <col min="4361" max="4361" width="11.28515625" style="361" customWidth="1"/>
    <col min="4362" max="4608" width="9.140625" style="361"/>
    <col min="4609" max="4609" width="4.28515625" style="361" customWidth="1"/>
    <col min="4610" max="4610" width="8.7109375" style="361" customWidth="1"/>
    <col min="4611" max="4611" width="5.5703125" style="361" customWidth="1"/>
    <col min="4612" max="4612" width="10.140625" style="361" customWidth="1"/>
    <col min="4613" max="4613" width="10.42578125" style="361" customWidth="1"/>
    <col min="4614" max="4614" width="10.28515625" style="361" customWidth="1"/>
    <col min="4615" max="4615" width="14" style="361" customWidth="1"/>
    <col min="4616" max="4616" width="14.28515625" style="361" customWidth="1"/>
    <col min="4617" max="4617" width="11.28515625" style="361" customWidth="1"/>
    <col min="4618" max="4864" width="9.140625" style="361"/>
    <col min="4865" max="4865" width="4.28515625" style="361" customWidth="1"/>
    <col min="4866" max="4866" width="8.7109375" style="361" customWidth="1"/>
    <col min="4867" max="4867" width="5.5703125" style="361" customWidth="1"/>
    <col min="4868" max="4868" width="10.140625" style="361" customWidth="1"/>
    <col min="4869" max="4869" width="10.42578125" style="361" customWidth="1"/>
    <col min="4870" max="4870" width="10.28515625" style="361" customWidth="1"/>
    <col min="4871" max="4871" width="14" style="361" customWidth="1"/>
    <col min="4872" max="4872" width="14.28515625" style="361" customWidth="1"/>
    <col min="4873" max="4873" width="11.28515625" style="361" customWidth="1"/>
    <col min="4874" max="5120" width="9.140625" style="361"/>
    <col min="5121" max="5121" width="4.28515625" style="361" customWidth="1"/>
    <col min="5122" max="5122" width="8.7109375" style="361" customWidth="1"/>
    <col min="5123" max="5123" width="5.5703125" style="361" customWidth="1"/>
    <col min="5124" max="5124" width="10.140625" style="361" customWidth="1"/>
    <col min="5125" max="5125" width="10.42578125" style="361" customWidth="1"/>
    <col min="5126" max="5126" width="10.28515625" style="361" customWidth="1"/>
    <col min="5127" max="5127" width="14" style="361" customWidth="1"/>
    <col min="5128" max="5128" width="14.28515625" style="361" customWidth="1"/>
    <col min="5129" max="5129" width="11.28515625" style="361" customWidth="1"/>
    <col min="5130" max="5376" width="9.140625" style="361"/>
    <col min="5377" max="5377" width="4.28515625" style="361" customWidth="1"/>
    <col min="5378" max="5378" width="8.7109375" style="361" customWidth="1"/>
    <col min="5379" max="5379" width="5.5703125" style="361" customWidth="1"/>
    <col min="5380" max="5380" width="10.140625" style="361" customWidth="1"/>
    <col min="5381" max="5381" width="10.42578125" style="361" customWidth="1"/>
    <col min="5382" max="5382" width="10.28515625" style="361" customWidth="1"/>
    <col min="5383" max="5383" width="14" style="361" customWidth="1"/>
    <col min="5384" max="5384" width="14.28515625" style="361" customWidth="1"/>
    <col min="5385" max="5385" width="11.28515625" style="361" customWidth="1"/>
    <col min="5386" max="5632" width="9.140625" style="361"/>
    <col min="5633" max="5633" width="4.28515625" style="361" customWidth="1"/>
    <col min="5634" max="5634" width="8.7109375" style="361" customWidth="1"/>
    <col min="5635" max="5635" width="5.5703125" style="361" customWidth="1"/>
    <col min="5636" max="5636" width="10.140625" style="361" customWidth="1"/>
    <col min="5637" max="5637" width="10.42578125" style="361" customWidth="1"/>
    <col min="5638" max="5638" width="10.28515625" style="361" customWidth="1"/>
    <col min="5639" max="5639" width="14" style="361" customWidth="1"/>
    <col min="5640" max="5640" width="14.28515625" style="361" customWidth="1"/>
    <col min="5641" max="5641" width="11.28515625" style="361" customWidth="1"/>
    <col min="5642" max="5888" width="9.140625" style="361"/>
    <col min="5889" max="5889" width="4.28515625" style="361" customWidth="1"/>
    <col min="5890" max="5890" width="8.7109375" style="361" customWidth="1"/>
    <col min="5891" max="5891" width="5.5703125" style="361" customWidth="1"/>
    <col min="5892" max="5892" width="10.140625" style="361" customWidth="1"/>
    <col min="5893" max="5893" width="10.42578125" style="361" customWidth="1"/>
    <col min="5894" max="5894" width="10.28515625" style="361" customWidth="1"/>
    <col min="5895" max="5895" width="14" style="361" customWidth="1"/>
    <col min="5896" max="5896" width="14.28515625" style="361" customWidth="1"/>
    <col min="5897" max="5897" width="11.28515625" style="361" customWidth="1"/>
    <col min="5898" max="6144" width="9.140625" style="361"/>
    <col min="6145" max="6145" width="4.28515625" style="361" customWidth="1"/>
    <col min="6146" max="6146" width="8.7109375" style="361" customWidth="1"/>
    <col min="6147" max="6147" width="5.5703125" style="361" customWidth="1"/>
    <col min="6148" max="6148" width="10.140625" style="361" customWidth="1"/>
    <col min="6149" max="6149" width="10.42578125" style="361" customWidth="1"/>
    <col min="6150" max="6150" width="10.28515625" style="361" customWidth="1"/>
    <col min="6151" max="6151" width="14" style="361" customWidth="1"/>
    <col min="6152" max="6152" width="14.28515625" style="361" customWidth="1"/>
    <col min="6153" max="6153" width="11.28515625" style="361" customWidth="1"/>
    <col min="6154" max="6400" width="9.140625" style="361"/>
    <col min="6401" max="6401" width="4.28515625" style="361" customWidth="1"/>
    <col min="6402" max="6402" width="8.7109375" style="361" customWidth="1"/>
    <col min="6403" max="6403" width="5.5703125" style="361" customWidth="1"/>
    <col min="6404" max="6404" width="10.140625" style="361" customWidth="1"/>
    <col min="6405" max="6405" width="10.42578125" style="361" customWidth="1"/>
    <col min="6406" max="6406" width="10.28515625" style="361" customWidth="1"/>
    <col min="6407" max="6407" width="14" style="361" customWidth="1"/>
    <col min="6408" max="6408" width="14.28515625" style="361" customWidth="1"/>
    <col min="6409" max="6409" width="11.28515625" style="361" customWidth="1"/>
    <col min="6410" max="6656" width="9.140625" style="361"/>
    <col min="6657" max="6657" width="4.28515625" style="361" customWidth="1"/>
    <col min="6658" max="6658" width="8.7109375" style="361" customWidth="1"/>
    <col min="6659" max="6659" width="5.5703125" style="361" customWidth="1"/>
    <col min="6660" max="6660" width="10.140625" style="361" customWidth="1"/>
    <col min="6661" max="6661" width="10.42578125" style="361" customWidth="1"/>
    <col min="6662" max="6662" width="10.28515625" style="361" customWidth="1"/>
    <col min="6663" max="6663" width="14" style="361" customWidth="1"/>
    <col min="6664" max="6664" width="14.28515625" style="361" customWidth="1"/>
    <col min="6665" max="6665" width="11.28515625" style="361" customWidth="1"/>
    <col min="6666" max="6912" width="9.140625" style="361"/>
    <col min="6913" max="6913" width="4.28515625" style="361" customWidth="1"/>
    <col min="6914" max="6914" width="8.7109375" style="361" customWidth="1"/>
    <col min="6915" max="6915" width="5.5703125" style="361" customWidth="1"/>
    <col min="6916" max="6916" width="10.140625" style="361" customWidth="1"/>
    <col min="6917" max="6917" width="10.42578125" style="361" customWidth="1"/>
    <col min="6918" max="6918" width="10.28515625" style="361" customWidth="1"/>
    <col min="6919" max="6919" width="14" style="361" customWidth="1"/>
    <col min="6920" max="6920" width="14.28515625" style="361" customWidth="1"/>
    <col min="6921" max="6921" width="11.28515625" style="361" customWidth="1"/>
    <col min="6922" max="7168" width="9.140625" style="361"/>
    <col min="7169" max="7169" width="4.28515625" style="361" customWidth="1"/>
    <col min="7170" max="7170" width="8.7109375" style="361" customWidth="1"/>
    <col min="7171" max="7171" width="5.5703125" style="361" customWidth="1"/>
    <col min="7172" max="7172" width="10.140625" style="361" customWidth="1"/>
    <col min="7173" max="7173" width="10.42578125" style="361" customWidth="1"/>
    <col min="7174" max="7174" width="10.28515625" style="361" customWidth="1"/>
    <col min="7175" max="7175" width="14" style="361" customWidth="1"/>
    <col min="7176" max="7176" width="14.28515625" style="361" customWidth="1"/>
    <col min="7177" max="7177" width="11.28515625" style="361" customWidth="1"/>
    <col min="7178" max="7424" width="9.140625" style="361"/>
    <col min="7425" max="7425" width="4.28515625" style="361" customWidth="1"/>
    <col min="7426" max="7426" width="8.7109375" style="361" customWidth="1"/>
    <col min="7427" max="7427" width="5.5703125" style="361" customWidth="1"/>
    <col min="7428" max="7428" width="10.140625" style="361" customWidth="1"/>
    <col min="7429" max="7429" width="10.42578125" style="361" customWidth="1"/>
    <col min="7430" max="7430" width="10.28515625" style="361" customWidth="1"/>
    <col min="7431" max="7431" width="14" style="361" customWidth="1"/>
    <col min="7432" max="7432" width="14.28515625" style="361" customWidth="1"/>
    <col min="7433" max="7433" width="11.28515625" style="361" customWidth="1"/>
    <col min="7434" max="7680" width="9.140625" style="361"/>
    <col min="7681" max="7681" width="4.28515625" style="361" customWidth="1"/>
    <col min="7682" max="7682" width="8.7109375" style="361" customWidth="1"/>
    <col min="7683" max="7683" width="5.5703125" style="361" customWidth="1"/>
    <col min="7684" max="7684" width="10.140625" style="361" customWidth="1"/>
    <col min="7685" max="7685" width="10.42578125" style="361" customWidth="1"/>
    <col min="7686" max="7686" width="10.28515625" style="361" customWidth="1"/>
    <col min="7687" max="7687" width="14" style="361" customWidth="1"/>
    <col min="7688" max="7688" width="14.28515625" style="361" customWidth="1"/>
    <col min="7689" max="7689" width="11.28515625" style="361" customWidth="1"/>
    <col min="7690" max="7936" width="9.140625" style="361"/>
    <col min="7937" max="7937" width="4.28515625" style="361" customWidth="1"/>
    <col min="7938" max="7938" width="8.7109375" style="361" customWidth="1"/>
    <col min="7939" max="7939" width="5.5703125" style="361" customWidth="1"/>
    <col min="7940" max="7940" width="10.140625" style="361" customWidth="1"/>
    <col min="7941" max="7941" width="10.42578125" style="361" customWidth="1"/>
    <col min="7942" max="7942" width="10.28515625" style="361" customWidth="1"/>
    <col min="7943" max="7943" width="14" style="361" customWidth="1"/>
    <col min="7944" max="7944" width="14.28515625" style="361" customWidth="1"/>
    <col min="7945" max="7945" width="11.28515625" style="361" customWidth="1"/>
    <col min="7946" max="8192" width="9.140625" style="361"/>
    <col min="8193" max="8193" width="4.28515625" style="361" customWidth="1"/>
    <col min="8194" max="8194" width="8.7109375" style="361" customWidth="1"/>
    <col min="8195" max="8195" width="5.5703125" style="361" customWidth="1"/>
    <col min="8196" max="8196" width="10.140625" style="361" customWidth="1"/>
    <col min="8197" max="8197" width="10.42578125" style="361" customWidth="1"/>
    <col min="8198" max="8198" width="10.28515625" style="361" customWidth="1"/>
    <col min="8199" max="8199" width="14" style="361" customWidth="1"/>
    <col min="8200" max="8200" width="14.28515625" style="361" customWidth="1"/>
    <col min="8201" max="8201" width="11.28515625" style="361" customWidth="1"/>
    <col min="8202" max="8448" width="9.140625" style="361"/>
    <col min="8449" max="8449" width="4.28515625" style="361" customWidth="1"/>
    <col min="8450" max="8450" width="8.7109375" style="361" customWidth="1"/>
    <col min="8451" max="8451" width="5.5703125" style="361" customWidth="1"/>
    <col min="8452" max="8452" width="10.140625" style="361" customWidth="1"/>
    <col min="8453" max="8453" width="10.42578125" style="361" customWidth="1"/>
    <col min="8454" max="8454" width="10.28515625" style="361" customWidth="1"/>
    <col min="8455" max="8455" width="14" style="361" customWidth="1"/>
    <col min="8456" max="8456" width="14.28515625" style="361" customWidth="1"/>
    <col min="8457" max="8457" width="11.28515625" style="361" customWidth="1"/>
    <col min="8458" max="8704" width="9.140625" style="361"/>
    <col min="8705" max="8705" width="4.28515625" style="361" customWidth="1"/>
    <col min="8706" max="8706" width="8.7109375" style="361" customWidth="1"/>
    <col min="8707" max="8707" width="5.5703125" style="361" customWidth="1"/>
    <col min="8708" max="8708" width="10.140625" style="361" customWidth="1"/>
    <col min="8709" max="8709" width="10.42578125" style="361" customWidth="1"/>
    <col min="8710" max="8710" width="10.28515625" style="361" customWidth="1"/>
    <col min="8711" max="8711" width="14" style="361" customWidth="1"/>
    <col min="8712" max="8712" width="14.28515625" style="361" customWidth="1"/>
    <col min="8713" max="8713" width="11.28515625" style="361" customWidth="1"/>
    <col min="8714" max="8960" width="9.140625" style="361"/>
    <col min="8961" max="8961" width="4.28515625" style="361" customWidth="1"/>
    <col min="8962" max="8962" width="8.7109375" style="361" customWidth="1"/>
    <col min="8963" max="8963" width="5.5703125" style="361" customWidth="1"/>
    <col min="8964" max="8964" width="10.140625" style="361" customWidth="1"/>
    <col min="8965" max="8965" width="10.42578125" style="361" customWidth="1"/>
    <col min="8966" max="8966" width="10.28515625" style="361" customWidth="1"/>
    <col min="8967" max="8967" width="14" style="361" customWidth="1"/>
    <col min="8968" max="8968" width="14.28515625" style="361" customWidth="1"/>
    <col min="8969" max="8969" width="11.28515625" style="361" customWidth="1"/>
    <col min="8970" max="9216" width="9.140625" style="361"/>
    <col min="9217" max="9217" width="4.28515625" style="361" customWidth="1"/>
    <col min="9218" max="9218" width="8.7109375" style="361" customWidth="1"/>
    <col min="9219" max="9219" width="5.5703125" style="361" customWidth="1"/>
    <col min="9220" max="9220" width="10.140625" style="361" customWidth="1"/>
    <col min="9221" max="9221" width="10.42578125" style="361" customWidth="1"/>
    <col min="9222" max="9222" width="10.28515625" style="361" customWidth="1"/>
    <col min="9223" max="9223" width="14" style="361" customWidth="1"/>
    <col min="9224" max="9224" width="14.28515625" style="361" customWidth="1"/>
    <col min="9225" max="9225" width="11.28515625" style="361" customWidth="1"/>
    <col min="9226" max="9472" width="9.140625" style="361"/>
    <col min="9473" max="9473" width="4.28515625" style="361" customWidth="1"/>
    <col min="9474" max="9474" width="8.7109375" style="361" customWidth="1"/>
    <col min="9475" max="9475" width="5.5703125" style="361" customWidth="1"/>
    <col min="9476" max="9476" width="10.140625" style="361" customWidth="1"/>
    <col min="9477" max="9477" width="10.42578125" style="361" customWidth="1"/>
    <col min="9478" max="9478" width="10.28515625" style="361" customWidth="1"/>
    <col min="9479" max="9479" width="14" style="361" customWidth="1"/>
    <col min="9480" max="9480" width="14.28515625" style="361" customWidth="1"/>
    <col min="9481" max="9481" width="11.28515625" style="361" customWidth="1"/>
    <col min="9482" max="9728" width="9.140625" style="361"/>
    <col min="9729" max="9729" width="4.28515625" style="361" customWidth="1"/>
    <col min="9730" max="9730" width="8.7109375" style="361" customWidth="1"/>
    <col min="9731" max="9731" width="5.5703125" style="361" customWidth="1"/>
    <col min="9732" max="9732" width="10.140625" style="361" customWidth="1"/>
    <col min="9733" max="9733" width="10.42578125" style="361" customWidth="1"/>
    <col min="9734" max="9734" width="10.28515625" style="361" customWidth="1"/>
    <col min="9735" max="9735" width="14" style="361" customWidth="1"/>
    <col min="9736" max="9736" width="14.28515625" style="361" customWidth="1"/>
    <col min="9737" max="9737" width="11.28515625" style="361" customWidth="1"/>
    <col min="9738" max="9984" width="9.140625" style="361"/>
    <col min="9985" max="9985" width="4.28515625" style="361" customWidth="1"/>
    <col min="9986" max="9986" width="8.7109375" style="361" customWidth="1"/>
    <col min="9987" max="9987" width="5.5703125" style="361" customWidth="1"/>
    <col min="9988" max="9988" width="10.140625" style="361" customWidth="1"/>
    <col min="9989" max="9989" width="10.42578125" style="361" customWidth="1"/>
    <col min="9990" max="9990" width="10.28515625" style="361" customWidth="1"/>
    <col min="9991" max="9991" width="14" style="361" customWidth="1"/>
    <col min="9992" max="9992" width="14.28515625" style="361" customWidth="1"/>
    <col min="9993" max="9993" width="11.28515625" style="361" customWidth="1"/>
    <col min="9994" max="10240" width="9.140625" style="361"/>
    <col min="10241" max="10241" width="4.28515625" style="361" customWidth="1"/>
    <col min="10242" max="10242" width="8.7109375" style="361" customWidth="1"/>
    <col min="10243" max="10243" width="5.5703125" style="361" customWidth="1"/>
    <col min="10244" max="10244" width="10.140625" style="361" customWidth="1"/>
    <col min="10245" max="10245" width="10.42578125" style="361" customWidth="1"/>
    <col min="10246" max="10246" width="10.28515625" style="361" customWidth="1"/>
    <col min="10247" max="10247" width="14" style="361" customWidth="1"/>
    <col min="10248" max="10248" width="14.28515625" style="361" customWidth="1"/>
    <col min="10249" max="10249" width="11.28515625" style="361" customWidth="1"/>
    <col min="10250" max="10496" width="9.140625" style="361"/>
    <col min="10497" max="10497" width="4.28515625" style="361" customWidth="1"/>
    <col min="10498" max="10498" width="8.7109375" style="361" customWidth="1"/>
    <col min="10499" max="10499" width="5.5703125" style="361" customWidth="1"/>
    <col min="10500" max="10500" width="10.140625" style="361" customWidth="1"/>
    <col min="10501" max="10501" width="10.42578125" style="361" customWidth="1"/>
    <col min="10502" max="10502" width="10.28515625" style="361" customWidth="1"/>
    <col min="10503" max="10503" width="14" style="361" customWidth="1"/>
    <col min="10504" max="10504" width="14.28515625" style="361" customWidth="1"/>
    <col min="10505" max="10505" width="11.28515625" style="361" customWidth="1"/>
    <col min="10506" max="10752" width="9.140625" style="361"/>
    <col min="10753" max="10753" width="4.28515625" style="361" customWidth="1"/>
    <col min="10754" max="10754" width="8.7109375" style="361" customWidth="1"/>
    <col min="10755" max="10755" width="5.5703125" style="361" customWidth="1"/>
    <col min="10756" max="10756" width="10.140625" style="361" customWidth="1"/>
    <col min="10757" max="10757" width="10.42578125" style="361" customWidth="1"/>
    <col min="10758" max="10758" width="10.28515625" style="361" customWidth="1"/>
    <col min="10759" max="10759" width="14" style="361" customWidth="1"/>
    <col min="10760" max="10760" width="14.28515625" style="361" customWidth="1"/>
    <col min="10761" max="10761" width="11.28515625" style="361" customWidth="1"/>
    <col min="10762" max="11008" width="9.140625" style="361"/>
    <col min="11009" max="11009" width="4.28515625" style="361" customWidth="1"/>
    <col min="11010" max="11010" width="8.7109375" style="361" customWidth="1"/>
    <col min="11011" max="11011" width="5.5703125" style="361" customWidth="1"/>
    <col min="11012" max="11012" width="10.140625" style="361" customWidth="1"/>
    <col min="11013" max="11013" width="10.42578125" style="361" customWidth="1"/>
    <col min="11014" max="11014" width="10.28515625" style="361" customWidth="1"/>
    <col min="11015" max="11015" width="14" style="361" customWidth="1"/>
    <col min="11016" max="11016" width="14.28515625" style="361" customWidth="1"/>
    <col min="11017" max="11017" width="11.28515625" style="361" customWidth="1"/>
    <col min="11018" max="11264" width="9.140625" style="361"/>
    <col min="11265" max="11265" width="4.28515625" style="361" customWidth="1"/>
    <col min="11266" max="11266" width="8.7109375" style="361" customWidth="1"/>
    <col min="11267" max="11267" width="5.5703125" style="361" customWidth="1"/>
    <col min="11268" max="11268" width="10.140625" style="361" customWidth="1"/>
    <col min="11269" max="11269" width="10.42578125" style="361" customWidth="1"/>
    <col min="11270" max="11270" width="10.28515625" style="361" customWidth="1"/>
    <col min="11271" max="11271" width="14" style="361" customWidth="1"/>
    <col min="11272" max="11272" width="14.28515625" style="361" customWidth="1"/>
    <col min="11273" max="11273" width="11.28515625" style="361" customWidth="1"/>
    <col min="11274" max="11520" width="9.140625" style="361"/>
    <col min="11521" max="11521" width="4.28515625" style="361" customWidth="1"/>
    <col min="11522" max="11522" width="8.7109375" style="361" customWidth="1"/>
    <col min="11523" max="11523" width="5.5703125" style="361" customWidth="1"/>
    <col min="11524" max="11524" width="10.140625" style="361" customWidth="1"/>
    <col min="11525" max="11525" width="10.42578125" style="361" customWidth="1"/>
    <col min="11526" max="11526" width="10.28515625" style="361" customWidth="1"/>
    <col min="11527" max="11527" width="14" style="361" customWidth="1"/>
    <col min="11528" max="11528" width="14.28515625" style="361" customWidth="1"/>
    <col min="11529" max="11529" width="11.28515625" style="361" customWidth="1"/>
    <col min="11530" max="11776" width="9.140625" style="361"/>
    <col min="11777" max="11777" width="4.28515625" style="361" customWidth="1"/>
    <col min="11778" max="11778" width="8.7109375" style="361" customWidth="1"/>
    <col min="11779" max="11779" width="5.5703125" style="361" customWidth="1"/>
    <col min="11780" max="11780" width="10.140625" style="361" customWidth="1"/>
    <col min="11781" max="11781" width="10.42578125" style="361" customWidth="1"/>
    <col min="11782" max="11782" width="10.28515625" style="361" customWidth="1"/>
    <col min="11783" max="11783" width="14" style="361" customWidth="1"/>
    <col min="11784" max="11784" width="14.28515625" style="361" customWidth="1"/>
    <col min="11785" max="11785" width="11.28515625" style="361" customWidth="1"/>
    <col min="11786" max="12032" width="9.140625" style="361"/>
    <col min="12033" max="12033" width="4.28515625" style="361" customWidth="1"/>
    <col min="12034" max="12034" width="8.7109375" style="361" customWidth="1"/>
    <col min="12035" max="12035" width="5.5703125" style="361" customWidth="1"/>
    <col min="12036" max="12036" width="10.140625" style="361" customWidth="1"/>
    <col min="12037" max="12037" width="10.42578125" style="361" customWidth="1"/>
    <col min="12038" max="12038" width="10.28515625" style="361" customWidth="1"/>
    <col min="12039" max="12039" width="14" style="361" customWidth="1"/>
    <col min="12040" max="12040" width="14.28515625" style="361" customWidth="1"/>
    <col min="12041" max="12041" width="11.28515625" style="361" customWidth="1"/>
    <col min="12042" max="12288" width="9.140625" style="361"/>
    <col min="12289" max="12289" width="4.28515625" style="361" customWidth="1"/>
    <col min="12290" max="12290" width="8.7109375" style="361" customWidth="1"/>
    <col min="12291" max="12291" width="5.5703125" style="361" customWidth="1"/>
    <col min="12292" max="12292" width="10.140625" style="361" customWidth="1"/>
    <col min="12293" max="12293" width="10.42578125" style="361" customWidth="1"/>
    <col min="12294" max="12294" width="10.28515625" style="361" customWidth="1"/>
    <col min="12295" max="12295" width="14" style="361" customWidth="1"/>
    <col min="12296" max="12296" width="14.28515625" style="361" customWidth="1"/>
    <col min="12297" max="12297" width="11.28515625" style="361" customWidth="1"/>
    <col min="12298" max="12544" width="9.140625" style="361"/>
    <col min="12545" max="12545" width="4.28515625" style="361" customWidth="1"/>
    <col min="12546" max="12546" width="8.7109375" style="361" customWidth="1"/>
    <col min="12547" max="12547" width="5.5703125" style="361" customWidth="1"/>
    <col min="12548" max="12548" width="10.140625" style="361" customWidth="1"/>
    <col min="12549" max="12549" width="10.42578125" style="361" customWidth="1"/>
    <col min="12550" max="12550" width="10.28515625" style="361" customWidth="1"/>
    <col min="12551" max="12551" width="14" style="361" customWidth="1"/>
    <col min="12552" max="12552" width="14.28515625" style="361" customWidth="1"/>
    <col min="12553" max="12553" width="11.28515625" style="361" customWidth="1"/>
    <col min="12554" max="12800" width="9.140625" style="361"/>
    <col min="12801" max="12801" width="4.28515625" style="361" customWidth="1"/>
    <col min="12802" max="12802" width="8.7109375" style="361" customWidth="1"/>
    <col min="12803" max="12803" width="5.5703125" style="361" customWidth="1"/>
    <col min="12804" max="12804" width="10.140625" style="361" customWidth="1"/>
    <col min="12805" max="12805" width="10.42578125" style="361" customWidth="1"/>
    <col min="12806" max="12806" width="10.28515625" style="361" customWidth="1"/>
    <col min="12807" max="12807" width="14" style="361" customWidth="1"/>
    <col min="12808" max="12808" width="14.28515625" style="361" customWidth="1"/>
    <col min="12809" max="12809" width="11.28515625" style="361" customWidth="1"/>
    <col min="12810" max="13056" width="9.140625" style="361"/>
    <col min="13057" max="13057" width="4.28515625" style="361" customWidth="1"/>
    <col min="13058" max="13058" width="8.7109375" style="361" customWidth="1"/>
    <col min="13059" max="13059" width="5.5703125" style="361" customWidth="1"/>
    <col min="13060" max="13060" width="10.140625" style="361" customWidth="1"/>
    <col min="13061" max="13061" width="10.42578125" style="361" customWidth="1"/>
    <col min="13062" max="13062" width="10.28515625" style="361" customWidth="1"/>
    <col min="13063" max="13063" width="14" style="361" customWidth="1"/>
    <col min="13064" max="13064" width="14.28515625" style="361" customWidth="1"/>
    <col min="13065" max="13065" width="11.28515625" style="361" customWidth="1"/>
    <col min="13066" max="13312" width="9.140625" style="361"/>
    <col min="13313" max="13313" width="4.28515625" style="361" customWidth="1"/>
    <col min="13314" max="13314" width="8.7109375" style="361" customWidth="1"/>
    <col min="13315" max="13315" width="5.5703125" style="361" customWidth="1"/>
    <col min="13316" max="13316" width="10.140625" style="361" customWidth="1"/>
    <col min="13317" max="13317" width="10.42578125" style="361" customWidth="1"/>
    <col min="13318" max="13318" width="10.28515625" style="361" customWidth="1"/>
    <col min="13319" max="13319" width="14" style="361" customWidth="1"/>
    <col min="13320" max="13320" width="14.28515625" style="361" customWidth="1"/>
    <col min="13321" max="13321" width="11.28515625" style="361" customWidth="1"/>
    <col min="13322" max="13568" width="9.140625" style="361"/>
    <col min="13569" max="13569" width="4.28515625" style="361" customWidth="1"/>
    <col min="13570" max="13570" width="8.7109375" style="361" customWidth="1"/>
    <col min="13571" max="13571" width="5.5703125" style="361" customWidth="1"/>
    <col min="13572" max="13572" width="10.140625" style="361" customWidth="1"/>
    <col min="13573" max="13573" width="10.42578125" style="361" customWidth="1"/>
    <col min="13574" max="13574" width="10.28515625" style="361" customWidth="1"/>
    <col min="13575" max="13575" width="14" style="361" customWidth="1"/>
    <col min="13576" max="13576" width="14.28515625" style="361" customWidth="1"/>
    <col min="13577" max="13577" width="11.28515625" style="361" customWidth="1"/>
    <col min="13578" max="13824" width="9.140625" style="361"/>
    <col min="13825" max="13825" width="4.28515625" style="361" customWidth="1"/>
    <col min="13826" max="13826" width="8.7109375" style="361" customWidth="1"/>
    <col min="13827" max="13827" width="5.5703125" style="361" customWidth="1"/>
    <col min="13828" max="13828" width="10.140625" style="361" customWidth="1"/>
    <col min="13829" max="13829" width="10.42578125" style="361" customWidth="1"/>
    <col min="13830" max="13830" width="10.28515625" style="361" customWidth="1"/>
    <col min="13831" max="13831" width="14" style="361" customWidth="1"/>
    <col min="13832" max="13832" width="14.28515625" style="361" customWidth="1"/>
    <col min="13833" max="13833" width="11.28515625" style="361" customWidth="1"/>
    <col min="13834" max="14080" width="9.140625" style="361"/>
    <col min="14081" max="14081" width="4.28515625" style="361" customWidth="1"/>
    <col min="14082" max="14082" width="8.7109375" style="361" customWidth="1"/>
    <col min="14083" max="14083" width="5.5703125" style="361" customWidth="1"/>
    <col min="14084" max="14084" width="10.140625" style="361" customWidth="1"/>
    <col min="14085" max="14085" width="10.42578125" style="361" customWidth="1"/>
    <col min="14086" max="14086" width="10.28515625" style="361" customWidth="1"/>
    <col min="14087" max="14087" width="14" style="361" customWidth="1"/>
    <col min="14088" max="14088" width="14.28515625" style="361" customWidth="1"/>
    <col min="14089" max="14089" width="11.28515625" style="361" customWidth="1"/>
    <col min="14090" max="14336" width="9.140625" style="361"/>
    <col min="14337" max="14337" width="4.28515625" style="361" customWidth="1"/>
    <col min="14338" max="14338" width="8.7109375" style="361" customWidth="1"/>
    <col min="14339" max="14339" width="5.5703125" style="361" customWidth="1"/>
    <col min="14340" max="14340" width="10.140625" style="361" customWidth="1"/>
    <col min="14341" max="14341" width="10.42578125" style="361" customWidth="1"/>
    <col min="14342" max="14342" width="10.28515625" style="361" customWidth="1"/>
    <col min="14343" max="14343" width="14" style="361" customWidth="1"/>
    <col min="14344" max="14344" width="14.28515625" style="361" customWidth="1"/>
    <col min="14345" max="14345" width="11.28515625" style="361" customWidth="1"/>
    <col min="14346" max="14592" width="9.140625" style="361"/>
    <col min="14593" max="14593" width="4.28515625" style="361" customWidth="1"/>
    <col min="14594" max="14594" width="8.7109375" style="361" customWidth="1"/>
    <col min="14595" max="14595" width="5.5703125" style="361" customWidth="1"/>
    <col min="14596" max="14596" width="10.140625" style="361" customWidth="1"/>
    <col min="14597" max="14597" width="10.42578125" style="361" customWidth="1"/>
    <col min="14598" max="14598" width="10.28515625" style="361" customWidth="1"/>
    <col min="14599" max="14599" width="14" style="361" customWidth="1"/>
    <col min="14600" max="14600" width="14.28515625" style="361" customWidth="1"/>
    <col min="14601" max="14601" width="11.28515625" style="361" customWidth="1"/>
    <col min="14602" max="14848" width="9.140625" style="361"/>
    <col min="14849" max="14849" width="4.28515625" style="361" customWidth="1"/>
    <col min="14850" max="14850" width="8.7109375" style="361" customWidth="1"/>
    <col min="14851" max="14851" width="5.5703125" style="361" customWidth="1"/>
    <col min="14852" max="14852" width="10.140625" style="361" customWidth="1"/>
    <col min="14853" max="14853" width="10.42578125" style="361" customWidth="1"/>
    <col min="14854" max="14854" width="10.28515625" style="361" customWidth="1"/>
    <col min="14855" max="14855" width="14" style="361" customWidth="1"/>
    <col min="14856" max="14856" width="14.28515625" style="361" customWidth="1"/>
    <col min="14857" max="14857" width="11.28515625" style="361" customWidth="1"/>
    <col min="14858" max="15104" width="9.140625" style="361"/>
    <col min="15105" max="15105" width="4.28515625" style="361" customWidth="1"/>
    <col min="15106" max="15106" width="8.7109375" style="361" customWidth="1"/>
    <col min="15107" max="15107" width="5.5703125" style="361" customWidth="1"/>
    <col min="15108" max="15108" width="10.140625" style="361" customWidth="1"/>
    <col min="15109" max="15109" width="10.42578125" style="361" customWidth="1"/>
    <col min="15110" max="15110" width="10.28515625" style="361" customWidth="1"/>
    <col min="15111" max="15111" width="14" style="361" customWidth="1"/>
    <col min="15112" max="15112" width="14.28515625" style="361" customWidth="1"/>
    <col min="15113" max="15113" width="11.28515625" style="361" customWidth="1"/>
    <col min="15114" max="15360" width="9.140625" style="361"/>
    <col min="15361" max="15361" width="4.28515625" style="361" customWidth="1"/>
    <col min="15362" max="15362" width="8.7109375" style="361" customWidth="1"/>
    <col min="15363" max="15363" width="5.5703125" style="361" customWidth="1"/>
    <col min="15364" max="15364" width="10.140625" style="361" customWidth="1"/>
    <col min="15365" max="15365" width="10.42578125" style="361" customWidth="1"/>
    <col min="15366" max="15366" width="10.28515625" style="361" customWidth="1"/>
    <col min="15367" max="15367" width="14" style="361" customWidth="1"/>
    <col min="15368" max="15368" width="14.28515625" style="361" customWidth="1"/>
    <col min="15369" max="15369" width="11.28515625" style="361" customWidth="1"/>
    <col min="15370" max="15616" width="9.140625" style="361"/>
    <col min="15617" max="15617" width="4.28515625" style="361" customWidth="1"/>
    <col min="15618" max="15618" width="8.7109375" style="361" customWidth="1"/>
    <col min="15619" max="15619" width="5.5703125" style="361" customWidth="1"/>
    <col min="15620" max="15620" width="10.140625" style="361" customWidth="1"/>
    <col min="15621" max="15621" width="10.42578125" style="361" customWidth="1"/>
    <col min="15622" max="15622" width="10.28515625" style="361" customWidth="1"/>
    <col min="15623" max="15623" width="14" style="361" customWidth="1"/>
    <col min="15624" max="15624" width="14.28515625" style="361" customWidth="1"/>
    <col min="15625" max="15625" width="11.28515625" style="361" customWidth="1"/>
    <col min="15626" max="15872" width="9.140625" style="361"/>
    <col min="15873" max="15873" width="4.28515625" style="361" customWidth="1"/>
    <col min="15874" max="15874" width="8.7109375" style="361" customWidth="1"/>
    <col min="15875" max="15875" width="5.5703125" style="361" customWidth="1"/>
    <col min="15876" max="15876" width="10.140625" style="361" customWidth="1"/>
    <col min="15877" max="15877" width="10.42578125" style="361" customWidth="1"/>
    <col min="15878" max="15878" width="10.28515625" style="361" customWidth="1"/>
    <col min="15879" max="15879" width="14" style="361" customWidth="1"/>
    <col min="15880" max="15880" width="14.28515625" style="361" customWidth="1"/>
    <col min="15881" max="15881" width="11.28515625" style="361" customWidth="1"/>
    <col min="15882" max="16128" width="9.140625" style="361"/>
    <col min="16129" max="16129" width="4.28515625" style="361" customWidth="1"/>
    <col min="16130" max="16130" width="8.7109375" style="361" customWidth="1"/>
    <col min="16131" max="16131" width="5.5703125" style="361" customWidth="1"/>
    <col min="16132" max="16132" width="10.140625" style="361" customWidth="1"/>
    <col min="16133" max="16133" width="10.42578125" style="361" customWidth="1"/>
    <col min="16134" max="16134" width="10.28515625" style="361" customWidth="1"/>
    <col min="16135" max="16135" width="14" style="361" customWidth="1"/>
    <col min="16136" max="16136" width="14.28515625" style="361" customWidth="1"/>
    <col min="16137" max="16137" width="11.28515625" style="361" customWidth="1"/>
    <col min="16138" max="16384" width="9.140625" style="361"/>
  </cols>
  <sheetData>
    <row r="1" spans="1:9" x14ac:dyDescent="0.2">
      <c r="G1" s="262"/>
      <c r="H1" s="262" t="s">
        <v>263</v>
      </c>
    </row>
    <row r="2" spans="1:9" x14ac:dyDescent="0.2">
      <c r="G2" s="262"/>
      <c r="H2" s="8" t="s">
        <v>181</v>
      </c>
    </row>
    <row r="3" spans="1:9" x14ac:dyDescent="0.2">
      <c r="G3" s="262"/>
      <c r="H3" s="8" t="s">
        <v>1</v>
      </c>
    </row>
    <row r="4" spans="1:9" x14ac:dyDescent="0.2">
      <c r="G4" s="262"/>
      <c r="H4" s="8" t="s">
        <v>182</v>
      </c>
    </row>
    <row r="5" spans="1:9" x14ac:dyDescent="0.2">
      <c r="H5" s="263"/>
    </row>
    <row r="7" spans="1:9" ht="35.25" customHeight="1" x14ac:dyDescent="0.2">
      <c r="A7" s="264" t="s">
        <v>264</v>
      </c>
      <c r="B7" s="264"/>
      <c r="C7" s="264"/>
      <c r="D7" s="264"/>
      <c r="E7" s="264"/>
      <c r="F7" s="264"/>
      <c r="G7" s="264"/>
      <c r="H7" s="264"/>
      <c r="I7" s="264"/>
    </row>
    <row r="8" spans="1:9" ht="18" customHeight="1" x14ac:dyDescent="0.2">
      <c r="A8" s="265"/>
      <c r="B8" s="265"/>
      <c r="C8" s="265"/>
      <c r="D8" s="265"/>
      <c r="E8" s="265"/>
      <c r="F8" s="265"/>
      <c r="G8" s="265"/>
      <c r="H8" s="265"/>
      <c r="I8" s="265"/>
    </row>
    <row r="9" spans="1:9" ht="13.5" customHeight="1" x14ac:dyDescent="0.2">
      <c r="I9" s="266" t="s">
        <v>3</v>
      </c>
    </row>
    <row r="10" spans="1:9" ht="13.5" customHeight="1" x14ac:dyDescent="0.2">
      <c r="A10" s="267"/>
      <c r="B10" s="267"/>
      <c r="C10" s="267"/>
      <c r="D10" s="268"/>
      <c r="E10" s="268"/>
      <c r="F10" s="269" t="s">
        <v>265</v>
      </c>
      <c r="G10" s="270"/>
      <c r="H10" s="270"/>
      <c r="I10" s="271"/>
    </row>
    <row r="11" spans="1:9" ht="33.75" customHeight="1" x14ac:dyDescent="0.2">
      <c r="A11" s="272" t="s">
        <v>196</v>
      </c>
      <c r="B11" s="272" t="s">
        <v>197</v>
      </c>
      <c r="C11" s="272" t="s">
        <v>7</v>
      </c>
      <c r="D11" s="273" t="s">
        <v>266</v>
      </c>
      <c r="E11" s="273" t="s">
        <v>267</v>
      </c>
      <c r="F11" s="268"/>
      <c r="G11" s="269" t="s">
        <v>236</v>
      </c>
      <c r="H11" s="271"/>
      <c r="I11" s="268"/>
    </row>
    <row r="12" spans="1:9" ht="39.75" customHeight="1" x14ac:dyDescent="0.2">
      <c r="A12" s="274"/>
      <c r="B12" s="274"/>
      <c r="C12" s="274"/>
      <c r="D12" s="274"/>
      <c r="E12" s="275"/>
      <c r="F12" s="276" t="s">
        <v>268</v>
      </c>
      <c r="G12" s="277" t="s">
        <v>269</v>
      </c>
      <c r="H12" s="277" t="s">
        <v>270</v>
      </c>
      <c r="I12" s="276" t="s">
        <v>271</v>
      </c>
    </row>
    <row r="13" spans="1:9" ht="10.5" customHeight="1" x14ac:dyDescent="0.2">
      <c r="A13" s="278">
        <v>1</v>
      </c>
      <c r="B13" s="278">
        <v>2</v>
      </c>
      <c r="C13" s="278">
        <v>3</v>
      </c>
      <c r="D13" s="278">
        <v>4</v>
      </c>
      <c r="E13" s="278">
        <v>5</v>
      </c>
      <c r="F13" s="278">
        <v>6</v>
      </c>
      <c r="G13" s="278">
        <v>7</v>
      </c>
      <c r="H13" s="278">
        <v>8</v>
      </c>
      <c r="I13" s="278">
        <v>9</v>
      </c>
    </row>
    <row r="14" spans="1:9" ht="20.25" customHeight="1" x14ac:dyDescent="0.2">
      <c r="A14" s="363">
        <v>710</v>
      </c>
      <c r="B14" s="363">
        <v>71035</v>
      </c>
      <c r="C14" s="363">
        <v>2020</v>
      </c>
      <c r="D14" s="364">
        <v>9000</v>
      </c>
      <c r="E14" s="364">
        <f>SUM(F14,I14)</f>
        <v>9000</v>
      </c>
      <c r="F14" s="364">
        <v>9000</v>
      </c>
      <c r="G14" s="364">
        <v>0</v>
      </c>
      <c r="H14" s="364">
        <v>0</v>
      </c>
      <c r="I14" s="364">
        <v>0</v>
      </c>
    </row>
    <row r="15" spans="1:9" ht="20.25" customHeight="1" x14ac:dyDescent="0.2">
      <c r="A15" s="363">
        <v>750</v>
      </c>
      <c r="B15" s="363">
        <v>75045</v>
      </c>
      <c r="C15" s="365">
        <v>2120</v>
      </c>
      <c r="D15" s="366">
        <f>25400+3340</f>
        <v>28740</v>
      </c>
      <c r="E15" s="364">
        <f>SUM(F15,I15)</f>
        <v>28740</v>
      </c>
      <c r="F15" s="364">
        <f>25400+3340</f>
        <v>28740</v>
      </c>
      <c r="G15" s="364">
        <f>25400+3340</f>
        <v>28740</v>
      </c>
      <c r="H15" s="364">
        <v>0</v>
      </c>
      <c r="I15" s="364">
        <v>0</v>
      </c>
    </row>
    <row r="16" spans="1:9" ht="20.25" customHeight="1" x14ac:dyDescent="0.2">
      <c r="A16" s="363">
        <v>754</v>
      </c>
      <c r="B16" s="363">
        <v>75421</v>
      </c>
      <c r="C16" s="365">
        <v>2020</v>
      </c>
      <c r="D16" s="366">
        <v>414000</v>
      </c>
      <c r="E16" s="364">
        <f>SUM(F16,I16)</f>
        <v>414000</v>
      </c>
      <c r="F16" s="364">
        <v>414000</v>
      </c>
      <c r="G16" s="364">
        <v>0</v>
      </c>
      <c r="H16" s="364">
        <v>0</v>
      </c>
      <c r="I16" s="364">
        <v>0</v>
      </c>
    </row>
    <row r="17" spans="1:9" ht="20.25" customHeight="1" x14ac:dyDescent="0.2">
      <c r="A17" s="363">
        <v>801</v>
      </c>
      <c r="B17" s="363">
        <v>80146</v>
      </c>
      <c r="C17" s="365">
        <v>2020</v>
      </c>
      <c r="D17" s="366">
        <v>13423</v>
      </c>
      <c r="E17" s="364">
        <f>SUM(F17,I17)</f>
        <v>13423</v>
      </c>
      <c r="F17" s="364">
        <v>13423</v>
      </c>
      <c r="G17" s="364">
        <v>13423</v>
      </c>
      <c r="H17" s="364">
        <v>0</v>
      </c>
      <c r="I17" s="364">
        <v>0</v>
      </c>
    </row>
    <row r="18" spans="1:9" ht="20.25" customHeight="1" x14ac:dyDescent="0.2">
      <c r="A18" s="363">
        <v>801</v>
      </c>
      <c r="B18" s="363">
        <v>80146</v>
      </c>
      <c r="C18" s="365">
        <v>2120</v>
      </c>
      <c r="D18" s="366">
        <f>186000+116810</f>
        <v>302810</v>
      </c>
      <c r="E18" s="364">
        <f>SUM(F18,I18)</f>
        <v>302810</v>
      </c>
      <c r="F18" s="364">
        <f>186000+116810</f>
        <v>302810</v>
      </c>
      <c r="G18" s="364">
        <f>178933+109204</f>
        <v>288137</v>
      </c>
      <c r="H18" s="364">
        <v>0</v>
      </c>
      <c r="I18" s="364">
        <v>0</v>
      </c>
    </row>
    <row r="19" spans="1:9" ht="23.25" customHeight="1" x14ac:dyDescent="0.2">
      <c r="A19" s="367" t="s">
        <v>272</v>
      </c>
      <c r="B19" s="368"/>
      <c r="C19" s="369"/>
      <c r="D19" s="370">
        <f t="shared" ref="D19:I19" si="0">SUM(D14:D18)</f>
        <v>767973</v>
      </c>
      <c r="E19" s="370">
        <f t="shared" si="0"/>
        <v>767973</v>
      </c>
      <c r="F19" s="370">
        <f t="shared" si="0"/>
        <v>767973</v>
      </c>
      <c r="G19" s="370">
        <f t="shared" si="0"/>
        <v>330300</v>
      </c>
      <c r="H19" s="370">
        <f t="shared" si="0"/>
        <v>0</v>
      </c>
      <c r="I19" s="370">
        <f t="shared" si="0"/>
        <v>0</v>
      </c>
    </row>
    <row r="20" spans="1:9" ht="12" customHeight="1" x14ac:dyDescent="0.2"/>
  </sheetData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FD781-9B08-4AFF-ABCE-A2A7AEDA23A4}">
  <dimension ref="A1:G37"/>
  <sheetViews>
    <sheetView zoomScale="110" zoomScaleNormal="110" workbookViewId="0"/>
  </sheetViews>
  <sheetFormatPr defaultRowHeight="15" x14ac:dyDescent="0.25"/>
  <cols>
    <col min="1" max="1" width="4.42578125" style="309" customWidth="1"/>
    <col min="2" max="2" width="7.5703125" style="309" customWidth="1"/>
    <col min="3" max="3" width="49" style="309" customWidth="1"/>
    <col min="4" max="4" width="14.85546875" style="309" customWidth="1"/>
    <col min="5" max="5" width="14" style="309" customWidth="1"/>
    <col min="6" max="6" width="14.140625" style="309" customWidth="1"/>
    <col min="7" max="7" width="17" style="309" customWidth="1"/>
    <col min="8" max="256" width="9.140625" style="309"/>
    <col min="257" max="257" width="4.42578125" style="309" customWidth="1"/>
    <col min="258" max="258" width="7.5703125" style="309" customWidth="1"/>
    <col min="259" max="259" width="47.42578125" style="309" customWidth="1"/>
    <col min="260" max="260" width="14.85546875" style="309" customWidth="1"/>
    <col min="261" max="261" width="14" style="309" customWidth="1"/>
    <col min="262" max="262" width="14.140625" style="309" customWidth="1"/>
    <col min="263" max="263" width="14.7109375" style="309" customWidth="1"/>
    <col min="264" max="512" width="9.140625" style="309"/>
    <col min="513" max="513" width="4.42578125" style="309" customWidth="1"/>
    <col min="514" max="514" width="7.5703125" style="309" customWidth="1"/>
    <col min="515" max="515" width="47.42578125" style="309" customWidth="1"/>
    <col min="516" max="516" width="14.85546875" style="309" customWidth="1"/>
    <col min="517" max="517" width="14" style="309" customWidth="1"/>
    <col min="518" max="518" width="14.140625" style="309" customWidth="1"/>
    <col min="519" max="519" width="14.7109375" style="309" customWidth="1"/>
    <col min="520" max="768" width="9.140625" style="309"/>
    <col min="769" max="769" width="4.42578125" style="309" customWidth="1"/>
    <col min="770" max="770" width="7.5703125" style="309" customWidth="1"/>
    <col min="771" max="771" width="47.42578125" style="309" customWidth="1"/>
    <col min="772" max="772" width="14.85546875" style="309" customWidth="1"/>
    <col min="773" max="773" width="14" style="309" customWidth="1"/>
    <col min="774" max="774" width="14.140625" style="309" customWidth="1"/>
    <col min="775" max="775" width="14.7109375" style="309" customWidth="1"/>
    <col min="776" max="1024" width="9.140625" style="309"/>
    <col min="1025" max="1025" width="4.42578125" style="309" customWidth="1"/>
    <col min="1026" max="1026" width="7.5703125" style="309" customWidth="1"/>
    <col min="1027" max="1027" width="47.42578125" style="309" customWidth="1"/>
    <col min="1028" max="1028" width="14.85546875" style="309" customWidth="1"/>
    <col min="1029" max="1029" width="14" style="309" customWidth="1"/>
    <col min="1030" max="1030" width="14.140625" style="309" customWidth="1"/>
    <col min="1031" max="1031" width="14.7109375" style="309" customWidth="1"/>
    <col min="1032" max="1280" width="9.140625" style="309"/>
    <col min="1281" max="1281" width="4.42578125" style="309" customWidth="1"/>
    <col min="1282" max="1282" width="7.5703125" style="309" customWidth="1"/>
    <col min="1283" max="1283" width="47.42578125" style="309" customWidth="1"/>
    <col min="1284" max="1284" width="14.85546875" style="309" customWidth="1"/>
    <col min="1285" max="1285" width="14" style="309" customWidth="1"/>
    <col min="1286" max="1286" width="14.140625" style="309" customWidth="1"/>
    <col min="1287" max="1287" width="14.7109375" style="309" customWidth="1"/>
    <col min="1288" max="1536" width="9.140625" style="309"/>
    <col min="1537" max="1537" width="4.42578125" style="309" customWidth="1"/>
    <col min="1538" max="1538" width="7.5703125" style="309" customWidth="1"/>
    <col min="1539" max="1539" width="47.42578125" style="309" customWidth="1"/>
    <col min="1540" max="1540" width="14.85546875" style="309" customWidth="1"/>
    <col min="1541" max="1541" width="14" style="309" customWidth="1"/>
    <col min="1542" max="1542" width="14.140625" style="309" customWidth="1"/>
    <col min="1543" max="1543" width="14.7109375" style="309" customWidth="1"/>
    <col min="1544" max="1792" width="9.140625" style="309"/>
    <col min="1793" max="1793" width="4.42578125" style="309" customWidth="1"/>
    <col min="1794" max="1794" width="7.5703125" style="309" customWidth="1"/>
    <col min="1795" max="1795" width="47.42578125" style="309" customWidth="1"/>
    <col min="1796" max="1796" width="14.85546875" style="309" customWidth="1"/>
    <col min="1797" max="1797" width="14" style="309" customWidth="1"/>
    <col min="1798" max="1798" width="14.140625" style="309" customWidth="1"/>
    <col min="1799" max="1799" width="14.7109375" style="309" customWidth="1"/>
    <col min="1800" max="2048" width="9.140625" style="309"/>
    <col min="2049" max="2049" width="4.42578125" style="309" customWidth="1"/>
    <col min="2050" max="2050" width="7.5703125" style="309" customWidth="1"/>
    <col min="2051" max="2051" width="47.42578125" style="309" customWidth="1"/>
    <col min="2052" max="2052" width="14.85546875" style="309" customWidth="1"/>
    <col min="2053" max="2053" width="14" style="309" customWidth="1"/>
    <col min="2054" max="2054" width="14.140625" style="309" customWidth="1"/>
    <col min="2055" max="2055" width="14.7109375" style="309" customWidth="1"/>
    <col min="2056" max="2304" width="9.140625" style="309"/>
    <col min="2305" max="2305" width="4.42578125" style="309" customWidth="1"/>
    <col min="2306" max="2306" width="7.5703125" style="309" customWidth="1"/>
    <col min="2307" max="2307" width="47.42578125" style="309" customWidth="1"/>
    <col min="2308" max="2308" width="14.85546875" style="309" customWidth="1"/>
    <col min="2309" max="2309" width="14" style="309" customWidth="1"/>
    <col min="2310" max="2310" width="14.140625" style="309" customWidth="1"/>
    <col min="2311" max="2311" width="14.7109375" style="309" customWidth="1"/>
    <col min="2312" max="2560" width="9.140625" style="309"/>
    <col min="2561" max="2561" width="4.42578125" style="309" customWidth="1"/>
    <col min="2562" max="2562" width="7.5703125" style="309" customWidth="1"/>
    <col min="2563" max="2563" width="47.42578125" style="309" customWidth="1"/>
    <col min="2564" max="2564" width="14.85546875" style="309" customWidth="1"/>
    <col min="2565" max="2565" width="14" style="309" customWidth="1"/>
    <col min="2566" max="2566" width="14.140625" style="309" customWidth="1"/>
    <col min="2567" max="2567" width="14.7109375" style="309" customWidth="1"/>
    <col min="2568" max="2816" width="9.140625" style="309"/>
    <col min="2817" max="2817" width="4.42578125" style="309" customWidth="1"/>
    <col min="2818" max="2818" width="7.5703125" style="309" customWidth="1"/>
    <col min="2819" max="2819" width="47.42578125" style="309" customWidth="1"/>
    <col min="2820" max="2820" width="14.85546875" style="309" customWidth="1"/>
    <col min="2821" max="2821" width="14" style="309" customWidth="1"/>
    <col min="2822" max="2822" width="14.140625" style="309" customWidth="1"/>
    <col min="2823" max="2823" width="14.7109375" style="309" customWidth="1"/>
    <col min="2824" max="3072" width="9.140625" style="309"/>
    <col min="3073" max="3073" width="4.42578125" style="309" customWidth="1"/>
    <col min="3074" max="3074" width="7.5703125" style="309" customWidth="1"/>
    <col min="3075" max="3075" width="47.42578125" style="309" customWidth="1"/>
    <col min="3076" max="3076" width="14.85546875" style="309" customWidth="1"/>
    <col min="3077" max="3077" width="14" style="309" customWidth="1"/>
    <col min="3078" max="3078" width="14.140625" style="309" customWidth="1"/>
    <col min="3079" max="3079" width="14.7109375" style="309" customWidth="1"/>
    <col min="3080" max="3328" width="9.140625" style="309"/>
    <col min="3329" max="3329" width="4.42578125" style="309" customWidth="1"/>
    <col min="3330" max="3330" width="7.5703125" style="309" customWidth="1"/>
    <col min="3331" max="3331" width="47.42578125" style="309" customWidth="1"/>
    <col min="3332" max="3332" width="14.85546875" style="309" customWidth="1"/>
    <col min="3333" max="3333" width="14" style="309" customWidth="1"/>
    <col min="3334" max="3334" width="14.140625" style="309" customWidth="1"/>
    <col min="3335" max="3335" width="14.7109375" style="309" customWidth="1"/>
    <col min="3336" max="3584" width="9.140625" style="309"/>
    <col min="3585" max="3585" width="4.42578125" style="309" customWidth="1"/>
    <col min="3586" max="3586" width="7.5703125" style="309" customWidth="1"/>
    <col min="3587" max="3587" width="47.42578125" style="309" customWidth="1"/>
    <col min="3588" max="3588" width="14.85546875" style="309" customWidth="1"/>
    <col min="3589" max="3589" width="14" style="309" customWidth="1"/>
    <col min="3590" max="3590" width="14.140625" style="309" customWidth="1"/>
    <col min="3591" max="3591" width="14.7109375" style="309" customWidth="1"/>
    <col min="3592" max="3840" width="9.140625" style="309"/>
    <col min="3841" max="3841" width="4.42578125" style="309" customWidth="1"/>
    <col min="3842" max="3842" width="7.5703125" style="309" customWidth="1"/>
    <col min="3843" max="3843" width="47.42578125" style="309" customWidth="1"/>
    <col min="3844" max="3844" width="14.85546875" style="309" customWidth="1"/>
    <col min="3845" max="3845" width="14" style="309" customWidth="1"/>
    <col min="3846" max="3846" width="14.140625" style="309" customWidth="1"/>
    <col min="3847" max="3847" width="14.7109375" style="309" customWidth="1"/>
    <col min="3848" max="4096" width="9.140625" style="309"/>
    <col min="4097" max="4097" width="4.42578125" style="309" customWidth="1"/>
    <col min="4098" max="4098" width="7.5703125" style="309" customWidth="1"/>
    <col min="4099" max="4099" width="47.42578125" style="309" customWidth="1"/>
    <col min="4100" max="4100" width="14.85546875" style="309" customWidth="1"/>
    <col min="4101" max="4101" width="14" style="309" customWidth="1"/>
    <col min="4102" max="4102" width="14.140625" style="309" customWidth="1"/>
    <col min="4103" max="4103" width="14.7109375" style="309" customWidth="1"/>
    <col min="4104" max="4352" width="9.140625" style="309"/>
    <col min="4353" max="4353" width="4.42578125" style="309" customWidth="1"/>
    <col min="4354" max="4354" width="7.5703125" style="309" customWidth="1"/>
    <col min="4355" max="4355" width="47.42578125" style="309" customWidth="1"/>
    <col min="4356" max="4356" width="14.85546875" style="309" customWidth="1"/>
    <col min="4357" max="4357" width="14" style="309" customWidth="1"/>
    <col min="4358" max="4358" width="14.140625" style="309" customWidth="1"/>
    <col min="4359" max="4359" width="14.7109375" style="309" customWidth="1"/>
    <col min="4360" max="4608" width="9.140625" style="309"/>
    <col min="4609" max="4609" width="4.42578125" style="309" customWidth="1"/>
    <col min="4610" max="4610" width="7.5703125" style="309" customWidth="1"/>
    <col min="4611" max="4611" width="47.42578125" style="309" customWidth="1"/>
    <col min="4612" max="4612" width="14.85546875" style="309" customWidth="1"/>
    <col min="4613" max="4613" width="14" style="309" customWidth="1"/>
    <col min="4614" max="4614" width="14.140625" style="309" customWidth="1"/>
    <col min="4615" max="4615" width="14.7109375" style="309" customWidth="1"/>
    <col min="4616" max="4864" width="9.140625" style="309"/>
    <col min="4865" max="4865" width="4.42578125" style="309" customWidth="1"/>
    <col min="4866" max="4866" width="7.5703125" style="309" customWidth="1"/>
    <col min="4867" max="4867" width="47.42578125" style="309" customWidth="1"/>
    <col min="4868" max="4868" width="14.85546875" style="309" customWidth="1"/>
    <col min="4869" max="4869" width="14" style="309" customWidth="1"/>
    <col min="4870" max="4870" width="14.140625" style="309" customWidth="1"/>
    <col min="4871" max="4871" width="14.7109375" style="309" customWidth="1"/>
    <col min="4872" max="5120" width="9.140625" style="309"/>
    <col min="5121" max="5121" width="4.42578125" style="309" customWidth="1"/>
    <col min="5122" max="5122" width="7.5703125" style="309" customWidth="1"/>
    <col min="5123" max="5123" width="47.42578125" style="309" customWidth="1"/>
    <col min="5124" max="5124" width="14.85546875" style="309" customWidth="1"/>
    <col min="5125" max="5125" width="14" style="309" customWidth="1"/>
    <col min="5126" max="5126" width="14.140625" style="309" customWidth="1"/>
    <col min="5127" max="5127" width="14.7109375" style="309" customWidth="1"/>
    <col min="5128" max="5376" width="9.140625" style="309"/>
    <col min="5377" max="5377" width="4.42578125" style="309" customWidth="1"/>
    <col min="5378" max="5378" width="7.5703125" style="309" customWidth="1"/>
    <col min="5379" max="5379" width="47.42578125" style="309" customWidth="1"/>
    <col min="5380" max="5380" width="14.85546875" style="309" customWidth="1"/>
    <col min="5381" max="5381" width="14" style="309" customWidth="1"/>
    <col min="5382" max="5382" width="14.140625" style="309" customWidth="1"/>
    <col min="5383" max="5383" width="14.7109375" style="309" customWidth="1"/>
    <col min="5384" max="5632" width="9.140625" style="309"/>
    <col min="5633" max="5633" width="4.42578125" style="309" customWidth="1"/>
    <col min="5634" max="5634" width="7.5703125" style="309" customWidth="1"/>
    <col min="5635" max="5635" width="47.42578125" style="309" customWidth="1"/>
    <col min="5636" max="5636" width="14.85546875" style="309" customWidth="1"/>
    <col min="5637" max="5637" width="14" style="309" customWidth="1"/>
    <col min="5638" max="5638" width="14.140625" style="309" customWidth="1"/>
    <col min="5639" max="5639" width="14.7109375" style="309" customWidth="1"/>
    <col min="5640" max="5888" width="9.140625" style="309"/>
    <col min="5889" max="5889" width="4.42578125" style="309" customWidth="1"/>
    <col min="5890" max="5890" width="7.5703125" style="309" customWidth="1"/>
    <col min="5891" max="5891" width="47.42578125" style="309" customWidth="1"/>
    <col min="5892" max="5892" width="14.85546875" style="309" customWidth="1"/>
    <col min="5893" max="5893" width="14" style="309" customWidth="1"/>
    <col min="5894" max="5894" width="14.140625" style="309" customWidth="1"/>
    <col min="5895" max="5895" width="14.7109375" style="309" customWidth="1"/>
    <col min="5896" max="6144" width="9.140625" style="309"/>
    <col min="6145" max="6145" width="4.42578125" style="309" customWidth="1"/>
    <col min="6146" max="6146" width="7.5703125" style="309" customWidth="1"/>
    <col min="6147" max="6147" width="47.42578125" style="309" customWidth="1"/>
    <col min="6148" max="6148" width="14.85546875" style="309" customWidth="1"/>
    <col min="6149" max="6149" width="14" style="309" customWidth="1"/>
    <col min="6150" max="6150" width="14.140625" style="309" customWidth="1"/>
    <col min="6151" max="6151" width="14.7109375" style="309" customWidth="1"/>
    <col min="6152" max="6400" width="9.140625" style="309"/>
    <col min="6401" max="6401" width="4.42578125" style="309" customWidth="1"/>
    <col min="6402" max="6402" width="7.5703125" style="309" customWidth="1"/>
    <col min="6403" max="6403" width="47.42578125" style="309" customWidth="1"/>
    <col min="6404" max="6404" width="14.85546875" style="309" customWidth="1"/>
    <col min="6405" max="6405" width="14" style="309" customWidth="1"/>
    <col min="6406" max="6406" width="14.140625" style="309" customWidth="1"/>
    <col min="6407" max="6407" width="14.7109375" style="309" customWidth="1"/>
    <col min="6408" max="6656" width="9.140625" style="309"/>
    <col min="6657" max="6657" width="4.42578125" style="309" customWidth="1"/>
    <col min="6658" max="6658" width="7.5703125" style="309" customWidth="1"/>
    <col min="6659" max="6659" width="47.42578125" style="309" customWidth="1"/>
    <col min="6660" max="6660" width="14.85546875" style="309" customWidth="1"/>
    <col min="6661" max="6661" width="14" style="309" customWidth="1"/>
    <col min="6662" max="6662" width="14.140625" style="309" customWidth="1"/>
    <col min="6663" max="6663" width="14.7109375" style="309" customWidth="1"/>
    <col min="6664" max="6912" width="9.140625" style="309"/>
    <col min="6913" max="6913" width="4.42578125" style="309" customWidth="1"/>
    <col min="6914" max="6914" width="7.5703125" style="309" customWidth="1"/>
    <col min="6915" max="6915" width="47.42578125" style="309" customWidth="1"/>
    <col min="6916" max="6916" width="14.85546875" style="309" customWidth="1"/>
    <col min="6917" max="6917" width="14" style="309" customWidth="1"/>
    <col min="6918" max="6918" width="14.140625" style="309" customWidth="1"/>
    <col min="6919" max="6919" width="14.7109375" style="309" customWidth="1"/>
    <col min="6920" max="7168" width="9.140625" style="309"/>
    <col min="7169" max="7169" width="4.42578125" style="309" customWidth="1"/>
    <col min="7170" max="7170" width="7.5703125" style="309" customWidth="1"/>
    <col min="7171" max="7171" width="47.42578125" style="309" customWidth="1"/>
    <col min="7172" max="7172" width="14.85546875" style="309" customWidth="1"/>
    <col min="7173" max="7173" width="14" style="309" customWidth="1"/>
    <col min="7174" max="7174" width="14.140625" style="309" customWidth="1"/>
    <col min="7175" max="7175" width="14.7109375" style="309" customWidth="1"/>
    <col min="7176" max="7424" width="9.140625" style="309"/>
    <col min="7425" max="7425" width="4.42578125" style="309" customWidth="1"/>
    <col min="7426" max="7426" width="7.5703125" style="309" customWidth="1"/>
    <col min="7427" max="7427" width="47.42578125" style="309" customWidth="1"/>
    <col min="7428" max="7428" width="14.85546875" style="309" customWidth="1"/>
    <col min="7429" max="7429" width="14" style="309" customWidth="1"/>
    <col min="7430" max="7430" width="14.140625" style="309" customWidth="1"/>
    <col min="7431" max="7431" width="14.7109375" style="309" customWidth="1"/>
    <col min="7432" max="7680" width="9.140625" style="309"/>
    <col min="7681" max="7681" width="4.42578125" style="309" customWidth="1"/>
    <col min="7682" max="7682" width="7.5703125" style="309" customWidth="1"/>
    <col min="7683" max="7683" width="47.42578125" style="309" customWidth="1"/>
    <col min="7684" max="7684" width="14.85546875" style="309" customWidth="1"/>
    <col min="7685" max="7685" width="14" style="309" customWidth="1"/>
    <col min="7686" max="7686" width="14.140625" style="309" customWidth="1"/>
    <col min="7687" max="7687" width="14.7109375" style="309" customWidth="1"/>
    <col min="7688" max="7936" width="9.140625" style="309"/>
    <col min="7937" max="7937" width="4.42578125" style="309" customWidth="1"/>
    <col min="7938" max="7938" width="7.5703125" style="309" customWidth="1"/>
    <col min="7939" max="7939" width="47.42578125" style="309" customWidth="1"/>
    <col min="7940" max="7940" width="14.85546875" style="309" customWidth="1"/>
    <col min="7941" max="7941" width="14" style="309" customWidth="1"/>
    <col min="7942" max="7942" width="14.140625" style="309" customWidth="1"/>
    <col min="7943" max="7943" width="14.7109375" style="309" customWidth="1"/>
    <col min="7944" max="8192" width="9.140625" style="309"/>
    <col min="8193" max="8193" width="4.42578125" style="309" customWidth="1"/>
    <col min="8194" max="8194" width="7.5703125" style="309" customWidth="1"/>
    <col min="8195" max="8195" width="47.42578125" style="309" customWidth="1"/>
    <col min="8196" max="8196" width="14.85546875" style="309" customWidth="1"/>
    <col min="8197" max="8197" width="14" style="309" customWidth="1"/>
    <col min="8198" max="8198" width="14.140625" style="309" customWidth="1"/>
    <col min="8199" max="8199" width="14.7109375" style="309" customWidth="1"/>
    <col min="8200" max="8448" width="9.140625" style="309"/>
    <col min="8449" max="8449" width="4.42578125" style="309" customWidth="1"/>
    <col min="8450" max="8450" width="7.5703125" style="309" customWidth="1"/>
    <col min="8451" max="8451" width="47.42578125" style="309" customWidth="1"/>
    <col min="8452" max="8452" width="14.85546875" style="309" customWidth="1"/>
    <col min="8453" max="8453" width="14" style="309" customWidth="1"/>
    <col min="8454" max="8454" width="14.140625" style="309" customWidth="1"/>
    <col min="8455" max="8455" width="14.7109375" style="309" customWidth="1"/>
    <col min="8456" max="8704" width="9.140625" style="309"/>
    <col min="8705" max="8705" width="4.42578125" style="309" customWidth="1"/>
    <col min="8706" max="8706" width="7.5703125" style="309" customWidth="1"/>
    <col min="8707" max="8707" width="47.42578125" style="309" customWidth="1"/>
    <col min="8708" max="8708" width="14.85546875" style="309" customWidth="1"/>
    <col min="8709" max="8709" width="14" style="309" customWidth="1"/>
    <col min="8710" max="8710" width="14.140625" style="309" customWidth="1"/>
    <col min="8711" max="8711" width="14.7109375" style="309" customWidth="1"/>
    <col min="8712" max="8960" width="9.140625" style="309"/>
    <col min="8961" max="8961" width="4.42578125" style="309" customWidth="1"/>
    <col min="8962" max="8962" width="7.5703125" style="309" customWidth="1"/>
    <col min="8963" max="8963" width="47.42578125" style="309" customWidth="1"/>
    <col min="8964" max="8964" width="14.85546875" style="309" customWidth="1"/>
    <col min="8965" max="8965" width="14" style="309" customWidth="1"/>
    <col min="8966" max="8966" width="14.140625" style="309" customWidth="1"/>
    <col min="8967" max="8967" width="14.7109375" style="309" customWidth="1"/>
    <col min="8968" max="9216" width="9.140625" style="309"/>
    <col min="9217" max="9217" width="4.42578125" style="309" customWidth="1"/>
    <col min="9218" max="9218" width="7.5703125" style="309" customWidth="1"/>
    <col min="9219" max="9219" width="47.42578125" style="309" customWidth="1"/>
    <col min="9220" max="9220" width="14.85546875" style="309" customWidth="1"/>
    <col min="9221" max="9221" width="14" style="309" customWidth="1"/>
    <col min="9222" max="9222" width="14.140625" style="309" customWidth="1"/>
    <col min="9223" max="9223" width="14.7109375" style="309" customWidth="1"/>
    <col min="9224" max="9472" width="9.140625" style="309"/>
    <col min="9473" max="9473" width="4.42578125" style="309" customWidth="1"/>
    <col min="9474" max="9474" width="7.5703125" style="309" customWidth="1"/>
    <col min="9475" max="9475" width="47.42578125" style="309" customWidth="1"/>
    <col min="9476" max="9476" width="14.85546875" style="309" customWidth="1"/>
    <col min="9477" max="9477" width="14" style="309" customWidth="1"/>
    <col min="9478" max="9478" width="14.140625" style="309" customWidth="1"/>
    <col min="9479" max="9479" width="14.7109375" style="309" customWidth="1"/>
    <col min="9480" max="9728" width="9.140625" style="309"/>
    <col min="9729" max="9729" width="4.42578125" style="309" customWidth="1"/>
    <col min="9730" max="9730" width="7.5703125" style="309" customWidth="1"/>
    <col min="9731" max="9731" width="47.42578125" style="309" customWidth="1"/>
    <col min="9732" max="9732" width="14.85546875" style="309" customWidth="1"/>
    <col min="9733" max="9733" width="14" style="309" customWidth="1"/>
    <col min="9734" max="9734" width="14.140625" style="309" customWidth="1"/>
    <col min="9735" max="9735" width="14.7109375" style="309" customWidth="1"/>
    <col min="9736" max="9984" width="9.140625" style="309"/>
    <col min="9985" max="9985" width="4.42578125" style="309" customWidth="1"/>
    <col min="9986" max="9986" width="7.5703125" style="309" customWidth="1"/>
    <col min="9987" max="9987" width="47.42578125" style="309" customWidth="1"/>
    <col min="9988" max="9988" width="14.85546875" style="309" customWidth="1"/>
    <col min="9989" max="9989" width="14" style="309" customWidth="1"/>
    <col min="9990" max="9990" width="14.140625" style="309" customWidth="1"/>
    <col min="9991" max="9991" width="14.7109375" style="309" customWidth="1"/>
    <col min="9992" max="10240" width="9.140625" style="309"/>
    <col min="10241" max="10241" width="4.42578125" style="309" customWidth="1"/>
    <col min="10242" max="10242" width="7.5703125" style="309" customWidth="1"/>
    <col min="10243" max="10243" width="47.42578125" style="309" customWidth="1"/>
    <col min="10244" max="10244" width="14.85546875" style="309" customWidth="1"/>
    <col min="10245" max="10245" width="14" style="309" customWidth="1"/>
    <col min="10246" max="10246" width="14.140625" style="309" customWidth="1"/>
    <col min="10247" max="10247" width="14.7109375" style="309" customWidth="1"/>
    <col min="10248" max="10496" width="9.140625" style="309"/>
    <col min="10497" max="10497" width="4.42578125" style="309" customWidth="1"/>
    <col min="10498" max="10498" width="7.5703125" style="309" customWidth="1"/>
    <col min="10499" max="10499" width="47.42578125" style="309" customWidth="1"/>
    <col min="10500" max="10500" width="14.85546875" style="309" customWidth="1"/>
    <col min="10501" max="10501" width="14" style="309" customWidth="1"/>
    <col min="10502" max="10502" width="14.140625" style="309" customWidth="1"/>
    <col min="10503" max="10503" width="14.7109375" style="309" customWidth="1"/>
    <col min="10504" max="10752" width="9.140625" style="309"/>
    <col min="10753" max="10753" width="4.42578125" style="309" customWidth="1"/>
    <col min="10754" max="10754" width="7.5703125" style="309" customWidth="1"/>
    <col min="10755" max="10755" width="47.42578125" style="309" customWidth="1"/>
    <col min="10756" max="10756" width="14.85546875" style="309" customWidth="1"/>
    <col min="10757" max="10757" width="14" style="309" customWidth="1"/>
    <col min="10758" max="10758" width="14.140625" style="309" customWidth="1"/>
    <col min="10759" max="10759" width="14.7109375" style="309" customWidth="1"/>
    <col min="10760" max="11008" width="9.140625" style="309"/>
    <col min="11009" max="11009" width="4.42578125" style="309" customWidth="1"/>
    <col min="11010" max="11010" width="7.5703125" style="309" customWidth="1"/>
    <col min="11011" max="11011" width="47.42578125" style="309" customWidth="1"/>
    <col min="11012" max="11012" width="14.85546875" style="309" customWidth="1"/>
    <col min="11013" max="11013" width="14" style="309" customWidth="1"/>
    <col min="11014" max="11014" width="14.140625" style="309" customWidth="1"/>
    <col min="11015" max="11015" width="14.7109375" style="309" customWidth="1"/>
    <col min="11016" max="11264" width="9.140625" style="309"/>
    <col min="11265" max="11265" width="4.42578125" style="309" customWidth="1"/>
    <col min="11266" max="11266" width="7.5703125" style="309" customWidth="1"/>
    <col min="11267" max="11267" width="47.42578125" style="309" customWidth="1"/>
    <col min="11268" max="11268" width="14.85546875" style="309" customWidth="1"/>
    <col min="11269" max="11269" width="14" style="309" customWidth="1"/>
    <col min="11270" max="11270" width="14.140625" style="309" customWidth="1"/>
    <col min="11271" max="11271" width="14.7109375" style="309" customWidth="1"/>
    <col min="11272" max="11520" width="9.140625" style="309"/>
    <col min="11521" max="11521" width="4.42578125" style="309" customWidth="1"/>
    <col min="11522" max="11522" width="7.5703125" style="309" customWidth="1"/>
    <col min="11523" max="11523" width="47.42578125" style="309" customWidth="1"/>
    <col min="11524" max="11524" width="14.85546875" style="309" customWidth="1"/>
    <col min="11525" max="11525" width="14" style="309" customWidth="1"/>
    <col min="11526" max="11526" width="14.140625" style="309" customWidth="1"/>
    <col min="11527" max="11527" width="14.7109375" style="309" customWidth="1"/>
    <col min="11528" max="11776" width="9.140625" style="309"/>
    <col min="11777" max="11777" width="4.42578125" style="309" customWidth="1"/>
    <col min="11778" max="11778" width="7.5703125" style="309" customWidth="1"/>
    <col min="11779" max="11779" width="47.42578125" style="309" customWidth="1"/>
    <col min="11780" max="11780" width="14.85546875" style="309" customWidth="1"/>
    <col min="11781" max="11781" width="14" style="309" customWidth="1"/>
    <col min="11782" max="11782" width="14.140625" style="309" customWidth="1"/>
    <col min="11783" max="11783" width="14.7109375" style="309" customWidth="1"/>
    <col min="11784" max="12032" width="9.140625" style="309"/>
    <col min="12033" max="12033" width="4.42578125" style="309" customWidth="1"/>
    <col min="12034" max="12034" width="7.5703125" style="309" customWidth="1"/>
    <col min="12035" max="12035" width="47.42578125" style="309" customWidth="1"/>
    <col min="12036" max="12036" width="14.85546875" style="309" customWidth="1"/>
    <col min="12037" max="12037" width="14" style="309" customWidth="1"/>
    <col min="12038" max="12038" width="14.140625" style="309" customWidth="1"/>
    <col min="12039" max="12039" width="14.7109375" style="309" customWidth="1"/>
    <col min="12040" max="12288" width="9.140625" style="309"/>
    <col min="12289" max="12289" width="4.42578125" style="309" customWidth="1"/>
    <col min="12290" max="12290" width="7.5703125" style="309" customWidth="1"/>
    <col min="12291" max="12291" width="47.42578125" style="309" customWidth="1"/>
    <col min="12292" max="12292" width="14.85546875" style="309" customWidth="1"/>
    <col min="12293" max="12293" width="14" style="309" customWidth="1"/>
    <col min="12294" max="12294" width="14.140625" style="309" customWidth="1"/>
    <col min="12295" max="12295" width="14.7109375" style="309" customWidth="1"/>
    <col min="12296" max="12544" width="9.140625" style="309"/>
    <col min="12545" max="12545" width="4.42578125" style="309" customWidth="1"/>
    <col min="12546" max="12546" width="7.5703125" style="309" customWidth="1"/>
    <col min="12547" max="12547" width="47.42578125" style="309" customWidth="1"/>
    <col min="12548" max="12548" width="14.85546875" style="309" customWidth="1"/>
    <col min="12549" max="12549" width="14" style="309" customWidth="1"/>
    <col min="12550" max="12550" width="14.140625" style="309" customWidth="1"/>
    <col min="12551" max="12551" width="14.7109375" style="309" customWidth="1"/>
    <col min="12552" max="12800" width="9.140625" style="309"/>
    <col min="12801" max="12801" width="4.42578125" style="309" customWidth="1"/>
    <col min="12802" max="12802" width="7.5703125" style="309" customWidth="1"/>
    <col min="12803" max="12803" width="47.42578125" style="309" customWidth="1"/>
    <col min="12804" max="12804" width="14.85546875" style="309" customWidth="1"/>
    <col min="12805" max="12805" width="14" style="309" customWidth="1"/>
    <col min="12806" max="12806" width="14.140625" style="309" customWidth="1"/>
    <col min="12807" max="12807" width="14.7109375" style="309" customWidth="1"/>
    <col min="12808" max="13056" width="9.140625" style="309"/>
    <col min="13057" max="13057" width="4.42578125" style="309" customWidth="1"/>
    <col min="13058" max="13058" width="7.5703125" style="309" customWidth="1"/>
    <col min="13059" max="13059" width="47.42578125" style="309" customWidth="1"/>
    <col min="13060" max="13060" width="14.85546875" style="309" customWidth="1"/>
    <col min="13061" max="13061" width="14" style="309" customWidth="1"/>
    <col min="13062" max="13062" width="14.140625" style="309" customWidth="1"/>
    <col min="13063" max="13063" width="14.7109375" style="309" customWidth="1"/>
    <col min="13064" max="13312" width="9.140625" style="309"/>
    <col min="13313" max="13313" width="4.42578125" style="309" customWidth="1"/>
    <col min="13314" max="13314" width="7.5703125" style="309" customWidth="1"/>
    <col min="13315" max="13315" width="47.42578125" style="309" customWidth="1"/>
    <col min="13316" max="13316" width="14.85546875" style="309" customWidth="1"/>
    <col min="13317" max="13317" width="14" style="309" customWidth="1"/>
    <col min="13318" max="13318" width="14.140625" style="309" customWidth="1"/>
    <col min="13319" max="13319" width="14.7109375" style="309" customWidth="1"/>
    <col min="13320" max="13568" width="9.140625" style="309"/>
    <col min="13569" max="13569" width="4.42578125" style="309" customWidth="1"/>
    <col min="13570" max="13570" width="7.5703125" style="309" customWidth="1"/>
    <col min="13571" max="13571" width="47.42578125" style="309" customWidth="1"/>
    <col min="13572" max="13572" width="14.85546875" style="309" customWidth="1"/>
    <col min="13573" max="13573" width="14" style="309" customWidth="1"/>
    <col min="13574" max="13574" width="14.140625" style="309" customWidth="1"/>
    <col min="13575" max="13575" width="14.7109375" style="309" customWidth="1"/>
    <col min="13576" max="13824" width="9.140625" style="309"/>
    <col min="13825" max="13825" width="4.42578125" style="309" customWidth="1"/>
    <col min="13826" max="13826" width="7.5703125" style="309" customWidth="1"/>
    <col min="13827" max="13827" width="47.42578125" style="309" customWidth="1"/>
    <col min="13828" max="13828" width="14.85546875" style="309" customWidth="1"/>
    <col min="13829" max="13829" width="14" style="309" customWidth="1"/>
    <col min="13830" max="13830" width="14.140625" style="309" customWidth="1"/>
    <col min="13831" max="13831" width="14.7109375" style="309" customWidth="1"/>
    <col min="13832" max="14080" width="9.140625" style="309"/>
    <col min="14081" max="14081" width="4.42578125" style="309" customWidth="1"/>
    <col min="14082" max="14082" width="7.5703125" style="309" customWidth="1"/>
    <col min="14083" max="14083" width="47.42578125" style="309" customWidth="1"/>
    <col min="14084" max="14084" width="14.85546875" style="309" customWidth="1"/>
    <col min="14085" max="14085" width="14" style="309" customWidth="1"/>
    <col min="14086" max="14086" width="14.140625" style="309" customWidth="1"/>
    <col min="14087" max="14087" width="14.7109375" style="309" customWidth="1"/>
    <col min="14088" max="14336" width="9.140625" style="309"/>
    <col min="14337" max="14337" width="4.42578125" style="309" customWidth="1"/>
    <col min="14338" max="14338" width="7.5703125" style="309" customWidth="1"/>
    <col min="14339" max="14339" width="47.42578125" style="309" customWidth="1"/>
    <col min="14340" max="14340" width="14.85546875" style="309" customWidth="1"/>
    <col min="14341" max="14341" width="14" style="309" customWidth="1"/>
    <col min="14342" max="14342" width="14.140625" style="309" customWidth="1"/>
    <col min="14343" max="14343" width="14.7109375" style="309" customWidth="1"/>
    <col min="14344" max="14592" width="9.140625" style="309"/>
    <col min="14593" max="14593" width="4.42578125" style="309" customWidth="1"/>
    <col min="14594" max="14594" width="7.5703125" style="309" customWidth="1"/>
    <col min="14595" max="14595" width="47.42578125" style="309" customWidth="1"/>
    <col min="14596" max="14596" width="14.85546875" style="309" customWidth="1"/>
    <col min="14597" max="14597" width="14" style="309" customWidth="1"/>
    <col min="14598" max="14598" width="14.140625" style="309" customWidth="1"/>
    <col min="14599" max="14599" width="14.7109375" style="309" customWidth="1"/>
    <col min="14600" max="14848" width="9.140625" style="309"/>
    <col min="14849" max="14849" width="4.42578125" style="309" customWidth="1"/>
    <col min="14850" max="14850" width="7.5703125" style="309" customWidth="1"/>
    <col min="14851" max="14851" width="47.42578125" style="309" customWidth="1"/>
    <col min="14852" max="14852" width="14.85546875" style="309" customWidth="1"/>
    <col min="14853" max="14853" width="14" style="309" customWidth="1"/>
    <col min="14854" max="14854" width="14.140625" style="309" customWidth="1"/>
    <col min="14855" max="14855" width="14.7109375" style="309" customWidth="1"/>
    <col min="14856" max="15104" width="9.140625" style="309"/>
    <col min="15105" max="15105" width="4.42578125" style="309" customWidth="1"/>
    <col min="15106" max="15106" width="7.5703125" style="309" customWidth="1"/>
    <col min="15107" max="15107" width="47.42578125" style="309" customWidth="1"/>
    <col min="15108" max="15108" width="14.85546875" style="309" customWidth="1"/>
    <col min="15109" max="15109" width="14" style="309" customWidth="1"/>
    <col min="15110" max="15110" width="14.140625" style="309" customWidth="1"/>
    <col min="15111" max="15111" width="14.7109375" style="309" customWidth="1"/>
    <col min="15112" max="15360" width="9.140625" style="309"/>
    <col min="15361" max="15361" width="4.42578125" style="309" customWidth="1"/>
    <col min="15362" max="15362" width="7.5703125" style="309" customWidth="1"/>
    <col min="15363" max="15363" width="47.42578125" style="309" customWidth="1"/>
    <col min="15364" max="15364" width="14.85546875" style="309" customWidth="1"/>
    <col min="15365" max="15365" width="14" style="309" customWidth="1"/>
    <col min="15366" max="15366" width="14.140625" style="309" customWidth="1"/>
    <col min="15367" max="15367" width="14.7109375" style="309" customWidth="1"/>
    <col min="15368" max="15616" width="9.140625" style="309"/>
    <col min="15617" max="15617" width="4.42578125" style="309" customWidth="1"/>
    <col min="15618" max="15618" width="7.5703125" style="309" customWidth="1"/>
    <col min="15619" max="15619" width="47.42578125" style="309" customWidth="1"/>
    <col min="15620" max="15620" width="14.85546875" style="309" customWidth="1"/>
    <col min="15621" max="15621" width="14" style="309" customWidth="1"/>
    <col min="15622" max="15622" width="14.140625" style="309" customWidth="1"/>
    <col min="15623" max="15623" width="14.7109375" style="309" customWidth="1"/>
    <col min="15624" max="15872" width="9.140625" style="309"/>
    <col min="15873" max="15873" width="4.42578125" style="309" customWidth="1"/>
    <col min="15874" max="15874" width="7.5703125" style="309" customWidth="1"/>
    <col min="15875" max="15875" width="47.42578125" style="309" customWidth="1"/>
    <col min="15876" max="15876" width="14.85546875" style="309" customWidth="1"/>
    <col min="15877" max="15877" width="14" style="309" customWidth="1"/>
    <col min="15878" max="15878" width="14.140625" style="309" customWidth="1"/>
    <col min="15879" max="15879" width="14.7109375" style="309" customWidth="1"/>
    <col min="15880" max="16128" width="9.140625" style="309"/>
    <col min="16129" max="16129" width="4.42578125" style="309" customWidth="1"/>
    <col min="16130" max="16130" width="7.5703125" style="309" customWidth="1"/>
    <col min="16131" max="16131" width="47.42578125" style="309" customWidth="1"/>
    <col min="16132" max="16132" width="14.85546875" style="309" customWidth="1"/>
    <col min="16133" max="16133" width="14" style="309" customWidth="1"/>
    <col min="16134" max="16134" width="14.140625" style="309" customWidth="1"/>
    <col min="16135" max="16135" width="14.7109375" style="309" customWidth="1"/>
    <col min="16136" max="16384" width="9.140625" style="309"/>
  </cols>
  <sheetData>
    <row r="1" spans="1:7" x14ac:dyDescent="0.25">
      <c r="F1" s="8" t="s">
        <v>273</v>
      </c>
    </row>
    <row r="2" spans="1:7" x14ac:dyDescent="0.25">
      <c r="F2" s="8" t="s">
        <v>181</v>
      </c>
    </row>
    <row r="3" spans="1:7" x14ac:dyDescent="0.25">
      <c r="F3" s="8" t="s">
        <v>1</v>
      </c>
    </row>
    <row r="4" spans="1:7" x14ac:dyDescent="0.25">
      <c r="F4" s="8" t="s">
        <v>182</v>
      </c>
    </row>
    <row r="6" spans="1:7" s="280" customFormat="1" ht="12.75" x14ac:dyDescent="0.2">
      <c r="A6" s="279" t="s">
        <v>274</v>
      </c>
      <c r="B6" s="279"/>
      <c r="C6" s="279"/>
      <c r="D6" s="279"/>
      <c r="E6" s="279"/>
      <c r="F6" s="279"/>
      <c r="G6" s="279"/>
    </row>
    <row r="7" spans="1:7" s="280" customFormat="1" ht="12.75" x14ac:dyDescent="0.2">
      <c r="A7" s="279" t="s">
        <v>275</v>
      </c>
      <c r="B7" s="279"/>
      <c r="C7" s="279"/>
      <c r="D7" s="279"/>
      <c r="E7" s="279"/>
      <c r="F7" s="279"/>
      <c r="G7" s="279"/>
    </row>
    <row r="8" spans="1:7" x14ac:dyDescent="0.25">
      <c r="A8" s="281" t="s">
        <v>276</v>
      </c>
      <c r="B8" s="281"/>
      <c r="C8" s="281"/>
      <c r="D8" s="281"/>
      <c r="E8" s="281"/>
      <c r="F8" s="281"/>
      <c r="G8" s="281"/>
    </row>
    <row r="9" spans="1:7" x14ac:dyDescent="0.25">
      <c r="A9" s="371"/>
      <c r="B9" s="371"/>
      <c r="C9" s="371"/>
      <c r="D9" s="371"/>
      <c r="E9" s="371"/>
      <c r="F9" s="371"/>
      <c r="G9" s="282" t="s">
        <v>3</v>
      </c>
    </row>
    <row r="10" spans="1:7" ht="15" customHeight="1" x14ac:dyDescent="0.25">
      <c r="A10" s="283"/>
      <c r="B10" s="283"/>
      <c r="C10" s="283"/>
      <c r="D10" s="284" t="s">
        <v>277</v>
      </c>
      <c r="E10" s="285"/>
      <c r="F10" s="286"/>
      <c r="G10" s="284" t="s">
        <v>277</v>
      </c>
    </row>
    <row r="11" spans="1:7" x14ac:dyDescent="0.25">
      <c r="A11" s="287"/>
      <c r="B11" s="287" t="s">
        <v>5</v>
      </c>
      <c r="C11" s="287"/>
      <c r="D11" s="288" t="s">
        <v>278</v>
      </c>
      <c r="E11" s="288"/>
      <c r="F11" s="288"/>
      <c r="G11" s="288" t="s">
        <v>279</v>
      </c>
    </row>
    <row r="12" spans="1:7" x14ac:dyDescent="0.25">
      <c r="A12" s="287" t="s">
        <v>241</v>
      </c>
      <c r="B12" s="289"/>
      <c r="C12" s="287" t="s">
        <v>280</v>
      </c>
      <c r="D12" s="288" t="s">
        <v>281</v>
      </c>
      <c r="E12" s="288" t="s">
        <v>282</v>
      </c>
      <c r="F12" s="288" t="s">
        <v>283</v>
      </c>
      <c r="G12" s="288" t="s">
        <v>284</v>
      </c>
    </row>
    <row r="13" spans="1:7" x14ac:dyDescent="0.25">
      <c r="A13" s="289"/>
      <c r="B13" s="289" t="s">
        <v>6</v>
      </c>
      <c r="C13" s="289"/>
      <c r="D13" s="290" t="s">
        <v>285</v>
      </c>
      <c r="E13" s="290"/>
      <c r="F13" s="290"/>
      <c r="G13" s="290" t="s">
        <v>285</v>
      </c>
    </row>
    <row r="14" spans="1:7" x14ac:dyDescent="0.25">
      <c r="A14" s="291">
        <v>1</v>
      </c>
      <c r="B14" s="291">
        <v>2</v>
      </c>
      <c r="C14" s="291">
        <v>3</v>
      </c>
      <c r="D14" s="291">
        <v>4</v>
      </c>
      <c r="E14" s="291">
        <v>5</v>
      </c>
      <c r="F14" s="291">
        <v>6</v>
      </c>
      <c r="G14" s="291">
        <v>7</v>
      </c>
    </row>
    <row r="15" spans="1:7" s="371" customFormat="1" ht="12" customHeight="1" x14ac:dyDescent="0.25">
      <c r="A15" s="292"/>
      <c r="B15" s="293">
        <v>801</v>
      </c>
      <c r="C15" s="372"/>
      <c r="D15" s="373"/>
      <c r="E15" s="373"/>
      <c r="F15" s="373"/>
      <c r="G15" s="373"/>
    </row>
    <row r="16" spans="1:7" x14ac:dyDescent="0.25">
      <c r="A16" s="294" t="s">
        <v>286</v>
      </c>
      <c r="B16" s="374">
        <v>80101</v>
      </c>
      <c r="C16" s="295" t="s">
        <v>87</v>
      </c>
      <c r="D16" s="375">
        <v>170.99</v>
      </c>
      <c r="E16" s="375">
        <v>706592.94</v>
      </c>
      <c r="F16" s="375">
        <v>706763.93</v>
      </c>
      <c r="G16" s="375">
        <v>0</v>
      </c>
    </row>
    <row r="17" spans="1:7" x14ac:dyDescent="0.25">
      <c r="A17" s="294" t="s">
        <v>287</v>
      </c>
      <c r="B17" s="374">
        <v>80102</v>
      </c>
      <c r="C17" s="296" t="s">
        <v>94</v>
      </c>
      <c r="D17" s="376">
        <v>0</v>
      </c>
      <c r="E17" s="376">
        <v>4490</v>
      </c>
      <c r="F17" s="376">
        <v>4490</v>
      </c>
      <c r="G17" s="376">
        <v>0</v>
      </c>
    </row>
    <row r="18" spans="1:7" x14ac:dyDescent="0.25">
      <c r="A18" s="294" t="s">
        <v>288</v>
      </c>
      <c r="B18" s="374">
        <v>80104</v>
      </c>
      <c r="C18" s="296" t="s">
        <v>95</v>
      </c>
      <c r="D18" s="376">
        <v>5123.59</v>
      </c>
      <c r="E18" s="376">
        <v>2952255.6</v>
      </c>
      <c r="F18" s="376">
        <v>2957379.19</v>
      </c>
      <c r="G18" s="376">
        <v>0</v>
      </c>
    </row>
    <row r="19" spans="1:7" x14ac:dyDescent="0.25">
      <c r="A19" s="294" t="s">
        <v>289</v>
      </c>
      <c r="B19" s="374">
        <v>80115</v>
      </c>
      <c r="C19" s="296" t="s">
        <v>101</v>
      </c>
      <c r="D19" s="376">
        <v>3153.5</v>
      </c>
      <c r="E19" s="376">
        <v>1135190</v>
      </c>
      <c r="F19" s="376">
        <v>1138343.5</v>
      </c>
      <c r="G19" s="376">
        <v>0</v>
      </c>
    </row>
    <row r="20" spans="1:7" x14ac:dyDescent="0.25">
      <c r="A20" s="294" t="s">
        <v>290</v>
      </c>
      <c r="B20" s="374">
        <v>80120</v>
      </c>
      <c r="C20" s="296" t="s">
        <v>106</v>
      </c>
      <c r="D20" s="377">
        <v>68.55</v>
      </c>
      <c r="E20" s="376">
        <v>233036.99</v>
      </c>
      <c r="F20" s="376">
        <v>233105.54</v>
      </c>
      <c r="G20" s="376">
        <v>0</v>
      </c>
    </row>
    <row r="21" spans="1:7" x14ac:dyDescent="0.25">
      <c r="A21" s="294" t="s">
        <v>291</v>
      </c>
      <c r="B21" s="374">
        <v>80132</v>
      </c>
      <c r="C21" s="296" t="s">
        <v>292</v>
      </c>
      <c r="D21" s="376">
        <v>2.87</v>
      </c>
      <c r="E21" s="376">
        <v>37052</v>
      </c>
      <c r="F21" s="376">
        <v>37054.870000000003</v>
      </c>
      <c r="G21" s="378">
        <v>0</v>
      </c>
    </row>
    <row r="22" spans="1:7" x14ac:dyDescent="0.25">
      <c r="A22" s="294" t="s">
        <v>293</v>
      </c>
      <c r="B22" s="374">
        <v>80134</v>
      </c>
      <c r="C22" s="296" t="s">
        <v>294</v>
      </c>
      <c r="D22" s="376">
        <v>0</v>
      </c>
      <c r="E22" s="376">
        <v>1300</v>
      </c>
      <c r="F22" s="376">
        <v>1300</v>
      </c>
      <c r="G22" s="376">
        <v>0</v>
      </c>
    </row>
    <row r="23" spans="1:7" ht="25.5" x14ac:dyDescent="0.25">
      <c r="A23" s="297" t="s">
        <v>295</v>
      </c>
      <c r="B23" s="379">
        <v>80140</v>
      </c>
      <c r="C23" s="298" t="s">
        <v>296</v>
      </c>
      <c r="D23" s="376">
        <v>0</v>
      </c>
      <c r="E23" s="376">
        <v>101038</v>
      </c>
      <c r="F23" s="376">
        <v>101038</v>
      </c>
      <c r="G23" s="376">
        <v>0</v>
      </c>
    </row>
    <row r="24" spans="1:7" x14ac:dyDescent="0.25">
      <c r="A24" s="297" t="s">
        <v>297</v>
      </c>
      <c r="B24" s="379">
        <v>80142</v>
      </c>
      <c r="C24" s="298" t="s">
        <v>108</v>
      </c>
      <c r="D24" s="376">
        <v>0</v>
      </c>
      <c r="E24" s="376">
        <v>281040</v>
      </c>
      <c r="F24" s="376">
        <v>281040</v>
      </c>
      <c r="G24" s="376">
        <v>0</v>
      </c>
    </row>
    <row r="25" spans="1:7" x14ac:dyDescent="0.25">
      <c r="A25" s="297" t="s">
        <v>298</v>
      </c>
      <c r="B25" s="379">
        <v>80144</v>
      </c>
      <c r="C25" s="298" t="s">
        <v>299</v>
      </c>
      <c r="D25" s="376">
        <v>0</v>
      </c>
      <c r="E25" s="376">
        <v>63532</v>
      </c>
      <c r="F25" s="376">
        <v>63532</v>
      </c>
      <c r="G25" s="376">
        <v>0</v>
      </c>
    </row>
    <row r="26" spans="1:7" x14ac:dyDescent="0.25">
      <c r="A26" s="299" t="s">
        <v>300</v>
      </c>
      <c r="B26" s="380">
        <v>80148</v>
      </c>
      <c r="C26" s="296" t="s">
        <v>301</v>
      </c>
      <c r="D26" s="381">
        <v>304.12</v>
      </c>
      <c r="E26" s="381">
        <v>2773291</v>
      </c>
      <c r="F26" s="381">
        <v>2773595.12</v>
      </c>
      <c r="G26" s="381">
        <v>0</v>
      </c>
    </row>
    <row r="27" spans="1:7" ht="12.75" customHeight="1" x14ac:dyDescent="0.25">
      <c r="A27" s="382"/>
      <c r="B27" s="300">
        <v>854</v>
      </c>
      <c r="C27" s="301"/>
      <c r="D27" s="383"/>
      <c r="E27" s="383"/>
      <c r="F27" s="383"/>
      <c r="G27" s="383"/>
    </row>
    <row r="28" spans="1:7" x14ac:dyDescent="0.25">
      <c r="A28" s="294" t="s">
        <v>286</v>
      </c>
      <c r="B28" s="374">
        <v>85410</v>
      </c>
      <c r="C28" s="296" t="s">
        <v>302</v>
      </c>
      <c r="D28" s="376">
        <v>20.57</v>
      </c>
      <c r="E28" s="376">
        <v>491700</v>
      </c>
      <c r="F28" s="376">
        <v>491720.57</v>
      </c>
      <c r="G28" s="376">
        <v>0</v>
      </c>
    </row>
    <row r="29" spans="1:7" x14ac:dyDescent="0.25">
      <c r="A29" s="294" t="s">
        <v>287</v>
      </c>
      <c r="B29" s="374">
        <v>85412</v>
      </c>
      <c r="C29" s="296" t="s">
        <v>303</v>
      </c>
      <c r="D29" s="376"/>
      <c r="E29" s="376"/>
      <c r="F29" s="376"/>
      <c r="G29" s="376"/>
    </row>
    <row r="30" spans="1:7" x14ac:dyDescent="0.25">
      <c r="A30" s="294"/>
      <c r="B30" s="374"/>
      <c r="C30" s="296" t="s">
        <v>304</v>
      </c>
      <c r="D30" s="376">
        <v>0</v>
      </c>
      <c r="E30" s="376">
        <v>3050</v>
      </c>
      <c r="F30" s="376">
        <v>3050</v>
      </c>
      <c r="G30" s="376">
        <v>0</v>
      </c>
    </row>
    <row r="31" spans="1:7" x14ac:dyDescent="0.25">
      <c r="A31" s="294" t="s">
        <v>288</v>
      </c>
      <c r="B31" s="374">
        <v>85417</v>
      </c>
      <c r="C31" s="302" t="s">
        <v>305</v>
      </c>
      <c r="D31" s="376">
        <v>0</v>
      </c>
      <c r="E31" s="376">
        <v>80400</v>
      </c>
      <c r="F31" s="376">
        <v>80400</v>
      </c>
      <c r="G31" s="376">
        <v>0</v>
      </c>
    </row>
    <row r="32" spans="1:7" x14ac:dyDescent="0.25">
      <c r="A32" s="303" t="s">
        <v>289</v>
      </c>
      <c r="B32" s="384">
        <v>85420</v>
      </c>
      <c r="C32" s="304" t="s">
        <v>306</v>
      </c>
      <c r="D32" s="385">
        <v>0</v>
      </c>
      <c r="E32" s="385">
        <v>19502</v>
      </c>
      <c r="F32" s="385">
        <v>19502</v>
      </c>
      <c r="G32" s="386">
        <v>0</v>
      </c>
    </row>
    <row r="33" spans="1:7" s="390" customFormat="1" ht="20.25" customHeight="1" x14ac:dyDescent="0.25">
      <c r="A33" s="387"/>
      <c r="B33" s="387"/>
      <c r="C33" s="388" t="s">
        <v>307</v>
      </c>
      <c r="D33" s="389">
        <f>SUM(D16:D32)</f>
        <v>8844.19</v>
      </c>
      <c r="E33" s="389">
        <f>SUM(E16:E32)</f>
        <v>8883470.5300000012</v>
      </c>
      <c r="F33" s="389">
        <f>SUM(F16:F32)</f>
        <v>8892314.7200000007</v>
      </c>
      <c r="G33" s="389">
        <f>SUM(G16:G32)</f>
        <v>0</v>
      </c>
    </row>
    <row r="35" spans="1:7" x14ac:dyDescent="0.25">
      <c r="A35" s="391"/>
      <c r="B35" s="391"/>
      <c r="C35" s="305"/>
    </row>
    <row r="36" spans="1:7" x14ac:dyDescent="0.25">
      <c r="A36" s="391"/>
      <c r="B36" s="391"/>
      <c r="C36" s="305"/>
    </row>
    <row r="37" spans="1:7" x14ac:dyDescent="0.25">
      <c r="A37" s="391"/>
      <c r="B37" s="391"/>
      <c r="C37" s="305"/>
    </row>
  </sheetData>
  <pageMargins left="0.70866141732283472" right="0.70866141732283472" top="0.74803149606299213" bottom="0.74803149606299213" header="0.31496062992125984" footer="0.31496062992125984"/>
  <pageSetup paperSize="9" firstPageNumber="5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Zał.Nr1</vt:lpstr>
      <vt:lpstr>Zał.Nr2</vt:lpstr>
      <vt:lpstr>Zał.Nr3</vt:lpstr>
      <vt:lpstr>Zał.Nr4</vt:lpstr>
      <vt:lpstr>Zał.Nr5</vt:lpstr>
      <vt:lpstr>Zał.Nr2!Obszar_wydruku</vt:lpstr>
      <vt:lpstr>Zał.Nr1!Tytuły_wydruku</vt:lpstr>
      <vt:lpstr>Zał.Nr2!Tytuły_wydruku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122/2022 Prezydenta Miasta Włocławek z dn. 31 marca 2022 r.</dc:title>
  <dc:creator>Beata Duszeńska</dc:creator>
  <cp:keywords>Załącznik do Zarządzenia Prezydenta Miasta Włocławek</cp:keywords>
  <cp:lastModifiedBy>Karolina Budziszewska</cp:lastModifiedBy>
  <cp:lastPrinted>2022-04-05T09:55:30Z</cp:lastPrinted>
  <dcterms:created xsi:type="dcterms:W3CDTF">2014-03-20T12:20:20Z</dcterms:created>
  <dcterms:modified xsi:type="dcterms:W3CDTF">2022-04-05T10:10:34Z</dcterms:modified>
</cp:coreProperties>
</file>