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396102AF-3AC7-46BA-B102-6FB686DD3613}" xr6:coauthVersionLast="45" xr6:coauthVersionMax="47" xr10:uidLastSave="{00000000-0000-0000-0000-000000000000}"/>
  <bookViews>
    <workbookView xWindow="-120" yWindow="-120" windowWidth="29040" windowHeight="15840" xr2:uid="{EDE1E190-EFA5-4548-B973-A96F8CAA4D7E}"/>
  </bookViews>
  <sheets>
    <sheet name="Zał.Nr1" sheetId="2" r:id="rId1"/>
    <sheet name="Zał.Nr2" sheetId="3" r:id="rId2"/>
    <sheet name="Zał.Nr3" sheetId="4" r:id="rId3"/>
    <sheet name="Zał.Nr4" sheetId="5" r:id="rId4"/>
    <sheet name="Zał.Nr5" sheetId="6" r:id="rId5"/>
    <sheet name="Zał.Nr6" sheetId="7" r:id="rId6"/>
    <sheet name="Zał.Nr7" sheetId="8" r:id="rId7"/>
  </sheets>
  <definedNames>
    <definedName name="_xlnm._FilterDatabase" localSheetId="1" hidden="1">Zał.Nr2!$M$1:$M$25</definedName>
    <definedName name="_xlnm.Print_Area" localSheetId="1">Zał.Nr2!$A$1:$M$26</definedName>
    <definedName name="_xlnm.Print_Titles" localSheetId="0">Zał.Nr1!$7:$9</definedName>
    <definedName name="_xlnm.Print_Titles" localSheetId="1">Zał.Nr2!$10:$17</definedName>
    <definedName name="_xlnm.Print_Titles" localSheetId="3">Zał.Nr4!$10:$11</definedName>
    <definedName name="_xlnm.Print_Titles" localSheetId="5">Zał.Nr6!$10:$11</definedName>
    <definedName name="_xlnm.Print_Titles" localSheetId="6">Zał.Nr7!$10:$11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6" i="8" l="1"/>
  <c r="G54" i="8" s="1"/>
  <c r="G48" i="8"/>
  <c r="G46" i="8" s="1"/>
  <c r="G41" i="8"/>
  <c r="G38" i="8"/>
  <c r="G36" i="8" s="1"/>
  <c r="G32" i="8"/>
  <c r="G31" i="8"/>
  <c r="G30" i="8"/>
  <c r="G29" i="8"/>
  <c r="G28" i="8" s="1"/>
  <c r="G26" i="8" s="1"/>
  <c r="F25" i="8"/>
  <c r="G21" i="8"/>
  <c r="G19" i="8" s="1"/>
  <c r="G16" i="8"/>
  <c r="G15" i="8" s="1"/>
  <c r="G13" i="8" s="1"/>
  <c r="F12" i="8"/>
  <c r="F59" i="8" s="1"/>
  <c r="G59" i="8" l="1"/>
  <c r="G14" i="7" l="1"/>
  <c r="G13" i="7" s="1"/>
  <c r="G15" i="7"/>
  <c r="G19" i="7"/>
  <c r="G18" i="7" s="1"/>
  <c r="G20" i="7"/>
  <c r="G26" i="7"/>
  <c r="G23" i="7" s="1"/>
  <c r="G33" i="7"/>
  <c r="G44" i="7"/>
  <c r="G42" i="7" s="1"/>
  <c r="F53" i="7"/>
  <c r="G53" i="7" l="1"/>
  <c r="G33" i="6"/>
  <c r="F33" i="6"/>
  <c r="E33" i="6"/>
  <c r="D33" i="6"/>
  <c r="E139" i="5"/>
  <c r="E158" i="5" s="1"/>
  <c r="E39" i="5"/>
  <c r="E38" i="5"/>
  <c r="E34" i="5"/>
  <c r="E22" i="5"/>
  <c r="E45" i="5" s="1"/>
  <c r="E159" i="5" s="1"/>
  <c r="E41" i="4"/>
  <c r="E39" i="4"/>
  <c r="E37" i="4"/>
  <c r="E35" i="4"/>
  <c r="E43" i="4" s="1"/>
  <c r="E44" i="4" s="1"/>
  <c r="E31" i="4"/>
  <c r="H249" i="2" l="1"/>
  <c r="H248" i="2"/>
  <c r="H247" i="2"/>
  <c r="H246" i="2"/>
  <c r="H245" i="2"/>
  <c r="G244" i="2"/>
  <c r="F244" i="2"/>
  <c r="F243" i="2"/>
  <c r="H241" i="2"/>
  <c r="G240" i="2"/>
  <c r="G239" i="2" s="1"/>
  <c r="G237" i="2" s="1"/>
  <c r="F240" i="2"/>
  <c r="F239" i="2" s="1"/>
  <c r="H236" i="2"/>
  <c r="H235" i="2"/>
  <c r="H234" i="2"/>
  <c r="H233" i="2"/>
  <c r="H232" i="2"/>
  <c r="H231" i="2"/>
  <c r="G230" i="2"/>
  <c r="F230" i="2"/>
  <c r="H230" i="2" s="1"/>
  <c r="G229" i="2"/>
  <c r="H226" i="2"/>
  <c r="H225" i="2"/>
  <c r="H224" i="2"/>
  <c r="H223" i="2"/>
  <c r="G222" i="2"/>
  <c r="F222" i="2"/>
  <c r="G220" i="2"/>
  <c r="G219" i="2" s="1"/>
  <c r="H218" i="2"/>
  <c r="H217" i="2"/>
  <c r="H216" i="2"/>
  <c r="G215" i="2"/>
  <c r="G214" i="2" s="1"/>
  <c r="G213" i="2" s="1"/>
  <c r="F215" i="2"/>
  <c r="H211" i="2"/>
  <c r="F210" i="2"/>
  <c r="H210" i="2" s="1"/>
  <c r="F209" i="2"/>
  <c r="H209" i="2" s="1"/>
  <c r="F208" i="2"/>
  <c r="H208" i="2" s="1"/>
  <c r="F207" i="2"/>
  <c r="H207" i="2" s="1"/>
  <c r="G206" i="2"/>
  <c r="G205" i="2" s="1"/>
  <c r="G204" i="2" s="1"/>
  <c r="H203" i="2"/>
  <c r="H202" i="2"/>
  <c r="H201" i="2"/>
  <c r="H200" i="2"/>
  <c r="H199" i="2"/>
  <c r="G198" i="2"/>
  <c r="G197" i="2" s="1"/>
  <c r="G196" i="2" s="1"/>
  <c r="F198" i="2"/>
  <c r="H198" i="2" s="1"/>
  <c r="F195" i="2"/>
  <c r="H195" i="2" s="1"/>
  <c r="G194" i="2"/>
  <c r="G193" i="2" s="1"/>
  <c r="G192" i="2" s="1"/>
  <c r="H190" i="2"/>
  <c r="H189" i="2"/>
  <c r="H188" i="2"/>
  <c r="G187" i="2"/>
  <c r="G186" i="2" s="1"/>
  <c r="G185" i="2" s="1"/>
  <c r="F187" i="2"/>
  <c r="F186" i="2" s="1"/>
  <c r="H184" i="2"/>
  <c r="H183" i="2"/>
  <c r="G182" i="2"/>
  <c r="G181" i="2" s="1"/>
  <c r="G180" i="2" s="1"/>
  <c r="F182" i="2"/>
  <c r="F181" i="2" s="1"/>
  <c r="H178" i="2"/>
  <c r="G177" i="2"/>
  <c r="G176" i="2" s="1"/>
  <c r="F177" i="2"/>
  <c r="H177" i="2" s="1"/>
  <c r="H175" i="2"/>
  <c r="G174" i="2"/>
  <c r="G173" i="2" s="1"/>
  <c r="F174" i="2"/>
  <c r="F173" i="2" s="1"/>
  <c r="H171" i="2"/>
  <c r="H170" i="2"/>
  <c r="G169" i="2"/>
  <c r="G168" i="2" s="1"/>
  <c r="F169" i="2"/>
  <c r="F168" i="2" s="1"/>
  <c r="F167" i="2" s="1"/>
  <c r="H166" i="2"/>
  <c r="H165" i="2"/>
  <c r="G164" i="2"/>
  <c r="F164" i="2"/>
  <c r="F163" i="2" s="1"/>
  <c r="H161" i="2"/>
  <c r="H160" i="2"/>
  <c r="H159" i="2"/>
  <c r="H158" i="2"/>
  <c r="G157" i="2"/>
  <c r="F157" i="2"/>
  <c r="H157" i="2" s="1"/>
  <c r="H155" i="2"/>
  <c r="H154" i="2"/>
  <c r="H153" i="2"/>
  <c r="H152" i="2"/>
  <c r="H151" i="2"/>
  <c r="G150" i="2"/>
  <c r="G149" i="2" s="1"/>
  <c r="F150" i="2"/>
  <c r="H147" i="2"/>
  <c r="G146" i="2"/>
  <c r="G145" i="2" s="1"/>
  <c r="G144" i="2" s="1"/>
  <c r="F146" i="2"/>
  <c r="H146" i="2" s="1"/>
  <c r="H143" i="2"/>
  <c r="H142" i="2"/>
  <c r="G141" i="2"/>
  <c r="F141" i="2"/>
  <c r="F140" i="2" s="1"/>
  <c r="G140" i="2"/>
  <c r="H139" i="2"/>
  <c r="H138" i="2"/>
  <c r="G137" i="2"/>
  <c r="G136" i="2" s="1"/>
  <c r="G135" i="2" s="1"/>
  <c r="F137" i="2"/>
  <c r="F136" i="2" s="1"/>
  <c r="F134" i="2"/>
  <c r="H134" i="2" s="1"/>
  <c r="H133" i="2"/>
  <c r="G132" i="2"/>
  <c r="F132" i="2"/>
  <c r="H131" i="2"/>
  <c r="G130" i="2"/>
  <c r="G120" i="2" s="1"/>
  <c r="F130" i="2"/>
  <c r="H129" i="2"/>
  <c r="H128" i="2"/>
  <c r="H127" i="2"/>
  <c r="H126" i="2"/>
  <c r="G125" i="2"/>
  <c r="F125" i="2"/>
  <c r="H123" i="2"/>
  <c r="H122" i="2"/>
  <c r="G121" i="2"/>
  <c r="F121" i="2"/>
  <c r="H119" i="2"/>
  <c r="G118" i="2"/>
  <c r="F118" i="2"/>
  <c r="F117" i="2" s="1"/>
  <c r="G117" i="2"/>
  <c r="H116" i="2"/>
  <c r="H115" i="2"/>
  <c r="G114" i="2"/>
  <c r="G113" i="2" s="1"/>
  <c r="F114" i="2"/>
  <c r="F113" i="2" s="1"/>
  <c r="H112" i="2"/>
  <c r="H111" i="2"/>
  <c r="H110" i="2"/>
  <c r="H109" i="2"/>
  <c r="G108" i="2"/>
  <c r="G107" i="2" s="1"/>
  <c r="F108" i="2"/>
  <c r="H108" i="2" s="1"/>
  <c r="H106" i="2"/>
  <c r="H105" i="2"/>
  <c r="G104" i="2"/>
  <c r="G103" i="2" s="1"/>
  <c r="F104" i="2"/>
  <c r="H104" i="2" s="1"/>
  <c r="H102" i="2"/>
  <c r="H101" i="2"/>
  <c r="H100" i="2"/>
  <c r="H99" i="2"/>
  <c r="H98" i="2"/>
  <c r="G97" i="2"/>
  <c r="G96" i="2" s="1"/>
  <c r="F97" i="2"/>
  <c r="F96" i="2"/>
  <c r="H95" i="2"/>
  <c r="H94" i="2"/>
  <c r="H93" i="2"/>
  <c r="G92" i="2"/>
  <c r="G91" i="2" s="1"/>
  <c r="F92" i="2"/>
  <c r="H90" i="2"/>
  <c r="H89" i="2"/>
  <c r="G88" i="2"/>
  <c r="G87" i="2" s="1"/>
  <c r="F88" i="2"/>
  <c r="H86" i="2"/>
  <c r="G85" i="2"/>
  <c r="G84" i="2" s="1"/>
  <c r="F85" i="2"/>
  <c r="H85" i="2" s="1"/>
  <c r="H82" i="2"/>
  <c r="G81" i="2"/>
  <c r="G80" i="2" s="1"/>
  <c r="G79" i="2" s="1"/>
  <c r="F81" i="2"/>
  <c r="H78" i="2"/>
  <c r="H77" i="2"/>
  <c r="H76" i="2"/>
  <c r="H75" i="2"/>
  <c r="H74" i="2"/>
  <c r="G73" i="2"/>
  <c r="G72" i="2" s="1"/>
  <c r="G71" i="2" s="1"/>
  <c r="F73" i="2"/>
  <c r="H70" i="2"/>
  <c r="G69" i="2"/>
  <c r="F69" i="2"/>
  <c r="H69" i="2" s="1"/>
  <c r="G68" i="2"/>
  <c r="G67" i="2" s="1"/>
  <c r="H64" i="2"/>
  <c r="F63" i="2"/>
  <c r="H60" i="2"/>
  <c r="G59" i="2"/>
  <c r="G58" i="2" s="1"/>
  <c r="G57" i="2" s="1"/>
  <c r="F59" i="2"/>
  <c r="H59" i="2" s="1"/>
  <c r="H56" i="2"/>
  <c r="G55" i="2"/>
  <c r="G54" i="2" s="1"/>
  <c r="G53" i="2" s="1"/>
  <c r="F55" i="2"/>
  <c r="F51" i="2"/>
  <c r="H51" i="2" s="1"/>
  <c r="G50" i="2"/>
  <c r="G49" i="2" s="1"/>
  <c r="G48" i="2" s="1"/>
  <c r="H47" i="2"/>
  <c r="G46" i="2"/>
  <c r="G45" i="2" s="1"/>
  <c r="G44" i="2" s="1"/>
  <c r="F46" i="2"/>
  <c r="F45" i="2" s="1"/>
  <c r="H45" i="2" s="1"/>
  <c r="F43" i="2"/>
  <c r="F42" i="2" s="1"/>
  <c r="G42" i="2"/>
  <c r="G41" i="2" s="1"/>
  <c r="G40" i="2" s="1"/>
  <c r="H38" i="2"/>
  <c r="G37" i="2"/>
  <c r="G36" i="2" s="1"/>
  <c r="G35" i="2" s="1"/>
  <c r="F37" i="2"/>
  <c r="F36" i="2" s="1"/>
  <c r="H34" i="2"/>
  <c r="G33" i="2"/>
  <c r="G32" i="2" s="1"/>
  <c r="G31" i="2" s="1"/>
  <c r="F33" i="2"/>
  <c r="H33" i="2" s="1"/>
  <c r="H29" i="2"/>
  <c r="G28" i="2"/>
  <c r="G27" i="2" s="1"/>
  <c r="G26" i="2" s="1"/>
  <c r="F28" i="2"/>
  <c r="F27" i="2" s="1"/>
  <c r="F26" i="2" s="1"/>
  <c r="H25" i="2"/>
  <c r="G24" i="2"/>
  <c r="G23" i="2" s="1"/>
  <c r="F24" i="2"/>
  <c r="F23" i="2"/>
  <c r="H22" i="2"/>
  <c r="G21" i="2"/>
  <c r="G20" i="2" s="1"/>
  <c r="F21" i="2"/>
  <c r="H19" i="2"/>
  <c r="G18" i="2"/>
  <c r="G17" i="2" s="1"/>
  <c r="F18" i="2"/>
  <c r="F15" i="2"/>
  <c r="H15" i="2" s="1"/>
  <c r="G14" i="2"/>
  <c r="G13" i="2"/>
  <c r="G12" i="2" s="1"/>
  <c r="H18" i="2" l="1"/>
  <c r="H21" i="2"/>
  <c r="H24" i="2"/>
  <c r="H55" i="2"/>
  <c r="H81" i="2"/>
  <c r="H97" i="2"/>
  <c r="H118" i="2"/>
  <c r="H130" i="2"/>
  <c r="H150" i="2"/>
  <c r="H168" i="2"/>
  <c r="H215" i="2"/>
  <c r="F229" i="2"/>
  <c r="F228" i="2" s="1"/>
  <c r="H42" i="2"/>
  <c r="H92" i="2"/>
  <c r="H121" i="2"/>
  <c r="H125" i="2"/>
  <c r="H222" i="2"/>
  <c r="F17" i="2"/>
  <c r="H17" i="2" s="1"/>
  <c r="H27" i="2"/>
  <c r="H28" i="2"/>
  <c r="H43" i="2"/>
  <c r="F84" i="2"/>
  <c r="H84" i="2" s="1"/>
  <c r="H164" i="2"/>
  <c r="H169" i="2"/>
  <c r="G16" i="2"/>
  <c r="G11" i="2" s="1"/>
  <c r="F58" i="2"/>
  <c r="H114" i="2"/>
  <c r="H117" i="2"/>
  <c r="F120" i="2"/>
  <c r="H120" i="2" s="1"/>
  <c r="H140" i="2"/>
  <c r="F149" i="2"/>
  <c r="F148" i="2" s="1"/>
  <c r="H182" i="2"/>
  <c r="H244" i="2"/>
  <c r="H113" i="2"/>
  <c r="F14" i="2"/>
  <c r="G172" i="2"/>
  <c r="H37" i="2"/>
  <c r="H46" i="2"/>
  <c r="F68" i="2"/>
  <c r="H73" i="2"/>
  <c r="F80" i="2"/>
  <c r="H88" i="2"/>
  <c r="H96" i="2"/>
  <c r="H132" i="2"/>
  <c r="F220" i="2"/>
  <c r="F219" i="2" s="1"/>
  <c r="H219" i="2" s="1"/>
  <c r="H186" i="2"/>
  <c r="F185" i="2"/>
  <c r="H185" i="2" s="1"/>
  <c r="F237" i="2"/>
  <c r="H237" i="2" s="1"/>
  <c r="H239" i="2"/>
  <c r="G179" i="2"/>
  <c r="H36" i="2"/>
  <c r="F35" i="2"/>
  <c r="H35" i="2" s="1"/>
  <c r="F135" i="2"/>
  <c r="H135" i="2" s="1"/>
  <c r="H136" i="2"/>
  <c r="H173" i="2"/>
  <c r="H23" i="2"/>
  <c r="G30" i="2"/>
  <c r="G63" i="2"/>
  <c r="G62" i="2" s="1"/>
  <c r="G61" i="2" s="1"/>
  <c r="G52" i="2" s="1"/>
  <c r="G83" i="2"/>
  <c r="F180" i="2"/>
  <c r="H181" i="2"/>
  <c r="H137" i="2"/>
  <c r="H141" i="2"/>
  <c r="H174" i="2"/>
  <c r="H187" i="2"/>
  <c r="H240" i="2"/>
  <c r="F20" i="2"/>
  <c r="H26" i="2"/>
  <c r="F32" i="2"/>
  <c r="F41" i="2"/>
  <c r="F44" i="2"/>
  <c r="H44" i="2" s="1"/>
  <c r="F50" i="2"/>
  <c r="F54" i="2"/>
  <c r="F62" i="2"/>
  <c r="F72" i="2"/>
  <c r="F87" i="2"/>
  <c r="F91" i="2"/>
  <c r="H91" i="2" s="1"/>
  <c r="F103" i="2"/>
  <c r="H103" i="2" s="1"/>
  <c r="F107" i="2"/>
  <c r="H107" i="2" s="1"/>
  <c r="F145" i="2"/>
  <c r="G148" i="2"/>
  <c r="H148" i="2" s="1"/>
  <c r="F162" i="2"/>
  <c r="G163" i="2"/>
  <c r="G162" i="2" s="1"/>
  <c r="G167" i="2"/>
  <c r="H167" i="2" s="1"/>
  <c r="F176" i="2"/>
  <c r="H176" i="2" s="1"/>
  <c r="F194" i="2"/>
  <c r="F197" i="2"/>
  <c r="F214" i="2"/>
  <c r="G228" i="2"/>
  <c r="H228" i="2" s="1"/>
  <c r="F242" i="2"/>
  <c r="G243" i="2"/>
  <c r="G242" i="2" s="1"/>
  <c r="F206" i="2"/>
  <c r="H229" i="2" l="1"/>
  <c r="H68" i="2"/>
  <c r="F67" i="2"/>
  <c r="H67" i="2" s="1"/>
  <c r="H14" i="2"/>
  <c r="F13" i="2"/>
  <c r="G212" i="2"/>
  <c r="H220" i="2"/>
  <c r="G66" i="2"/>
  <c r="G65" i="2" s="1"/>
  <c r="H58" i="2"/>
  <c r="F57" i="2"/>
  <c r="H57" i="2" s="1"/>
  <c r="H80" i="2"/>
  <c r="F79" i="2"/>
  <c r="H79" i="2" s="1"/>
  <c r="H149" i="2"/>
  <c r="F213" i="2"/>
  <c r="H214" i="2"/>
  <c r="F83" i="2"/>
  <c r="H87" i="2"/>
  <c r="H20" i="2"/>
  <c r="F16" i="2"/>
  <c r="H243" i="2"/>
  <c r="F49" i="2"/>
  <c r="H50" i="2"/>
  <c r="F196" i="2"/>
  <c r="H196" i="2" s="1"/>
  <c r="H197" i="2"/>
  <c r="H242" i="2"/>
  <c r="F61" i="2"/>
  <c r="H61" i="2" s="1"/>
  <c r="H62" i="2"/>
  <c r="F40" i="2"/>
  <c r="H40" i="2" s="1"/>
  <c r="H41" i="2"/>
  <c r="H180" i="2"/>
  <c r="F172" i="2"/>
  <c r="H172" i="2" s="1"/>
  <c r="H206" i="2"/>
  <c r="F205" i="2"/>
  <c r="F144" i="2"/>
  <c r="H144" i="2" s="1"/>
  <c r="H145" i="2"/>
  <c r="F71" i="2"/>
  <c r="H72" i="2"/>
  <c r="F193" i="2"/>
  <c r="H194" i="2"/>
  <c r="H162" i="2"/>
  <c r="F53" i="2"/>
  <c r="H54" i="2"/>
  <c r="F31" i="2"/>
  <c r="H32" i="2"/>
  <c r="H63" i="2"/>
  <c r="G10" i="2"/>
  <c r="H163" i="2"/>
  <c r="H13" i="2" l="1"/>
  <c r="F12" i="2"/>
  <c r="H12" i="2" s="1"/>
  <c r="H31" i="2"/>
  <c r="H193" i="2"/>
  <c r="F192" i="2"/>
  <c r="H16" i="2"/>
  <c r="F52" i="2"/>
  <c r="H53" i="2"/>
  <c r="H205" i="2"/>
  <c r="F204" i="2"/>
  <c r="H204" i="2" s="1"/>
  <c r="F212" i="2"/>
  <c r="H213" i="2"/>
  <c r="H83" i="2"/>
  <c r="H71" i="2"/>
  <c r="F66" i="2"/>
  <c r="H49" i="2"/>
  <c r="F48" i="2"/>
  <c r="H48" i="2" s="1"/>
  <c r="F11" i="2" l="1"/>
  <c r="H11" i="2" s="1"/>
  <c r="H52" i="2"/>
  <c r="H66" i="2"/>
  <c r="H192" i="2"/>
  <c r="F179" i="2"/>
  <c r="F65" i="2" s="1"/>
  <c r="H212" i="2"/>
  <c r="F30" i="2"/>
  <c r="F10" i="2" s="1"/>
  <c r="H10" i="2" l="1"/>
  <c r="H65" i="2"/>
  <c r="H179" i="2"/>
  <c r="H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21" authorId="0" shapeId="0" xr:uid="{1B70B706-5E87-41E1-9CC9-E4C6EBA84097}">
      <text>
        <r>
          <rPr>
            <sz val="11"/>
            <color rgb="FF000000"/>
            <rFont val="Calibri"/>
            <family val="2"/>
            <charset val="1"/>
          </rPr>
          <t xml:space="preserve">AS:
</t>
        </r>
        <r>
          <rPr>
            <sz val="9"/>
            <color rgb="FF000000"/>
            <rFont val="Tahoma"/>
            <family val="2"/>
            <charset val="238"/>
          </rPr>
          <t>Rządowy Fundusz Polski Ład: Program Inwestycji Strategicznych</t>
        </r>
      </text>
    </comment>
    <comment ref="D23" authorId="0" shapeId="0" xr:uid="{1AD573AA-43D7-4D83-A069-23CA35C57ABB}">
      <text>
        <r>
          <rPr>
            <sz val="11"/>
            <color rgb="FF000000"/>
            <rFont val="Calibri"/>
            <family val="2"/>
            <charset val="1"/>
          </rPr>
          <t xml:space="preserve">Autor:
</t>
        </r>
        <r>
          <rPr>
            <sz val="9"/>
            <color rgb="FF000000"/>
            <rFont val="Tahoma"/>
            <family val="2"/>
            <charset val="238"/>
          </rPr>
          <t>§6800</t>
        </r>
      </text>
    </comment>
  </commentList>
</comments>
</file>

<file path=xl/sharedStrings.xml><?xml version="1.0" encoding="utf-8"?>
<sst xmlns="http://schemas.openxmlformats.org/spreadsheetml/2006/main" count="802" uniqueCount="411">
  <si>
    <t>Załącznik Nr 1</t>
  </si>
  <si>
    <t xml:space="preserve">Prezydenta Miasta Włocławek </t>
  </si>
  <si>
    <t>Zmiany w budżecie miasta Włocławek na 2022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</si>
  <si>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</si>
  <si>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</si>
  <si>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</si>
  <si>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</si>
  <si>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</si>
  <si>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</si>
  <si>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</si>
  <si>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</si>
  <si>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</si>
  <si>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</si>
  <si>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</si>
  <si>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Dochody na zadania własne:</t>
  </si>
  <si>
    <t>Różne rozliczenia</t>
  </si>
  <si>
    <t>75814</t>
  </si>
  <si>
    <t>Różne rozliczenia finansowe</t>
  </si>
  <si>
    <t>Organ - Fundusz Pomocy (realizacja dodatkowych zadań oświatowych)</t>
  </si>
  <si>
    <t>2700</t>
  </si>
  <si>
    <t>środki na dofinansowanie własnych zadań bieżących gmin, powiatów (związków gmin, związków powiatowo - gminnych, związków powiatów), samorządów województw pozyskane z innych źródeł</t>
  </si>
  <si>
    <t>Oświata i wychowanie</t>
  </si>
  <si>
    <t>Przedszkola</t>
  </si>
  <si>
    <t>Organ</t>
  </si>
  <si>
    <t>2030</t>
  </si>
  <si>
    <t>dotacje celowe otrzymane z budżetu państwa na realizację własnych zadań bieżących gmin (związków gmin, związków powiatowo-gminnych)</t>
  </si>
  <si>
    <t>Technika</t>
  </si>
  <si>
    <t>2130</t>
  </si>
  <si>
    <t>dotacje celowe otrzymane z budżetu państwa na realizację bieżących zadań własnych powiatu</t>
  </si>
  <si>
    <t>Licea ogólnokształcące</t>
  </si>
  <si>
    <t>Pomoc społeczna</t>
  </si>
  <si>
    <t>Pomoc w zakresie dożywiania</t>
  </si>
  <si>
    <t>Organ - Fundusz Pomocy (zapewnienie posiłku dzieciom i młodzieży)</t>
  </si>
  <si>
    <t>Dochody na zadania zlecone:</t>
  </si>
  <si>
    <t>010</t>
  </si>
  <si>
    <t>Rolnictwo i łowiectwo</t>
  </si>
  <si>
    <t>01095</t>
  </si>
  <si>
    <t xml:space="preserve">Pozostała działalność 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</si>
  <si>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</si>
  <si>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</si>
  <si>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Administracja publiczna</t>
  </si>
  <si>
    <t>Urzędy wojewódzkie</t>
  </si>
  <si>
    <t>Organ - Fundusz Pomocy (nadanie numeru PESEL)</t>
  </si>
  <si>
    <t xml:space="preserve">Bezpieczeństwo publiczne i ochrona </t>
  </si>
  <si>
    <t>przeciwpożarowa</t>
  </si>
  <si>
    <t>Pozostała działalność</t>
  </si>
  <si>
    <t>Organ - Fundusz Pomocy (świadczenie pieniężne - 40 zł za osobę dziennie)</t>
  </si>
  <si>
    <t>0970</t>
  </si>
  <si>
    <t>wpływy z różnych dochodów</t>
  </si>
  <si>
    <t>Pozostałe zadania w zakresie polityki społecznej</t>
  </si>
  <si>
    <t>Organ - Fundusz Pomocy (świadczenie pieniężne w wysokości 300 zł)</t>
  </si>
  <si>
    <t>Dochody na zadania rządowe:</t>
  </si>
  <si>
    <t>Gospodarka mieszkaniowa</t>
  </si>
  <si>
    <t>Gospodarka gruntami i nieruchomościami</t>
  </si>
  <si>
    <t>dotacje celowe otrzymane z budżetu państwa na zadania bieżące z zakresu administracji rządowej oraz inne zadania zlecone ustawami realizowane przez powiat</t>
  </si>
  <si>
    <t>Zadania w zakresie przeciwdziałania przemocy w rodzinie</t>
  </si>
  <si>
    <t>Rodzina</t>
  </si>
  <si>
    <t>Działalność placówek opiekuńczo - wychowawczych</t>
  </si>
  <si>
    <t>dotacje celowe otrzymane z budżetu państwa na zadania bieżące z zakresu administracji rządowej zlecone powiatom, związane z realizacją dodatku wychowawczego oraz dodatku do zryczałtowanej kwoty stanowiących pomoc państwa w wychowywaniu dzieci</t>
  </si>
  <si>
    <t>WYDATKI OGÓŁEM:</t>
  </si>
  <si>
    <t>Wydatki na zadania własne:</t>
  </si>
  <si>
    <t>Transport i łączność</t>
  </si>
  <si>
    <t>Drogi publiczne gminne</t>
  </si>
  <si>
    <t>Wydział Inwestycji</t>
  </si>
  <si>
    <t>wydatki inwestycyjne jednostek budżetowych</t>
  </si>
  <si>
    <t>75095</t>
  </si>
  <si>
    <t>Wydział Rewitalizacji - projekt pn. "Latarnicy społeczni obszaru rewitalizacji"</t>
  </si>
  <si>
    <t>stypendia różne</t>
  </si>
  <si>
    <t>wynagrodzenia bezosobowe</t>
  </si>
  <si>
    <t>4217</t>
  </si>
  <si>
    <t>zakup materiałów i wyposażenia</t>
  </si>
  <si>
    <t>zakup usług zdrowotnych</t>
  </si>
  <si>
    <t xml:space="preserve">różne opłaty i składki </t>
  </si>
  <si>
    <t>Rezerwy ogólne i celowe</t>
  </si>
  <si>
    <t>6800</t>
  </si>
  <si>
    <t>rezerwy na inwestycje i zakupy inwestycyjne</t>
  </si>
  <si>
    <t xml:space="preserve">  - rezerwa inwestycyjna</t>
  </si>
  <si>
    <t>Szkoły podstawowe</t>
  </si>
  <si>
    <t>Jednostki oświatowe zbiorczo</t>
  </si>
  <si>
    <t>dodatkowe wynagrodzenie roczne</t>
  </si>
  <si>
    <t>Szkoły podstawowe specjalne</t>
  </si>
  <si>
    <t>wpłaty na PPK finansowane przez podmiot zatrudniający</t>
  </si>
  <si>
    <t>dodatkowe wynagrodzenie roczne nauczycieli</t>
  </si>
  <si>
    <t>zakup środków dydaktycznych i książek</t>
  </si>
  <si>
    <t>podatek od nieruchomości</t>
  </si>
  <si>
    <t>zakup energii</t>
  </si>
  <si>
    <t>Branżowe szkoły I i II stopnia</t>
  </si>
  <si>
    <t>Szkoły zawodowe specjalne</t>
  </si>
  <si>
    <t>Stołówki szkolne i przedszkolne</t>
  </si>
  <si>
    <t>Wydział Edukacji</t>
  </si>
  <si>
    <t>wynagrodzenia osobowe pracowników</t>
  </si>
  <si>
    <t>kary i odszkodowania wypłacane na rzecz osób prawnych i innych jednostek organizacyjnych</t>
  </si>
  <si>
    <t>Jednostki oświatowe zbiorczo (projekty z grantów Lokalnej</t>
  </si>
  <si>
    <t>Grupy Działania Miasta Włocławek)</t>
  </si>
  <si>
    <t>zakup usług pozostałych</t>
  </si>
  <si>
    <t>wynagrodzenie osobowe nauczycieli</t>
  </si>
  <si>
    <t>Wydział Edukacji - Fundusz Pomocy (realizacja dodatkowych zadań oświatowych)</t>
  </si>
  <si>
    <t>dotacja celowa z budżetu na finansowanie lub dofinansowanie zadań zleconych do realizacji pozostałym jednostkom niezaliczanym do sektora finansów publicznych</t>
  </si>
  <si>
    <t>Jednostki oświatowe zbiorczo - Fundusz Pomocy (realizacja dodatkowych zadań oświatowych)</t>
  </si>
  <si>
    <t>851</t>
  </si>
  <si>
    <t>Ochrona zdrowia</t>
  </si>
  <si>
    <t>Programy polityki zdrowotnej</t>
  </si>
  <si>
    <t>Wydział Polityki Społecznej i Zdrowia Publicznego</t>
  </si>
  <si>
    <t>852</t>
  </si>
  <si>
    <t>Miejski Ośrodek Pomocy Rodzinie - Fundusz Pomocy (zapewnienie posiłku dzieciom i młodzieży)</t>
  </si>
  <si>
    <t>Miejska Jadłodajnia "U Świętego Antoniego"</t>
  </si>
  <si>
    <t>4210</t>
  </si>
  <si>
    <t>zakup środków żywności</t>
  </si>
  <si>
    <t>zakup usług remontowych</t>
  </si>
  <si>
    <t>podatek od towarów i usług (VAT)</t>
  </si>
  <si>
    <t>Włocławskie Centrum Organizacji Pozarządowych</t>
  </si>
  <si>
    <t xml:space="preserve">i Wolontariatu </t>
  </si>
  <si>
    <t>opłaty z tytułu zakupu usług telekomunikacyjnych</t>
  </si>
  <si>
    <t>Edukacyjna opieka wychowawcza</t>
  </si>
  <si>
    <t>Młodzieżowe ośrodki wychowawcze</t>
  </si>
  <si>
    <t>opłaty na rzecz budżetu państwa</t>
  </si>
  <si>
    <t>Gospodarka komunalna i ochrona środowiska</t>
  </si>
  <si>
    <t>Miejski Zakład Zieleni i Usług Komunalnych we Włocławku - obsługa Strefy Rozwoju Gospodarczego /Park Przemysłowo - Technologiczny/</t>
  </si>
  <si>
    <t xml:space="preserve">Kultura i ochrona dziedzictwa narodowego </t>
  </si>
  <si>
    <t>Biblioteki</t>
  </si>
  <si>
    <t>Wydział Kultury, Promocji i Komunikacji Społecznej</t>
  </si>
  <si>
    <t>2800</t>
  </si>
  <si>
    <t>dotacja celowa z budżetu dla pozostałych jednostek zaliczanych do sektora finansów publicznych</t>
  </si>
  <si>
    <t>Wydatki na zadania zlecone:</t>
  </si>
  <si>
    <t>Wydział Finansów</t>
  </si>
  <si>
    <t>różne opłaty i składki</t>
  </si>
  <si>
    <t>Wydział Organizacyjno - Prawny i Kadr - Fundusz Pomocy (nadanie numeru PESEL)</t>
  </si>
  <si>
    <t xml:space="preserve">składki na ubezpieczenia społeczne </t>
  </si>
  <si>
    <t>składki na Fundusz Pracy oraz Fundusz Solidarnościowy</t>
  </si>
  <si>
    <t>Miejski Ośrodek Pomocy Rodzinie - Fundusz Pomocy (świadczenie pieniężne - 40 zł za osobę dziennie)</t>
  </si>
  <si>
    <t>świadczenia społeczne</t>
  </si>
  <si>
    <t xml:space="preserve">Miejski Ośrodek Pomocy Rodzinie </t>
  </si>
  <si>
    <t>Miejski Ośrodek Pomocy Rodzinie - Fundusz Pomocy (świadczenie pieniężne w wysokości 300 zł)</t>
  </si>
  <si>
    <t>Wydatki na zadania rządowe:</t>
  </si>
  <si>
    <t>Wydział Gospodarowania Mieniem Komunalnym</t>
  </si>
  <si>
    <t xml:space="preserve">zakup usług pozostałych </t>
  </si>
  <si>
    <t>koszty postępowania sądowego i prokuratorskiego</t>
  </si>
  <si>
    <t>710</t>
  </si>
  <si>
    <t>Działalność usługowa</t>
  </si>
  <si>
    <t>Nadzór budowlany</t>
  </si>
  <si>
    <t xml:space="preserve">Powiatowy Inspektorat Nadzoru Budowlanego Miasta </t>
  </si>
  <si>
    <t>Włocławka</t>
  </si>
  <si>
    <t>wynagrodzenia osobowe członków korpusu służby cywilnej</t>
  </si>
  <si>
    <t>Bezpieczeństwo publiczne i ochrona</t>
  </si>
  <si>
    <r>
      <t xml:space="preserve">Komendy powiatowe Państwowej Straży Pożarnej </t>
    </r>
    <r>
      <rPr>
        <i/>
        <sz val="9"/>
        <rFont val="Arial CE"/>
        <charset val="238"/>
      </rPr>
      <t/>
    </r>
  </si>
  <si>
    <t>Komenda Miejska Państwowej Straży Pożarnej</t>
  </si>
  <si>
    <t>wydatki osobowe niezaliczone do uposażeń wypłacane żołnierzom i funkcjonariuszom</t>
  </si>
  <si>
    <t>uposażenia żołnierzy zawodowych oraz funkcjonariuszy</t>
  </si>
  <si>
    <t>inne należności żołnierzy zawodowych oraz funkcjonariuszy zaliczane do wynagrodzeń</t>
  </si>
  <si>
    <t>Zadania w zakresie przeciwdziałania przemocy</t>
  </si>
  <si>
    <t>w rodzinie</t>
  </si>
  <si>
    <t xml:space="preserve">Miejski Ośrodek Pomocy Rodzinie - program oddziaływań korekcyjno - edukacyjnych </t>
  </si>
  <si>
    <t>Miejski Ośrodek Pomocy Rodzinie</t>
  </si>
  <si>
    <t>do Zarządzenia NR 177/2022</t>
  </si>
  <si>
    <t>z dnia 29 kwietnia 2022 r.</t>
  </si>
  <si>
    <t>Załącznik Nr 2</t>
  </si>
  <si>
    <t>Zmiana planu wydatków majątkowych na 2022 rok</t>
  </si>
  <si>
    <t>Planowane wydatki</t>
  </si>
  <si>
    <t xml:space="preserve">Pozostałe </t>
  </si>
  <si>
    <t xml:space="preserve">Łączne </t>
  </si>
  <si>
    <t>Źródła finansowania</t>
  </si>
  <si>
    <t>środki</t>
  </si>
  <si>
    <t>Jednostka</t>
  </si>
  <si>
    <t xml:space="preserve">Nazwa zadania inwestycyjnego </t>
  </si>
  <si>
    <t>koszty</t>
  </si>
  <si>
    <t>rok</t>
  </si>
  <si>
    <t>wydzielone</t>
  </si>
  <si>
    <t>realizująca</t>
  </si>
  <si>
    <t>Dział</t>
  </si>
  <si>
    <t>Rozdział</t>
  </si>
  <si>
    <t>finansowe*</t>
  </si>
  <si>
    <t>budżetowy</t>
  </si>
  <si>
    <t xml:space="preserve">pochodzące </t>
  </si>
  <si>
    <t>wymienione</t>
  </si>
  <si>
    <t>rachunki</t>
  </si>
  <si>
    <t>zadanie</t>
  </si>
  <si>
    <t xml:space="preserve">własne </t>
  </si>
  <si>
    <t>z innych</t>
  </si>
  <si>
    <t>w art.5 ust.1</t>
  </si>
  <si>
    <t>jednostek</t>
  </si>
  <si>
    <t>(8+9+10)</t>
  </si>
  <si>
    <t>źródeł</t>
  </si>
  <si>
    <t>pkt 2 i 3 u.f.p.</t>
  </si>
  <si>
    <t>oświatowych</t>
  </si>
  <si>
    <t>OGÓŁEM:</t>
  </si>
  <si>
    <t>TRANSPORT I  ŁĄCZNOŚĆ</t>
  </si>
  <si>
    <t>6050</t>
  </si>
  <si>
    <t>Budowa drogi stanowiącej alternatywne połączenie osiedla Michelin z osiedlem Południe</t>
  </si>
  <si>
    <t xml:space="preserve"> -</t>
  </si>
  <si>
    <t>Urząd Miasta /Wydział Inwestycji/</t>
  </si>
  <si>
    <t>REZERWA INWESTYCYJNA</t>
  </si>
  <si>
    <t>x</t>
  </si>
  <si>
    <t>Prezydenci</t>
  </si>
  <si>
    <t xml:space="preserve">Rezerwa inwestycyjna </t>
  </si>
  <si>
    <t>*  - łączne koszty finansowe obejmują wydatki majątkowe i wydatki bieżące</t>
  </si>
  <si>
    <t>Załącznik Nr 3</t>
  </si>
  <si>
    <t xml:space="preserve">Dotacje udzielane z budżetu jednostki samorządu terytorialnego </t>
  </si>
  <si>
    <t>dla jednostek sektora finansów publicznych na 2022 rok</t>
  </si>
  <si>
    <t>Lp.</t>
  </si>
  <si>
    <t>Nazwa zadania</t>
  </si>
  <si>
    <t>Kwota dotacji</t>
  </si>
  <si>
    <t>dotacje celowe</t>
  </si>
  <si>
    <t>Urzędy gmin (miast i miast na prawach powiatu) - realizacja projektu "Infostrada Kujaw i Pomorza 2.0"</t>
  </si>
  <si>
    <t>Działalność informacyjna i kulturalna prowadzona za granicą  - realizacja projektu "Invest in Bit CITY 2 - Promocja potencjału gospodarczego oraz promocja atrakcyjności inwestycyjnej miast prezydenckich województwa Kujawsko - Pomorskiego"</t>
  </si>
  <si>
    <t>Pozostała działalność (kształcenie praktyczne uczniów)</t>
  </si>
  <si>
    <t>Przeciwdziałanie alkoholizmowi (dofinansowanie "Niebieskiej linii")</t>
  </si>
  <si>
    <t xml:space="preserve">Powiatowe urzędy pracy </t>
  </si>
  <si>
    <t>Pozostała działalność - realizacja projektu „Dotacja na start – wsparcie przedsiębiorczości i samozatrudnienia w województwie kujawsko – pomorskim”</t>
  </si>
  <si>
    <t>Galerie i biura wystaw artystycznych (dotacja na inwestycje)</t>
  </si>
  <si>
    <t xml:space="preserve"> - Galeria Sztuki Współczesnej</t>
  </si>
  <si>
    <t>Centra kultury i sztuki</t>
  </si>
  <si>
    <t xml:space="preserve"> - Centrum Kultury Browar B - realizacja projektu pn. "WŁOCŁAWEK - MIASTO NOWYCH MOŻLIWOŚCI. Tutaj mieszkam, pracuję, inwestuję i tu wypoczywam" </t>
  </si>
  <si>
    <t>Pozostałe instytucje kultury (dotacja na inwestycje)</t>
  </si>
  <si>
    <t xml:space="preserve"> - Teatr Impresaryjny</t>
  </si>
  <si>
    <t>Biblioteki (dotacja na inwestycje)</t>
  </si>
  <si>
    <t xml:space="preserve"> - Miejska Biblioteka Publiczna</t>
  </si>
  <si>
    <t>Razem</t>
  </si>
  <si>
    <t>dotacje podmiotowe</t>
  </si>
  <si>
    <t xml:space="preserve"> - Zakład Aktywności Zawodowej</t>
  </si>
  <si>
    <t>Galerie i biura wystaw artystycznych</t>
  </si>
  <si>
    <t xml:space="preserve"> - Centrum Kultury Browar B</t>
  </si>
  <si>
    <t>Pozostałe instytucje kultury</t>
  </si>
  <si>
    <t>Ogółem:</t>
  </si>
  <si>
    <t>Załącznik Nr 4</t>
  </si>
  <si>
    <t>dla jednostek spoza sektora finansów publicznych na 2022 rok</t>
  </si>
  <si>
    <t>Dotacje do prac budowlanych w ramach rewitalizacji</t>
  </si>
  <si>
    <t>Pozostała działalność (prowadzenie Kawiarni Obywatelskiej "Śródmieście Cafe")</t>
  </si>
  <si>
    <t>Nieodpłatna pomoc prawna - zadanie rządowe</t>
  </si>
  <si>
    <t>Publiczna Szkoła Podstawowa im. Ks. J. Długosza</t>
  </si>
  <si>
    <t>Szkoła Podstawowa z oddziałami dwujęzycznymi Monttessori-     Schule</t>
  </si>
  <si>
    <t>Prywatna Szkoła Podstawowa Zespołu Edukacji "Wiedza"</t>
  </si>
  <si>
    <t>Publiczne Liceum Ogólnokształcące im. Ks. J. Długosza</t>
  </si>
  <si>
    <t>Realizacja projektu unijnego  "Zawodowcy z Włocławka"- podniesienie jakości nauczania i zwiększenie szans na zatrudnienie uczniów ZSS we Włocławku"</t>
  </si>
  <si>
    <t>Pozostała działalność - dodatkowe zadania oświatowe związane z kształceniuem, wychowaniem i opieką nad dziećmi i uczniami będącymi obywatelami Ukrainy</t>
  </si>
  <si>
    <t>Niepubliczne Przedszkole "Smerfna Chata"</t>
  </si>
  <si>
    <t>Przedszkole Niepubliczne "Kujawiaczek"</t>
  </si>
  <si>
    <t>Niepubliczne Przedszkole "Wesoła Biedronka"</t>
  </si>
  <si>
    <t>Zwalczanie narkomanii</t>
  </si>
  <si>
    <t>Dofinansowanie programów dotyczących uzależnień, pozalekcyjnych zajęć sportowych (przeciwdzialanie alkoholizmowi)</t>
  </si>
  <si>
    <t>Pozostala działalność (promocja i ochrona zdrowia oraz działania na rzecz osób niepełnosprawnych)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</si>
  <si>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</si>
  <si>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</si>
  <si>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</si>
  <si>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"Reintegracja społeczna mieszkańców Włocławka, w tym w obszarze rewitalizacji"</t>
  </si>
  <si>
    <t>Pozostała działalność (aktywizacja społeczna seniorów, poprawa warunków funkcjonowania seniorów)</t>
  </si>
  <si>
    <t xml:space="preserve">Pozostała działalność - realizacja projektu pn. "WŁOCŁAWEK - MIASTO NOWYCH MOŻLIWOŚCI. Tutaj mieszkam, pracuję, inwestuję i tu wypoczywam" </t>
  </si>
  <si>
    <t>Utylizacja wyrobów zawierających azbest (dotacja na inwestycje)</t>
  </si>
  <si>
    <t>Wymiana źródeł ciepła zasilanych paliwami stałymi - program dla osób fizycznych (dotacja na inwestycje)</t>
  </si>
  <si>
    <t>Wymiana źródeł ciepła zasilanych paliwami stałymi w budynkach wielorodzinnych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</si>
  <si>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</si>
  <si>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</si>
  <si>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</si>
  <si>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 xml:space="preserve">Zadania w zakresie kultury fizycznej - realizacja projektu pn. "WŁOCŁAWEK - MIASTO NOWYCH MOŻLIWOŚCI. Tutaj mieszkam, pracuję, inwestuję i tu wypoczywam" </t>
  </si>
  <si>
    <t>Nazwa placówki/nazwa podmiotu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</si>
  <si>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</si>
  <si>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</si>
  <si>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</si>
  <si>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im. Obrońców Wisły 1920 roku we Włocławku</t>
  </si>
  <si>
    <t>Szkoła Podstawowa Szkoła Mistrzostwa Sportowego ("Kar" Sp. z o.o.)</t>
  </si>
  <si>
    <t>Szkoła Podstawowa przy Państwowej Uczelni Zawodowej we Włocławku</t>
  </si>
  <si>
    <t>Oddziały przedszkolne w szkołach podstawowych</t>
  </si>
  <si>
    <t>Niepubliczne Przedszkole "Skakanka"</t>
  </si>
  <si>
    <t>Przedszkole Niepubliczne "Chatka Puchatka"</t>
  </si>
  <si>
    <t>Przedszkole Akademickie przy Państwowej Uczelni Zawodowej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</si>
  <si>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</si>
  <si>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</si>
  <si>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</si>
  <si>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</si>
  <si>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</si>
  <si>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</si>
  <si>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</si>
  <si>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</si>
  <si>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</si>
  <si>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</si>
  <si>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</si>
  <si>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</si>
  <si>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Szkoły policealne</t>
  </si>
  <si>
    <t>Policealna Szkoła dla dorosłych "Cosinus Plus" we Włocławku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</si>
  <si>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</si>
  <si>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</si>
  <si>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</si>
  <si>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</si>
  <si>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</si>
  <si>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</si>
  <si>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</si>
  <si>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</si>
  <si>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</si>
  <si>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 dla dorosłych</t>
  </si>
  <si>
    <t>Policealna Szkoła dla dorosłych Futuro</t>
  </si>
  <si>
    <t>Szkoła Policealna Opieki Medycznej dla Dorosłych "Żak"</t>
  </si>
  <si>
    <t>Akademicka Szkoła Policealna przy Kujawskiej Szkole Wyższej we Włocławku</t>
  </si>
  <si>
    <t xml:space="preserve">Branżowa Szkoła I Stopnia Start we Włocławku </t>
  </si>
  <si>
    <t xml:space="preserve">Branżowa Szkoła II Stopnia Start we Włocławku </t>
  </si>
  <si>
    <t>Branżowa Szkoła I Stopnia (Stowarzyszenie Szkoła dla Włocławka)</t>
  </si>
  <si>
    <t>Akademicka Szkoła Branżowa I stopnia im. Obrońców Wisły 1920 roku</t>
  </si>
  <si>
    <t xml:space="preserve">Branżowa Szkoła I Stopnia nr 9 w Zespole Szkół Włocławskiego Stowarzyszenia Oświatowego "Cogito" </t>
  </si>
  <si>
    <t>Liceum Ogólnokształcące "Edicus" dla Dorosłych</t>
  </si>
  <si>
    <t>Liceum Ogólnokształcące dla Dorosłych Futuro</t>
  </si>
  <si>
    <t xml:space="preserve">Liceum Ogólnokształcące Szkoła Mistrzostwa Sportowego 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</si>
  <si>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</si>
  <si>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</si>
  <si>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</si>
  <si>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dla Dorosłych we Włocławku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</si>
  <si>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</si>
  <si>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</si>
  <si>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dla Dorosłych "Żak"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</si>
  <si>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</si>
  <si>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</si>
  <si>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</si>
  <si>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</si>
  <si>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</si>
  <si>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</si>
  <si>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</si>
  <si>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Szkoła Policealna dla dorosłych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</si>
  <si>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</si>
  <si>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</si>
  <si>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</si>
  <si>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Specjalne ośrodki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</si>
  <si>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</si>
  <si>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</si>
  <si>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</si>
  <si>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</si>
  <si>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Niepubliczna Poradania Psychologiczno - Pedagogiczna "Centrum Diagnozy, Terapii i Wspomagania Rozwoju" (Elżbieta Złowodzka Jetter)</t>
  </si>
  <si>
    <t>Internaty i bursy szkolne</t>
  </si>
  <si>
    <t>Internat Zespołu Szkół Katolickich im. Ks. J. Długosza</t>
  </si>
  <si>
    <t>Załącznik Nr 5</t>
  </si>
  <si>
    <t xml:space="preserve">Plan </t>
  </si>
  <si>
    <t xml:space="preserve"> dochodów i wydatków wydzielonych rachunków dochodów oświatowych jednostek budżetowych na 2022 rok</t>
  </si>
  <si>
    <t>(zbiorczo)</t>
  </si>
  <si>
    <t xml:space="preserve">Stan środków </t>
  </si>
  <si>
    <t>pieniężnych</t>
  </si>
  <si>
    <t xml:space="preserve">pieniężnych </t>
  </si>
  <si>
    <t>Wyszczególnienie</t>
  </si>
  <si>
    <t xml:space="preserve">na początek </t>
  </si>
  <si>
    <t>Dochody</t>
  </si>
  <si>
    <t>Wydatki</t>
  </si>
  <si>
    <t xml:space="preserve">na koniec </t>
  </si>
  <si>
    <t>roku</t>
  </si>
  <si>
    <t>1.</t>
  </si>
  <si>
    <t>2.</t>
  </si>
  <si>
    <t>3.</t>
  </si>
  <si>
    <t>4.</t>
  </si>
  <si>
    <t>5.</t>
  </si>
  <si>
    <t>6.</t>
  </si>
  <si>
    <t xml:space="preserve">Szkoły artystyczne </t>
  </si>
  <si>
    <t>7.</t>
  </si>
  <si>
    <t>8.</t>
  </si>
  <si>
    <t>Placówki kształcenia ustawicznego i centra kształcenia zawodowego</t>
  </si>
  <si>
    <t>9.</t>
  </si>
  <si>
    <t>Ośrodki szkolenia, dokształcania i doskonalenia kadr</t>
  </si>
  <si>
    <t>10.</t>
  </si>
  <si>
    <t xml:space="preserve">Inne formy kształcenia osobno niewymienione </t>
  </si>
  <si>
    <t>11.</t>
  </si>
  <si>
    <t>Kolonie i obozy oraz inne formy wypoczynku dzieci</t>
  </si>
  <si>
    <t xml:space="preserve">i młodzieży szkolnej, a także szkolenia młodzieży </t>
  </si>
  <si>
    <t>Szkolne schroniska młodzieżowe</t>
  </si>
  <si>
    <t xml:space="preserve">Ogółem </t>
  </si>
  <si>
    <t>4710</t>
  </si>
  <si>
    <t>4300</t>
  </si>
  <si>
    <t>4220</t>
  </si>
  <si>
    <t>4120</t>
  </si>
  <si>
    <t>4110</t>
  </si>
  <si>
    <t>4010</t>
  </si>
  <si>
    <t>85295</t>
  </si>
  <si>
    <t>Program "Korpus Wsparcia Seniorów"</t>
  </si>
  <si>
    <t>2180</t>
  </si>
  <si>
    <t>4230</t>
  </si>
  <si>
    <t>3020</t>
  </si>
  <si>
    <t>ul. Dobrzyńska 102</t>
  </si>
  <si>
    <t>Dom Pomocy Społecznej</t>
  </si>
  <si>
    <t>ul. Nowomiejska 19</t>
  </si>
  <si>
    <t>85202</t>
  </si>
  <si>
    <t>Pomoc dla domów pomocy społecznej w przeciwdziałaniu skutkom rozprzestrzeniania się SARS-Cov-2</t>
  </si>
  <si>
    <t xml:space="preserve"> - wkład własny</t>
  </si>
  <si>
    <t>w tym:</t>
  </si>
  <si>
    <t>60016</t>
  </si>
  <si>
    <t>600</t>
  </si>
  <si>
    <t>6090</t>
  </si>
  <si>
    <t>60015</t>
  </si>
  <si>
    <t>Przebudowa ulicy Kilińskiego we Włocławku w ramach projektu "Przebudowa ulic śródmieścia, w celu uspokojenia ruchu"</t>
  </si>
  <si>
    <t>Wydatki na 2022 rok</t>
  </si>
  <si>
    <t>Dochody na 2022 rok</t>
  </si>
  <si>
    <t xml:space="preserve">Dział </t>
  </si>
  <si>
    <t>Plan dochodów i wydatków na wydzielonym rachunku dotyczącym przeciwdziałania COVID-19</t>
  </si>
  <si>
    <t>Załącznik Nr 6</t>
  </si>
  <si>
    <t>Załącznik Nr 7</t>
  </si>
  <si>
    <t>Plan dochodów i wydatków na wydzielonym rachunku Funduszu Pomocy</t>
  </si>
  <si>
    <t>dotyczącym realizacji zadań na rzecz pomocy Ukrainie</t>
  </si>
  <si>
    <t>Zapewnienie posiłku dzieciom i młodzieży</t>
  </si>
  <si>
    <t>85230</t>
  </si>
  <si>
    <t>Miejski Ośrodek Pomocy Rodznie</t>
  </si>
  <si>
    <t>Świadczenia rodzinne</t>
  </si>
  <si>
    <t>855</t>
  </si>
  <si>
    <t>85502</t>
  </si>
  <si>
    <t>3110</t>
  </si>
  <si>
    <t>Świadczenie pieniężne w wysokości          300 zł</t>
  </si>
  <si>
    <t>853</t>
  </si>
  <si>
    <t>85395</t>
  </si>
  <si>
    <t>758</t>
  </si>
  <si>
    <t>Realizacja dodatkowych zadań oświatowych</t>
  </si>
  <si>
    <t>801</t>
  </si>
  <si>
    <t>80195</t>
  </si>
  <si>
    <t>2830</t>
  </si>
  <si>
    <t>4790</t>
  </si>
  <si>
    <t>Nadanie numeru PESEL</t>
  </si>
  <si>
    <t>750</t>
  </si>
  <si>
    <t>75011</t>
  </si>
  <si>
    <t>Wydział Organizacyjno - Prawny i Kadr</t>
  </si>
  <si>
    <t>Świadczenie pieniężne - 40 zł za osobę dziennie</t>
  </si>
  <si>
    <t>754</t>
  </si>
  <si>
    <t>75495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</si>
</sst>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u/>
      <sz val="8"/>
      <name val="Arial CE"/>
      <charset val="238"/>
    </font>
    <font>
      <sz val="8"/>
      <color theme="1"/>
      <name val="Arial"/>
      <family val="2"/>
      <charset val="238"/>
    </font>
    <font>
      <sz val="9"/>
      <name val="Arial CE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i/>
      <sz val="9"/>
      <name val="Arial CE"/>
      <charset val="238"/>
    </font>
    <font>
      <sz val="11"/>
      <color rgb="FF000000"/>
      <name val="Calibri"/>
      <family val="2"/>
      <charset val="1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sz val="7"/>
      <name val="Arial CE"/>
      <charset val="238"/>
    </font>
    <font>
      <b/>
      <u/>
      <sz val="8"/>
      <name val="Arial CE"/>
      <charset val="238"/>
    </font>
    <font>
      <u/>
      <sz val="6"/>
      <name val="Arial CE"/>
      <charset val="238"/>
    </font>
    <font>
      <sz val="9"/>
      <color rgb="FF000000"/>
      <name val="Tahoma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sz val="6"/>
      <name val="Arial CE"/>
      <family val="2"/>
      <charset val="238"/>
    </font>
    <font>
      <sz val="9"/>
      <name val="Arial CE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u/>
      <sz val="8"/>
      <name val="Arial CE"/>
      <family val="2"/>
      <charset val="238"/>
    </font>
    <font>
      <sz val="6"/>
      <name val="Arial CE"/>
      <charset val="238"/>
    </font>
    <font>
      <sz val="11"/>
      <color rgb="FF000000"/>
      <name val="Calibri"/>
      <family val="2"/>
      <charset val="238"/>
    </font>
    <font>
      <u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5" fillId="0" borderId="0"/>
    <xf numFmtId="0" fontId="22" fillId="0" borderId="0"/>
  </cellStyleXfs>
  <cellXfs count="43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6" fillId="0" borderId="2" xfId="0" applyFont="1" applyBorder="1"/>
    <xf numFmtId="0" fontId="6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" fontId="8" fillId="0" borderId="0" xfId="0" applyNumberFormat="1" applyFont="1"/>
    <xf numFmtId="0" fontId="8" fillId="0" borderId="0" xfId="0" applyFont="1"/>
    <xf numFmtId="0" fontId="6" fillId="0" borderId="3" xfId="0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2" fillId="0" borderId="3" xfId="0" applyNumberFormat="1" applyFont="1" applyBorder="1"/>
    <xf numFmtId="49" fontId="2" fillId="0" borderId="3" xfId="0" applyNumberFormat="1" applyFont="1" applyBorder="1" applyAlignment="1">
      <alignment horizontal="right"/>
    </xf>
    <xf numFmtId="0" fontId="6" fillId="0" borderId="7" xfId="0" applyFont="1" applyBorder="1"/>
    <xf numFmtId="4" fontId="6" fillId="0" borderId="8" xfId="0" applyNumberFormat="1" applyFont="1" applyBorder="1"/>
    <xf numFmtId="0" fontId="6" fillId="0" borderId="9" xfId="0" applyFont="1" applyBorder="1"/>
    <xf numFmtId="4" fontId="6" fillId="0" borderId="10" xfId="0" applyNumberFormat="1" applyFont="1" applyBorder="1"/>
    <xf numFmtId="0" fontId="6" fillId="0" borderId="3" xfId="0" applyFont="1" applyBorder="1"/>
    <xf numFmtId="0" fontId="6" fillId="0" borderId="4" xfId="0" applyFont="1" applyBorder="1"/>
    <xf numFmtId="4" fontId="6" fillId="0" borderId="10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6" xfId="0" applyFont="1" applyBorder="1"/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/>
    <xf numFmtId="3" fontId="6" fillId="0" borderId="3" xfId="0" applyNumberFormat="1" applyFont="1" applyBorder="1"/>
    <xf numFmtId="49" fontId="6" fillId="0" borderId="3" xfId="0" applyNumberFormat="1" applyFont="1" applyBorder="1" applyAlignment="1">
      <alignment horizontal="right"/>
    </xf>
    <xf numFmtId="3" fontId="6" fillId="0" borderId="4" xfId="0" applyNumberFormat="1" applyFont="1" applyBorder="1"/>
    <xf numFmtId="0" fontId="2" fillId="0" borderId="3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49" fontId="3" fillId="0" borderId="3" xfId="0" applyNumberFormat="1" applyFont="1" applyBorder="1" applyAlignment="1">
      <alignment horizontal="center"/>
    </xf>
    <xf numFmtId="0" fontId="3" fillId="0" borderId="5" xfId="0" applyFont="1" applyBorder="1"/>
    <xf numFmtId="0" fontId="2" fillId="0" borderId="3" xfId="0" applyFont="1" applyBorder="1" applyAlignment="1">
      <alignment wrapText="1"/>
    </xf>
    <xf numFmtId="0" fontId="11" fillId="0" borderId="3" xfId="0" applyFont="1" applyBorder="1"/>
    <xf numFmtId="0" fontId="2" fillId="0" borderId="3" xfId="0" applyFont="1" applyBorder="1"/>
    <xf numFmtId="49" fontId="12" fillId="0" borderId="4" xfId="0" applyNumberFormat="1" applyFont="1" applyBorder="1"/>
    <xf numFmtId="44" fontId="12" fillId="0" borderId="0" xfId="0" applyNumberFormat="1" applyFont="1"/>
    <xf numFmtId="0" fontId="2" fillId="0" borderId="4" xfId="0" applyFont="1" applyBorder="1" applyAlignment="1">
      <alignment vertical="center"/>
    </xf>
    <xf numFmtId="49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vertical="top" wrapText="1"/>
    </xf>
    <xf numFmtId="0" fontId="3" fillId="0" borderId="6" xfId="0" applyFont="1" applyBorder="1" applyAlignment="1">
      <alignment horizontal="left"/>
    </xf>
    <xf numFmtId="3" fontId="6" fillId="0" borderId="5" xfId="0" applyNumberFormat="1" applyFont="1" applyBorder="1"/>
    <xf numFmtId="49" fontId="2" fillId="0" borderId="5" xfId="0" applyNumberFormat="1" applyFont="1" applyBorder="1" applyAlignment="1">
      <alignment horizontal="right" vertical="top"/>
    </xf>
    <xf numFmtId="0" fontId="2" fillId="0" borderId="6" xfId="0" applyFont="1" applyBorder="1" applyAlignment="1">
      <alignment vertical="top" wrapText="1"/>
    </xf>
    <xf numFmtId="4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/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wrapText="1"/>
    </xf>
    <xf numFmtId="4" fontId="2" fillId="0" borderId="3" xfId="0" applyNumberFormat="1" applyFont="1" applyBorder="1" applyAlignment="1">
      <alignment horizontal="center"/>
    </xf>
    <xf numFmtId="4" fontId="6" fillId="0" borderId="13" xfId="0" applyNumberFormat="1" applyFont="1" applyBorder="1"/>
    <xf numFmtId="4" fontId="3" fillId="0" borderId="5" xfId="0" applyNumberFormat="1" applyFont="1" applyBorder="1"/>
    <xf numFmtId="0" fontId="2" fillId="0" borderId="4" xfId="0" applyFont="1" applyBorder="1"/>
    <xf numFmtId="49" fontId="3" fillId="0" borderId="3" xfId="0" applyNumberFormat="1" applyFont="1" applyBorder="1" applyAlignment="1">
      <alignment horizontal="right"/>
    </xf>
    <xf numFmtId="0" fontId="3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3" fontId="2" fillId="0" borderId="6" xfId="0" applyNumberFormat="1" applyFont="1" applyBorder="1"/>
    <xf numFmtId="3" fontId="2" fillId="0" borderId="4" xfId="0" applyNumberFormat="1" applyFont="1" applyBorder="1"/>
    <xf numFmtId="0" fontId="10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 applyAlignment="1">
      <alignment horizontal="right"/>
    </xf>
    <xf numFmtId="0" fontId="10" fillId="0" borderId="14" xfId="0" applyFont="1" applyBorder="1"/>
    <xf numFmtId="49" fontId="6" fillId="0" borderId="3" xfId="0" applyNumberFormat="1" applyFont="1" applyBorder="1"/>
    <xf numFmtId="3" fontId="3" fillId="0" borderId="3" xfId="0" applyNumberFormat="1" applyFont="1" applyBorder="1"/>
    <xf numFmtId="0" fontId="3" fillId="0" borderId="6" xfId="0" applyFont="1" applyBorder="1"/>
    <xf numFmtId="3" fontId="3" fillId="0" borderId="3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wrapText="1"/>
    </xf>
    <xf numFmtId="49" fontId="12" fillId="0" borderId="4" xfId="0" applyNumberFormat="1" applyFont="1" applyBorder="1" applyAlignment="1">
      <alignment horizontal="center"/>
    </xf>
    <xf numFmtId="44" fontId="12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/>
    </xf>
    <xf numFmtId="0" fontId="13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4" fontId="6" fillId="0" borderId="3" xfId="0" applyNumberFormat="1" applyFont="1" applyBorder="1"/>
    <xf numFmtId="49" fontId="6" fillId="0" borderId="5" xfId="0" applyNumberFormat="1" applyFont="1" applyBorder="1"/>
    <xf numFmtId="0" fontId="3" fillId="0" borderId="5" xfId="0" applyFont="1" applyBorder="1" applyAlignment="1">
      <alignment horizontal="left"/>
    </xf>
    <xf numFmtId="0" fontId="8" fillId="0" borderId="5" xfId="0" applyFont="1" applyBorder="1"/>
    <xf numFmtId="49" fontId="8" fillId="0" borderId="5" xfId="0" applyNumberFormat="1" applyFont="1" applyBorder="1" applyAlignment="1">
      <alignment horizontal="right"/>
    </xf>
    <xf numFmtId="0" fontId="8" fillId="0" borderId="6" xfId="0" applyFont="1" applyBorder="1"/>
    <xf numFmtId="0" fontId="2" fillId="0" borderId="0" xfId="1" applyFont="1"/>
    <xf numFmtId="0" fontId="16" fillId="0" borderId="0" xfId="1" applyFont="1"/>
    <xf numFmtId="0" fontId="16" fillId="0" borderId="0" xfId="1" applyFont="1" applyAlignment="1">
      <alignment horizontal="center"/>
    </xf>
    <xf numFmtId="0" fontId="17" fillId="0" borderId="0" xfId="1" applyFont="1"/>
    <xf numFmtId="0" fontId="2" fillId="0" borderId="0" xfId="1" applyFont="1" applyAlignment="1">
      <alignment horizontal="left"/>
    </xf>
    <xf numFmtId="0" fontId="5" fillId="0" borderId="0" xfId="1" applyFont="1" applyAlignment="1">
      <alignment horizontal="centerContinuous"/>
    </xf>
    <xf numFmtId="3" fontId="5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/>
    <xf numFmtId="0" fontId="6" fillId="0" borderId="2" xfId="1" applyFont="1" applyBorder="1"/>
    <xf numFmtId="0" fontId="12" fillId="0" borderId="1" xfId="1" applyFont="1" applyBorder="1" applyAlignment="1">
      <alignment horizontal="center" vertical="center"/>
    </xf>
    <xf numFmtId="0" fontId="7" fillId="0" borderId="1" xfId="1" applyFont="1" applyBorder="1"/>
    <xf numFmtId="0" fontId="7" fillId="0" borderId="0" xfId="1" applyFont="1"/>
    <xf numFmtId="0" fontId="6" fillId="0" borderId="3" xfId="1" applyFont="1" applyBorder="1" applyAlignment="1">
      <alignment vertical="center"/>
    </xf>
    <xf numFmtId="0" fontId="6" fillId="0" borderId="17" xfId="1" applyFont="1" applyBorder="1"/>
    <xf numFmtId="0" fontId="6" fillId="0" borderId="0" xfId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12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18" fillId="0" borderId="17" xfId="1" applyFont="1" applyBorder="1" applyAlignment="1">
      <alignment horizontal="center"/>
    </xf>
    <xf numFmtId="0" fontId="18" fillId="0" borderId="3" xfId="1" applyFont="1" applyBorder="1" applyAlignment="1">
      <alignment horizontal="center"/>
    </xf>
    <xf numFmtId="0" fontId="6" fillId="0" borderId="5" xfId="1" applyFont="1" applyBorder="1" applyAlignment="1">
      <alignment vertical="center"/>
    </xf>
    <xf numFmtId="0" fontId="6" fillId="0" borderId="18" xfId="1" applyFont="1" applyBorder="1"/>
    <xf numFmtId="0" fontId="6" fillId="0" borderId="18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7" fillId="0" borderId="3" xfId="1" applyFont="1" applyBorder="1"/>
    <xf numFmtId="0" fontId="2" fillId="0" borderId="16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1" fontId="19" fillId="0" borderId="16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vertical="center" wrapText="1"/>
    </xf>
    <xf numFmtId="0" fontId="19" fillId="0" borderId="16" xfId="1" applyFont="1" applyBorder="1" applyAlignment="1">
      <alignment vertical="center" wrapText="1"/>
    </xf>
    <xf numFmtId="4" fontId="19" fillId="0" borderId="16" xfId="1" applyNumberFormat="1" applyFont="1" applyBorder="1" applyAlignment="1">
      <alignment horizontal="right" vertical="center" wrapText="1"/>
    </xf>
    <xf numFmtId="3" fontId="20" fillId="0" borderId="16" xfId="1" applyNumberFormat="1" applyFont="1" applyBorder="1" applyAlignment="1">
      <alignment horizontal="center" vertical="center" wrapText="1"/>
    </xf>
    <xf numFmtId="0" fontId="3" fillId="0" borderId="0" xfId="1" applyFont="1"/>
    <xf numFmtId="0" fontId="2" fillId="0" borderId="16" xfId="1" applyFont="1" applyBorder="1" applyAlignment="1">
      <alignment horizontal="center" vertical="center" wrapText="1"/>
    </xf>
    <xf numFmtId="1" fontId="6" fillId="0" borderId="16" xfId="1" applyNumberFormat="1" applyFont="1" applyBorder="1" applyAlignment="1">
      <alignment horizontal="center" vertical="center" wrapText="1"/>
    </xf>
    <xf numFmtId="49" fontId="3" fillId="0" borderId="16" xfId="1" applyNumberFormat="1" applyFont="1" applyBorder="1" applyAlignment="1">
      <alignment horizontal="center" vertical="center" wrapText="1"/>
    </xf>
    <xf numFmtId="0" fontId="6" fillId="0" borderId="16" xfId="1" applyFont="1" applyBorder="1" applyAlignment="1">
      <alignment vertical="center" wrapText="1"/>
    </xf>
    <xf numFmtId="4" fontId="6" fillId="0" borderId="16" xfId="1" applyNumberFormat="1" applyFont="1" applyBorder="1" applyAlignment="1">
      <alignment horizontal="right" vertical="center" wrapText="1"/>
    </xf>
    <xf numFmtId="0" fontId="3" fillId="0" borderId="16" xfId="1" applyFont="1" applyBorder="1" applyAlignment="1">
      <alignment horizontal="left" vertical="center" wrapText="1"/>
    </xf>
    <xf numFmtId="4" fontId="3" fillId="0" borderId="16" xfId="1" applyNumberFormat="1" applyFont="1" applyBorder="1" applyAlignment="1">
      <alignment vertical="center" wrapText="1"/>
    </xf>
    <xf numFmtId="4" fontId="2" fillId="0" borderId="16" xfId="1" applyNumberFormat="1" applyFont="1" applyBorder="1" applyAlignment="1">
      <alignment vertical="center" wrapText="1"/>
    </xf>
    <xf numFmtId="4" fontId="3" fillId="0" borderId="16" xfId="1" applyNumberFormat="1" applyFont="1" applyBorder="1" applyAlignment="1">
      <alignment horizontal="right" vertical="center" wrapText="1"/>
    </xf>
    <xf numFmtId="4" fontId="6" fillId="0" borderId="16" xfId="1" applyNumberFormat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49" fontId="3" fillId="0" borderId="23" xfId="1" applyNumberFormat="1" applyFont="1" applyBorder="1" applyAlignment="1">
      <alignment horizontal="center" vertical="center" wrapText="1"/>
    </xf>
    <xf numFmtId="0" fontId="12" fillId="0" borderId="23" xfId="1" applyFont="1" applyBorder="1" applyAlignment="1">
      <alignment vertical="center" wrapText="1"/>
    </xf>
    <xf numFmtId="4" fontId="12" fillId="0" borderId="22" xfId="1" applyNumberFormat="1" applyFont="1" applyBorder="1" applyAlignment="1">
      <alignment horizontal="right" vertical="center" wrapText="1"/>
    </xf>
    <xf numFmtId="4" fontId="12" fillId="0" borderId="22" xfId="1" applyNumberFormat="1" applyFont="1" applyBorder="1" applyAlignment="1">
      <alignment horizontal="center" vertical="center" wrapText="1"/>
    </xf>
    <xf numFmtId="4" fontId="2" fillId="0" borderId="23" xfId="1" applyNumberFormat="1" applyFont="1" applyBorder="1" applyAlignment="1">
      <alignment horizontal="center" vertical="center" wrapText="1"/>
    </xf>
    <xf numFmtId="4" fontId="6" fillId="0" borderId="22" xfId="1" applyNumberFormat="1" applyFont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" fontId="3" fillId="0" borderId="5" xfId="1" applyNumberFormat="1" applyFont="1" applyBorder="1" applyAlignment="1">
      <alignment vertical="center" wrapText="1"/>
    </xf>
    <xf numFmtId="4" fontId="12" fillId="0" borderId="16" xfId="1" applyNumberFormat="1" applyFont="1" applyBorder="1" applyAlignment="1">
      <alignment horizontal="center" vertical="center" wrapText="1"/>
    </xf>
    <xf numFmtId="4" fontId="2" fillId="0" borderId="16" xfId="1" applyNumberFormat="1" applyFont="1" applyBorder="1" applyAlignment="1">
      <alignment horizontal="center" vertical="center" wrapText="1"/>
    </xf>
    <xf numFmtId="0" fontId="13" fillId="0" borderId="0" xfId="2" applyFont="1"/>
    <xf numFmtId="0" fontId="2" fillId="0" borderId="0" xfId="2" applyFont="1" applyAlignment="1">
      <alignment horizontal="left"/>
    </xf>
    <xf numFmtId="0" fontId="5" fillId="0" borderId="0" xfId="2" applyFont="1" applyAlignment="1">
      <alignment horizontal="centerContinuous" vertical="center" wrapText="1"/>
    </xf>
    <xf numFmtId="0" fontId="23" fillId="0" borderId="0" xfId="2" applyFont="1" applyAlignment="1">
      <alignment horizontal="center" vertical="center"/>
    </xf>
    <xf numFmtId="0" fontId="2" fillId="0" borderId="0" xfId="2" applyFont="1" applyAlignment="1">
      <alignment horizontal="centerContinuous"/>
    </xf>
    <xf numFmtId="0" fontId="5" fillId="3" borderId="16" xfId="2" applyFont="1" applyFill="1" applyBorder="1" applyAlignment="1">
      <alignment horizontal="center" vertical="center"/>
    </xf>
    <xf numFmtId="0" fontId="24" fillId="0" borderId="16" xfId="2" applyFont="1" applyBorder="1" applyAlignment="1">
      <alignment horizontal="center" vertical="center"/>
    </xf>
    <xf numFmtId="0" fontId="24" fillId="0" borderId="0" xfId="2" applyFont="1"/>
    <xf numFmtId="0" fontId="2" fillId="0" borderId="0" xfId="2" applyFont="1"/>
    <xf numFmtId="0" fontId="4" fillId="0" borderId="19" xfId="2" applyFont="1" applyBorder="1" applyAlignment="1">
      <alignment horizontal="left" vertical="center"/>
    </xf>
    <xf numFmtId="0" fontId="4" fillId="0" borderId="24" xfId="2" applyFont="1" applyBorder="1" applyAlignment="1">
      <alignment horizontal="left" vertical="center"/>
    </xf>
    <xf numFmtId="0" fontId="4" fillId="0" borderId="21" xfId="2" applyFont="1" applyBorder="1" applyAlignment="1">
      <alignment horizontal="left" vertical="center"/>
    </xf>
    <xf numFmtId="0" fontId="17" fillId="0" borderId="16" xfId="2" applyFont="1" applyBorder="1" applyAlignment="1">
      <alignment vertical="top"/>
    </xf>
    <xf numFmtId="0" fontId="17" fillId="0" borderId="16" xfId="2" applyFont="1" applyBorder="1" applyAlignment="1">
      <alignment vertical="top" wrapText="1"/>
    </xf>
    <xf numFmtId="4" fontId="17" fillId="0" borderId="16" xfId="2" applyNumberFormat="1" applyFont="1" applyBorder="1" applyAlignment="1">
      <alignment vertical="center"/>
    </xf>
    <xf numFmtId="4" fontId="13" fillId="0" borderId="0" xfId="2" applyNumberFormat="1" applyFont="1"/>
    <xf numFmtId="0" fontId="17" fillId="0" borderId="14" xfId="2" applyFont="1" applyBorder="1" applyAlignment="1">
      <alignment vertical="top" wrapText="1"/>
    </xf>
    <xf numFmtId="0" fontId="17" fillId="0" borderId="1" xfId="2" applyFont="1" applyBorder="1" applyAlignment="1">
      <alignment vertical="top"/>
    </xf>
    <xf numFmtId="0" fontId="17" fillId="0" borderId="1" xfId="2" applyFont="1" applyBorder="1"/>
    <xf numFmtId="0" fontId="17" fillId="0" borderId="16" xfId="2" applyFont="1" applyBorder="1"/>
    <xf numFmtId="4" fontId="17" fillId="0" borderId="16" xfId="2" applyNumberFormat="1" applyFont="1" applyBorder="1"/>
    <xf numFmtId="0" fontId="17" fillId="0" borderId="16" xfId="2" applyFont="1" applyBorder="1" applyAlignment="1">
      <alignment wrapText="1"/>
    </xf>
    <xf numFmtId="0" fontId="17" fillId="0" borderId="6" xfId="2" applyFont="1" applyBorder="1"/>
    <xf numFmtId="0" fontId="17" fillId="0" borderId="14" xfId="2" applyFont="1" applyBorder="1"/>
    <xf numFmtId="0" fontId="17" fillId="0" borderId="21" xfId="2" applyFont="1" applyBorder="1"/>
    <xf numFmtId="0" fontId="25" fillId="0" borderId="14" xfId="2" applyFont="1" applyBorder="1"/>
    <xf numFmtId="4" fontId="17" fillId="0" borderId="18" xfId="2" applyNumberFormat="1" applyFont="1" applyBorder="1"/>
    <xf numFmtId="0" fontId="25" fillId="0" borderId="16" xfId="2" applyFont="1" applyBorder="1" applyAlignment="1">
      <alignment wrapText="1"/>
    </xf>
    <xf numFmtId="0" fontId="25" fillId="0" borderId="16" xfId="2" applyFont="1" applyBorder="1"/>
    <xf numFmtId="0" fontId="11" fillId="0" borderId="19" xfId="2" applyFont="1" applyBorder="1" applyAlignment="1">
      <alignment horizontal="centerContinuous"/>
    </xf>
    <xf numFmtId="0" fontId="11" fillId="0" borderId="24" xfId="2" applyFont="1" applyBorder="1" applyAlignment="1">
      <alignment horizontal="centerContinuous"/>
    </xf>
    <xf numFmtId="4" fontId="11" fillId="0" borderId="16" xfId="2" applyNumberFormat="1" applyFont="1" applyBorder="1"/>
    <xf numFmtId="0" fontId="25" fillId="0" borderId="19" xfId="2" applyFont="1" applyBorder="1"/>
    <xf numFmtId="0" fontId="25" fillId="0" borderId="24" xfId="2" applyFont="1" applyBorder="1"/>
    <xf numFmtId="4" fontId="25" fillId="0" borderId="16" xfId="2" applyNumberFormat="1" applyFont="1" applyBorder="1"/>
    <xf numFmtId="0" fontId="5" fillId="0" borderId="19" xfId="2" applyFont="1" applyBorder="1" applyAlignment="1">
      <alignment horizontal="centerContinuous" vertical="center"/>
    </xf>
    <xf numFmtId="0" fontId="5" fillId="0" borderId="24" xfId="2" applyFont="1" applyBorder="1" applyAlignment="1">
      <alignment horizontal="centerContinuous" vertical="center"/>
    </xf>
    <xf numFmtId="0" fontId="5" fillId="0" borderId="21" xfId="2" applyFont="1" applyBorder="1" applyAlignment="1">
      <alignment horizontal="centerContinuous" vertical="center"/>
    </xf>
    <xf numFmtId="4" fontId="4" fillId="0" borderId="16" xfId="2" applyNumberFormat="1" applyFont="1" applyBorder="1" applyAlignment="1">
      <alignment vertical="center"/>
    </xf>
    <xf numFmtId="0" fontId="26" fillId="0" borderId="0" xfId="2" applyFont="1"/>
    <xf numFmtId="0" fontId="2" fillId="0" borderId="0" xfId="2" applyFont="1" applyAlignment="1">
      <alignment horizontal="center" vertical="center"/>
    </xf>
    <xf numFmtId="0" fontId="5" fillId="3" borderId="19" xfId="2" applyFont="1" applyFill="1" applyBorder="1" applyAlignment="1">
      <alignment horizontal="centerContinuous" vertical="center"/>
    </xf>
    <xf numFmtId="0" fontId="24" fillId="0" borderId="19" xfId="2" applyFont="1" applyBorder="1" applyAlignment="1">
      <alignment horizontal="centerContinuous" vertical="center"/>
    </xf>
    <xf numFmtId="0" fontId="25" fillId="0" borderId="0" xfId="2" applyFont="1"/>
    <xf numFmtId="0" fontId="17" fillId="0" borderId="16" xfId="2" applyFont="1" applyBorder="1" applyAlignment="1">
      <alignment vertical="center"/>
    </xf>
    <xf numFmtId="0" fontId="27" fillId="0" borderId="16" xfId="2" applyFont="1" applyBorder="1" applyAlignment="1">
      <alignment horizontal="left" vertical="center"/>
    </xf>
    <xf numFmtId="0" fontId="28" fillId="0" borderId="0" xfId="2" applyFont="1"/>
    <xf numFmtId="0" fontId="17" fillId="0" borderId="19" xfId="2" applyFont="1" applyBorder="1" applyAlignment="1">
      <alignment vertical="top" wrapText="1"/>
    </xf>
    <xf numFmtId="4" fontId="26" fillId="0" borderId="0" xfId="2" applyNumberFormat="1" applyFont="1"/>
    <xf numFmtId="0" fontId="17" fillId="0" borderId="19" xfId="2" applyFont="1" applyBorder="1"/>
    <xf numFmtId="0" fontId="17" fillId="0" borderId="2" xfId="2" applyFont="1" applyBorder="1"/>
    <xf numFmtId="0" fontId="17" fillId="0" borderId="25" xfId="2" applyFont="1" applyBorder="1"/>
    <xf numFmtId="0" fontId="17" fillId="0" borderId="20" xfId="2" applyFont="1" applyBorder="1"/>
    <xf numFmtId="0" fontId="25" fillId="0" borderId="26" xfId="2" applyFont="1" applyBorder="1" applyAlignment="1">
      <alignment vertical="center" wrapText="1"/>
    </xf>
    <xf numFmtId="4" fontId="17" fillId="0" borderId="15" xfId="2" applyNumberFormat="1" applyFont="1" applyBorder="1"/>
    <xf numFmtId="0" fontId="17" fillId="0" borderId="4" xfId="2" applyFont="1" applyBorder="1"/>
    <xf numFmtId="0" fontId="17" fillId="0" borderId="0" xfId="2" applyFont="1"/>
    <xf numFmtId="0" fontId="17" fillId="0" borderId="17" xfId="2" applyFont="1" applyBorder="1"/>
    <xf numFmtId="0" fontId="25" fillId="0" borderId="27" xfId="2" applyFont="1" applyBorder="1" applyAlignment="1">
      <alignment horizontal="left" wrapText="1"/>
    </xf>
    <xf numFmtId="4" fontId="17" fillId="0" borderId="12" xfId="2" applyNumberFormat="1" applyFont="1" applyBorder="1"/>
    <xf numFmtId="0" fontId="17" fillId="0" borderId="18" xfId="2" applyFont="1" applyBorder="1"/>
    <xf numFmtId="0" fontId="25" fillId="0" borderId="6" xfId="2" applyFont="1" applyBorder="1" applyAlignment="1">
      <alignment vertical="center" wrapText="1"/>
    </xf>
    <xf numFmtId="4" fontId="17" fillId="0" borderId="5" xfId="2" applyNumberFormat="1" applyFont="1" applyBorder="1"/>
    <xf numFmtId="0" fontId="17" fillId="0" borderId="24" xfId="2" applyFont="1" applyBorder="1"/>
    <xf numFmtId="0" fontId="25" fillId="0" borderId="16" xfId="2" applyFont="1" applyBorder="1" applyAlignment="1">
      <alignment vertical="center" wrapText="1"/>
    </xf>
    <xf numFmtId="0" fontId="17" fillId="0" borderId="5" xfId="2" applyFont="1" applyBorder="1" applyAlignment="1">
      <alignment vertical="top"/>
    </xf>
    <xf numFmtId="0" fontId="17" fillId="0" borderId="6" xfId="2" applyFont="1" applyBorder="1" applyAlignment="1">
      <alignment vertical="center" wrapText="1"/>
    </xf>
    <xf numFmtId="4" fontId="17" fillId="0" borderId="5" xfId="2" applyNumberFormat="1" applyFont="1" applyBorder="1" applyAlignment="1">
      <alignment vertical="center"/>
    </xf>
    <xf numFmtId="0" fontId="25" fillId="0" borderId="28" xfId="2" applyFont="1" applyBorder="1" applyAlignment="1">
      <alignment vertical="center" wrapText="1"/>
    </xf>
    <xf numFmtId="4" fontId="17" fillId="0" borderId="27" xfId="2" applyNumberFormat="1" applyFont="1" applyBorder="1"/>
    <xf numFmtId="0" fontId="17" fillId="0" borderId="3" xfId="2" applyFont="1" applyBorder="1" applyAlignment="1">
      <alignment vertical="top"/>
    </xf>
    <xf numFmtId="0" fontId="25" fillId="0" borderId="28" xfId="2" applyFont="1" applyBorder="1"/>
    <xf numFmtId="0" fontId="25" fillId="0" borderId="29" xfId="2" applyFont="1" applyBorder="1"/>
    <xf numFmtId="4" fontId="17" fillId="0" borderId="30" xfId="2" applyNumberFormat="1" applyFont="1" applyBorder="1"/>
    <xf numFmtId="0" fontId="17" fillId="0" borderId="20" xfId="2" applyFont="1" applyBorder="1" applyAlignment="1">
      <alignment vertical="top"/>
    </xf>
    <xf numFmtId="0" fontId="17" fillId="0" borderId="1" xfId="2" applyFont="1" applyBorder="1" applyAlignment="1">
      <alignment horizontal="right" vertical="center"/>
    </xf>
    <xf numFmtId="0" fontId="17" fillId="0" borderId="20" xfId="2" applyFont="1" applyBorder="1" applyAlignment="1">
      <alignment horizontal="right" vertical="center"/>
    </xf>
    <xf numFmtId="0" fontId="17" fillId="0" borderId="19" xfId="2" applyFont="1" applyBorder="1" applyAlignment="1">
      <alignment wrapText="1"/>
    </xf>
    <xf numFmtId="0" fontId="17" fillId="0" borderId="18" xfId="2" applyFont="1" applyBorder="1" applyAlignment="1">
      <alignment vertical="top"/>
    </xf>
    <xf numFmtId="0" fontId="17" fillId="0" borderId="6" xfId="2" applyFont="1" applyBorder="1" applyAlignment="1">
      <alignment wrapText="1"/>
    </xf>
    <xf numFmtId="0" fontId="25" fillId="0" borderId="28" xfId="2" applyFont="1" applyBorder="1" applyAlignment="1">
      <alignment horizontal="left" wrapText="1"/>
    </xf>
    <xf numFmtId="0" fontId="29" fillId="0" borderId="0" xfId="2" applyFont="1"/>
    <xf numFmtId="0" fontId="25" fillId="0" borderId="11" xfId="2" applyFont="1" applyBorder="1" applyAlignment="1">
      <alignment horizontal="left" wrapText="1"/>
    </xf>
    <xf numFmtId="0" fontId="25" fillId="0" borderId="28" xfId="2" applyFont="1" applyBorder="1" applyAlignment="1">
      <alignment horizontal="left" vertical="center" wrapText="1"/>
    </xf>
    <xf numFmtId="0" fontId="25" fillId="0" borderId="11" xfId="2" applyFont="1" applyBorder="1" applyAlignment="1">
      <alignment horizontal="left" vertical="center" wrapText="1"/>
    </xf>
    <xf numFmtId="0" fontId="25" fillId="0" borderId="6" xfId="2" applyFont="1" applyBorder="1" applyAlignment="1">
      <alignment horizontal="left" wrapText="1"/>
    </xf>
    <xf numFmtId="0" fontId="25" fillId="0" borderId="26" xfId="2" applyFont="1" applyBorder="1" applyAlignment="1">
      <alignment horizontal="left" vertical="center" wrapText="1"/>
    </xf>
    <xf numFmtId="0" fontId="25" fillId="0" borderId="19" xfId="2" applyFont="1" applyBorder="1" applyAlignment="1">
      <alignment vertical="center" wrapText="1"/>
    </xf>
    <xf numFmtId="0" fontId="25" fillId="0" borderId="19" xfId="2" applyFont="1" applyBorder="1" applyAlignment="1">
      <alignment horizontal="left" vertical="center" wrapText="1"/>
    </xf>
    <xf numFmtId="0" fontId="11" fillId="0" borderId="26" xfId="2" applyFont="1" applyBorder="1"/>
    <xf numFmtId="0" fontId="25" fillId="0" borderId="11" xfId="2" applyFont="1" applyBorder="1"/>
    <xf numFmtId="0" fontId="25" fillId="0" borderId="31" xfId="2" applyFont="1" applyBorder="1"/>
    <xf numFmtId="4" fontId="17" fillId="0" borderId="32" xfId="2" applyNumberFormat="1" applyFont="1" applyBorder="1"/>
    <xf numFmtId="0" fontId="11" fillId="0" borderId="11" xfId="2" applyFont="1" applyBorder="1"/>
    <xf numFmtId="0" fontId="11" fillId="0" borderId="28" xfId="2" applyFont="1" applyBorder="1"/>
    <xf numFmtId="0" fontId="25" fillId="0" borderId="15" xfId="2" applyFont="1" applyBorder="1" applyAlignment="1">
      <alignment horizontal="left" wrapText="1"/>
    </xf>
    <xf numFmtId="0" fontId="25" fillId="0" borderId="28" xfId="2" applyFont="1" applyBorder="1" applyAlignment="1">
      <alignment horizontal="left" vertical="top" wrapText="1"/>
    </xf>
    <xf numFmtId="4" fontId="17" fillId="0" borderId="33" xfId="2" applyNumberFormat="1" applyFont="1" applyBorder="1"/>
    <xf numFmtId="0" fontId="25" fillId="0" borderId="11" xfId="2" applyFont="1" applyBorder="1" applyAlignment="1">
      <alignment vertical="center" wrapText="1"/>
    </xf>
    <xf numFmtId="0" fontId="25" fillId="0" borderId="6" xfId="2" applyFont="1" applyBorder="1" applyAlignment="1">
      <alignment horizontal="left" vertical="center" wrapText="1"/>
    </xf>
    <xf numFmtId="0" fontId="11" fillId="0" borderId="19" xfId="2" applyFont="1" applyBorder="1"/>
    <xf numFmtId="0" fontId="25" fillId="0" borderId="6" xfId="2" applyFont="1" applyBorder="1" applyAlignment="1">
      <alignment vertical="top" wrapText="1"/>
    </xf>
    <xf numFmtId="0" fontId="25" fillId="0" borderId="26" xfId="2" applyFont="1" applyBorder="1" applyAlignment="1">
      <alignment horizontal="left" wrapText="1"/>
    </xf>
    <xf numFmtId="0" fontId="25" fillId="0" borderId="27" xfId="2" applyFont="1" applyBorder="1" applyAlignment="1">
      <alignment horizontal="left" vertical="center" wrapText="1"/>
    </xf>
    <xf numFmtId="0" fontId="17" fillId="0" borderId="5" xfId="2" applyFont="1" applyBorder="1"/>
    <xf numFmtId="0" fontId="25" fillId="0" borderId="19" xfId="2" applyFont="1" applyBorder="1" applyAlignment="1">
      <alignment vertical="top" wrapText="1"/>
    </xf>
    <xf numFmtId="0" fontId="25" fillId="0" borderId="31" xfId="2" applyFont="1" applyBorder="1" applyAlignment="1">
      <alignment horizontal="left" vertical="center" wrapText="1"/>
    </xf>
    <xf numFmtId="0" fontId="17" fillId="0" borderId="19" xfId="2" applyFont="1" applyBorder="1" applyAlignment="1">
      <alignment horizontal="left" vertical="top" wrapText="1"/>
    </xf>
    <xf numFmtId="0" fontId="25" fillId="0" borderId="14" xfId="2" applyFont="1" applyBorder="1" applyAlignment="1">
      <alignment vertical="top" wrapText="1"/>
    </xf>
    <xf numFmtId="0" fontId="5" fillId="0" borderId="19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22" fillId="0" borderId="0" xfId="0" applyFont="1"/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/>
    </xf>
    <xf numFmtId="0" fontId="30" fillId="0" borderId="5" xfId="0" applyFont="1" applyBorder="1" applyAlignment="1">
      <alignment vertical="center"/>
    </xf>
    <xf numFmtId="0" fontId="30" fillId="0" borderId="5" xfId="0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2" fillId="0" borderId="1" xfId="0" applyFont="1" applyBorder="1" applyAlignment="1">
      <alignment horizontal="left" vertical="center" indent="2"/>
    </xf>
    <xf numFmtId="0" fontId="22" fillId="0" borderId="3" xfId="0" applyFont="1" applyBorder="1" applyAlignment="1">
      <alignment horizontal="left" vertical="center" indent="2"/>
    </xf>
    <xf numFmtId="0" fontId="22" fillId="0" borderId="3" xfId="0" applyFont="1" applyBorder="1" applyAlignment="1">
      <alignment vertical="top"/>
    </xf>
    <xf numFmtId="0" fontId="22" fillId="0" borderId="3" xfId="0" applyFont="1" applyBorder="1" applyAlignment="1">
      <alignment horizontal="left" vertical="top" wrapText="1" indent="2"/>
    </xf>
    <xf numFmtId="0" fontId="22" fillId="0" borderId="5" xfId="0" applyFont="1" applyBorder="1" applyAlignment="1">
      <alignment vertical="top"/>
    </xf>
    <xf numFmtId="0" fontId="30" fillId="0" borderId="16" xfId="0" applyFont="1" applyBorder="1" applyAlignment="1">
      <alignment horizontal="center"/>
    </xf>
    <xf numFmtId="0" fontId="22" fillId="0" borderId="16" xfId="0" applyFont="1" applyBorder="1" applyAlignment="1">
      <alignment horizontal="left" vertical="center" indent="2"/>
    </xf>
    <xf numFmtId="0" fontId="22" fillId="0" borderId="3" xfId="0" applyFont="1" applyBorder="1" applyAlignment="1">
      <alignment horizontal="left" vertical="center" wrapText="1" indent="2"/>
    </xf>
    <xf numFmtId="0" fontId="22" fillId="0" borderId="5" xfId="0" applyFont="1" applyBorder="1" applyAlignment="1">
      <alignment vertical="center"/>
    </xf>
    <xf numFmtId="0" fontId="22" fillId="0" borderId="5" xfId="0" applyFont="1" applyBorder="1" applyAlignment="1">
      <alignment horizontal="left" vertical="center" indent="2"/>
    </xf>
    <xf numFmtId="0" fontId="13" fillId="0" borderId="0" xfId="0" applyFont="1"/>
    <xf numFmtId="0" fontId="26" fillId="0" borderId="0" xfId="0" applyFont="1" applyAlignment="1">
      <alignment vertical="center"/>
    </xf>
    <xf numFmtId="0" fontId="26" fillId="0" borderId="0" xfId="0" applyFont="1"/>
    <xf numFmtId="4" fontId="26" fillId="0" borderId="5" xfId="0" applyNumberFormat="1" applyFont="1" applyBorder="1" applyAlignment="1">
      <alignment vertical="center"/>
    </xf>
    <xf numFmtId="49" fontId="26" fillId="0" borderId="5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17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26" fillId="0" borderId="5" xfId="0" applyFont="1" applyBorder="1" applyAlignment="1">
      <alignment horizontal="center" vertical="center"/>
    </xf>
    <xf numFmtId="4" fontId="26" fillId="0" borderId="3" xfId="0" applyNumberFormat="1" applyFont="1" applyBorder="1" applyAlignment="1">
      <alignment vertical="center"/>
    </xf>
    <xf numFmtId="4" fontId="26" fillId="0" borderId="3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31" fillId="0" borderId="0" xfId="0" applyFont="1"/>
    <xf numFmtId="4" fontId="32" fillId="0" borderId="16" xfId="0" applyNumberFormat="1" applyFont="1" applyBorder="1" applyAlignment="1">
      <alignment vertical="center"/>
    </xf>
    <xf numFmtId="4" fontId="26" fillId="0" borderId="16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32" fillId="0" borderId="3" xfId="0" applyFont="1" applyBorder="1" applyAlignment="1">
      <alignment horizontal="center" vertical="center"/>
    </xf>
    <xf numFmtId="4" fontId="26" fillId="0" borderId="5" xfId="0" applyNumberFormat="1" applyFont="1" applyBorder="1" applyAlignment="1">
      <alignment horizontal="center" vertical="center"/>
    </xf>
    <xf numFmtId="4" fontId="32" fillId="0" borderId="5" xfId="0" applyNumberFormat="1" applyFont="1" applyBorder="1" applyAlignment="1">
      <alignment vertical="center"/>
    </xf>
    <xf numFmtId="49" fontId="26" fillId="0" borderId="18" xfId="0" applyNumberFormat="1" applyFont="1" applyBorder="1" applyAlignment="1">
      <alignment horizontal="center" vertical="center"/>
    </xf>
    <xf numFmtId="0" fontId="31" fillId="0" borderId="0" xfId="0" applyFont="1" applyAlignment="1">
      <alignment wrapText="1"/>
    </xf>
    <xf numFmtId="4" fontId="32" fillId="0" borderId="16" xfId="0" applyNumberFormat="1" applyFont="1" applyBorder="1"/>
    <xf numFmtId="4" fontId="26" fillId="0" borderId="16" xfId="0" applyNumberFormat="1" applyFont="1" applyBorder="1" applyAlignment="1">
      <alignment horizontal="center"/>
    </xf>
    <xf numFmtId="49" fontId="26" fillId="0" borderId="16" xfId="0" applyNumberFormat="1" applyFont="1" applyBorder="1" applyAlignment="1">
      <alignment horizontal="center"/>
    </xf>
    <xf numFmtId="49" fontId="26" fillId="0" borderId="3" xfId="0" applyNumberFormat="1" applyFont="1" applyBorder="1" applyAlignment="1">
      <alignment horizontal="center"/>
    </xf>
    <xf numFmtId="0" fontId="32" fillId="0" borderId="3" xfId="0" applyFont="1" applyBorder="1" applyAlignment="1">
      <alignment vertical="center" wrapText="1"/>
    </xf>
    <xf numFmtId="4" fontId="32" fillId="0" borderId="16" xfId="0" applyNumberFormat="1" applyFont="1" applyBorder="1" applyAlignment="1">
      <alignment horizontal="right"/>
    </xf>
    <xf numFmtId="0" fontId="13" fillId="0" borderId="0" xfId="0" applyFont="1" applyAlignment="1">
      <alignment vertical="center"/>
    </xf>
    <xf numFmtId="0" fontId="28" fillId="0" borderId="0" xfId="0" applyFont="1"/>
    <xf numFmtId="49" fontId="26" fillId="0" borderId="1" xfId="0" applyNumberFormat="1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0" xfId="0" applyFont="1"/>
    <xf numFmtId="0" fontId="7" fillId="0" borderId="16" xfId="0" applyFont="1" applyBorder="1" applyAlignment="1">
      <alignment horizontal="center" vertical="center"/>
    </xf>
    <xf numFmtId="0" fontId="34" fillId="3" borderId="16" xfId="0" applyFont="1" applyFill="1" applyBorder="1" applyAlignment="1">
      <alignment horizontal="center" vertical="center" wrapText="1"/>
    </xf>
    <xf numFmtId="0" fontId="34" fillId="3" borderId="16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35" fillId="0" borderId="0" xfId="0" applyFont="1" applyAlignment="1">
      <alignment horizontal="centerContinuous" vertical="center" wrapText="1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3" fillId="0" borderId="11" xfId="0" applyFont="1" applyBorder="1" applyAlignment="1">
      <alignment vertical="center" wrapText="1"/>
    </xf>
    <xf numFmtId="4" fontId="3" fillId="0" borderId="12" xfId="0" applyNumberFormat="1" applyFont="1" applyBorder="1"/>
    <xf numFmtId="4" fontId="3" fillId="0" borderId="12" xfId="0" applyNumberFormat="1" applyFont="1" applyBorder="1" applyAlignment="1">
      <alignment horizontal="right"/>
    </xf>
    <xf numFmtId="0" fontId="3" fillId="0" borderId="12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/>
    <xf numFmtId="0" fontId="2" fillId="0" borderId="11" xfId="0" applyFont="1" applyBorder="1" applyAlignment="1">
      <alignment wrapText="1"/>
    </xf>
    <xf numFmtId="4" fontId="2" fillId="0" borderId="12" xfId="0" applyNumberFormat="1" applyFont="1" applyBorder="1"/>
    <xf numFmtId="4" fontId="2" fillId="0" borderId="12" xfId="0" applyNumberFormat="1" applyFont="1" applyBorder="1" applyAlignment="1">
      <alignment horizontal="right"/>
    </xf>
    <xf numFmtId="49" fontId="3" fillId="0" borderId="3" xfId="0" applyNumberFormat="1" applyFont="1" applyBorder="1"/>
    <xf numFmtId="0" fontId="2" fillId="0" borderId="11" xfId="0" applyFont="1" applyBorder="1"/>
    <xf numFmtId="0" fontId="3" fillId="0" borderId="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/>
    <xf numFmtId="4" fontId="3" fillId="0" borderId="15" xfId="0" applyNumberFormat="1" applyFont="1" applyBorder="1"/>
    <xf numFmtId="0" fontId="3" fillId="0" borderId="11" xfId="0" applyFont="1" applyBorder="1" applyAlignment="1">
      <alignment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/>
    <xf numFmtId="0" fontId="3" fillId="0" borderId="12" xfId="0" applyFont="1" applyBorder="1"/>
    <xf numFmtId="0" fontId="6" fillId="0" borderId="16" xfId="1" applyFont="1" applyBorder="1" applyAlignment="1">
      <alignment horizontal="center" vertical="center" wrapText="1"/>
    </xf>
    <xf numFmtId="4" fontId="34" fillId="0" borderId="16" xfId="1" applyNumberFormat="1" applyFont="1" applyBorder="1" applyAlignment="1">
      <alignment horizontal="right" vertical="center" wrapText="1"/>
    </xf>
    <xf numFmtId="3" fontId="34" fillId="0" borderId="0" xfId="1" applyNumberFormat="1" applyFont="1"/>
    <xf numFmtId="0" fontId="34" fillId="0" borderId="0" xfId="1" applyFont="1"/>
    <xf numFmtId="3" fontId="24" fillId="0" borderId="16" xfId="1" applyNumberFormat="1" applyFont="1" applyBorder="1" applyAlignment="1">
      <alignment horizontal="center" vertical="center" wrapText="1"/>
    </xf>
    <xf numFmtId="1" fontId="36" fillId="0" borderId="16" xfId="1" applyNumberFormat="1" applyFont="1" applyBorder="1" applyAlignment="1">
      <alignment horizontal="center" vertical="center" wrapText="1"/>
    </xf>
    <xf numFmtId="3" fontId="37" fillId="0" borderId="16" xfId="1" applyNumberFormat="1" applyFont="1" applyBorder="1" applyAlignment="1">
      <alignment horizontal="center" vertical="center" wrapText="1"/>
    </xf>
    <xf numFmtId="0" fontId="2" fillId="2" borderId="0" xfId="1" applyFont="1" applyFill="1"/>
    <xf numFmtId="3" fontId="37" fillId="0" borderId="22" xfId="1" applyNumberFormat="1" applyFont="1" applyBorder="1" applyAlignment="1">
      <alignment horizontal="center" vertical="center" wrapText="1"/>
    </xf>
    <xf numFmtId="0" fontId="38" fillId="0" borderId="0" xfId="1" applyFont="1"/>
    <xf numFmtId="0" fontId="22" fillId="0" borderId="0" xfId="2" applyFont="1"/>
    <xf numFmtId="0" fontId="22" fillId="0" borderId="0" xfId="2" applyFont="1" applyAlignment="1">
      <alignment vertical="center"/>
    </xf>
    <xf numFmtId="0" fontId="22" fillId="0" borderId="21" xfId="2" applyFont="1" applyBorder="1" applyAlignment="1">
      <alignment horizontal="centerContinuous"/>
    </xf>
    <xf numFmtId="0" fontId="27" fillId="0" borderId="0" xfId="2" applyFont="1" applyAlignment="1">
      <alignment vertical="center"/>
    </xf>
    <xf numFmtId="0" fontId="11" fillId="0" borderId="19" xfId="2" applyFont="1" applyBorder="1" applyAlignment="1">
      <alignment horizontal="center"/>
    </xf>
    <xf numFmtId="0" fontId="11" fillId="0" borderId="24" xfId="2" applyFont="1" applyBorder="1" applyAlignment="1">
      <alignment horizontal="center"/>
    </xf>
    <xf numFmtId="3" fontId="22" fillId="0" borderId="0" xfId="2" applyNumberFormat="1" applyFont="1"/>
    <xf numFmtId="4" fontId="22" fillId="0" borderId="0" xfId="2" applyNumberFormat="1" applyFont="1"/>
    <xf numFmtId="0" fontId="0" fillId="0" borderId="0" xfId="0" applyFont="1" applyAlignment="1">
      <alignment vertical="center"/>
    </xf>
    <xf numFmtId="0" fontId="30" fillId="0" borderId="33" xfId="0" applyFont="1" applyBorder="1" applyAlignment="1">
      <alignment vertical="center" wrapText="1"/>
    </xf>
    <xf numFmtId="3" fontId="0" fillId="0" borderId="33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top"/>
    </xf>
    <xf numFmtId="4" fontId="0" fillId="0" borderId="3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4" fontId="0" fillId="0" borderId="5" xfId="0" applyNumberFormat="1" applyFont="1" applyBorder="1" applyAlignment="1">
      <alignment vertical="top"/>
    </xf>
    <xf numFmtId="0" fontId="0" fillId="0" borderId="16" xfId="0" applyFont="1" applyBorder="1" applyAlignment="1">
      <alignment vertical="center"/>
    </xf>
    <xf numFmtId="4" fontId="0" fillId="0" borderId="16" xfId="0" applyNumberFormat="1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4" fontId="0" fillId="0" borderId="5" xfId="0" applyNumberFormat="1" applyFont="1" applyBorder="1" applyAlignment="1">
      <alignment vertical="center"/>
    </xf>
    <xf numFmtId="4" fontId="0" fillId="0" borderId="5" xfId="0" applyNumberFormat="1" applyFont="1" applyBorder="1" applyAlignment="1">
      <alignment horizontal="right" vertical="center"/>
    </xf>
    <xf numFmtId="0" fontId="0" fillId="4" borderId="5" xfId="0" applyFont="1" applyFill="1" applyBorder="1" applyAlignment="1">
      <alignment vertical="center"/>
    </xf>
    <xf numFmtId="0" fontId="30" fillId="4" borderId="16" xfId="0" applyFont="1" applyFill="1" applyBorder="1" applyAlignment="1">
      <alignment horizontal="left" vertical="center" indent="2"/>
    </xf>
    <xf numFmtId="4" fontId="30" fillId="4" borderId="5" xfId="0" applyNumberFormat="1" applyFont="1" applyFill="1" applyBorder="1" applyAlignment="1">
      <alignment vertical="center"/>
    </xf>
    <xf numFmtId="0" fontId="0" fillId="4" borderId="0" xfId="0" applyFont="1" applyFill="1"/>
    <xf numFmtId="0" fontId="3" fillId="0" borderId="0" xfId="0" applyFont="1"/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vertical="center"/>
    </xf>
    <xf numFmtId="49" fontId="13" fillId="0" borderId="17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vertical="center"/>
    </xf>
    <xf numFmtId="4" fontId="39" fillId="0" borderId="3" xfId="0" applyNumberFormat="1" applyFont="1" applyBorder="1" applyAlignment="1">
      <alignment vertical="center"/>
    </xf>
    <xf numFmtId="0" fontId="26" fillId="0" borderId="3" xfId="0" applyFont="1" applyBorder="1"/>
    <xf numFmtId="0" fontId="34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right" vertical="center"/>
    </xf>
    <xf numFmtId="0" fontId="0" fillId="0" borderId="24" xfId="0" applyFont="1" applyBorder="1" applyAlignment="1">
      <alignment horizontal="center" vertical="center"/>
    </xf>
    <xf numFmtId="4" fontId="34" fillId="0" borderId="21" xfId="0" applyNumberFormat="1" applyFont="1" applyBorder="1" applyAlignment="1">
      <alignment vertical="center"/>
    </xf>
    <xf numFmtId="4" fontId="34" fillId="0" borderId="16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6" fillId="0" borderId="16" xfId="1" applyFont="1" applyBorder="1" applyAlignment="1">
      <alignment horizontal="centerContinuous" vertical="center"/>
    </xf>
  </cellXfs>
  <cellStyles count="3">
    <cellStyle name="Normalny" xfId="0" builtinId="0"/>
    <cellStyle name="Normalny 2" xfId="1" xr:uid="{03FE125F-3EFC-4938-B732-DB00078E0A91}"/>
    <cellStyle name="Normalny 3" xfId="2" xr:uid="{11D8CFDC-79D0-4CC8-B825-0C45AFE0FE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1C744-B974-4DB5-9464-A8B200E8FF0A}">
  <dimension ref="A1:H506"/>
  <sheetViews>
    <sheetView tabSelected="1" zoomScale="140" zoomScaleNormal="140" workbookViewId="0">
      <selection activeCell="A2" sqref="A2"/>
    </sheetView>
  </sheetViews>
  <sheetFormatPr defaultRowHeight="15" x14ac:dyDescent="0.25"/>
  <cols>
    <col min="1" max="1" width="4.140625" style="349" customWidth="1"/>
    <col min="2" max="2" width="6" style="349" customWidth="1"/>
    <col min="3" max="3" width="5" style="349" customWidth="1"/>
    <col min="4" max="4" width="39.5703125" style="349" customWidth="1"/>
    <col min="5" max="5" width="13" style="349" customWidth="1"/>
    <col min="6" max="6" width="10.5703125" style="349" customWidth="1"/>
    <col min="7" max="7" width="10.28515625" style="349" customWidth="1"/>
    <col min="8" max="8" width="13" style="349" customWidth="1"/>
    <col min="9" max="9" width="10.28515625" style="349" customWidth="1"/>
    <col min="10" max="16384" width="9.140625" style="349"/>
  </cols>
  <sheetData>
    <row r="1" spans="1:8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153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1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154</v>
      </c>
      <c r="G4" s="1"/>
      <c r="H4" s="1"/>
    </row>
    <row r="5" spans="1:8" ht="39" customHeight="1" x14ac:dyDescent="0.25">
      <c r="A5" s="4" t="s">
        <v>2</v>
      </c>
      <c r="B5" s="350"/>
      <c r="C5" s="5"/>
      <c r="D5" s="5"/>
      <c r="E5" s="350"/>
      <c r="F5" s="350"/>
      <c r="G5" s="6"/>
      <c r="H5" s="350"/>
    </row>
    <row r="6" spans="1:8" ht="33" customHeight="1" x14ac:dyDescent="0.25">
      <c r="A6" s="1"/>
      <c r="B6" s="1"/>
      <c r="C6" s="2"/>
      <c r="D6" s="2"/>
      <c r="E6" s="7"/>
      <c r="F6" s="1"/>
      <c r="G6" s="8"/>
      <c r="H6" s="9" t="s">
        <v>3</v>
      </c>
    </row>
    <row r="7" spans="1:8" s="17" customFormat="1" ht="11.25" x14ac:dyDescent="0.2">
      <c r="A7" s="10"/>
      <c r="B7" s="10"/>
      <c r="C7" s="11"/>
      <c r="D7" s="12"/>
      <c r="E7" s="13" t="s">
        <v>4</v>
      </c>
      <c r="F7" s="14"/>
      <c r="G7" s="15"/>
      <c r="H7" s="13" t="s">
        <v>4</v>
      </c>
    </row>
    <row r="8" spans="1:8" s="17" customFormat="1" ht="11.25" x14ac:dyDescent="0.2">
      <c r="A8" s="18" t="s">
        <v>5</v>
      </c>
      <c r="B8" s="18" t="s">
        <v>6</v>
      </c>
      <c r="C8" s="19" t="s">
        <v>7</v>
      </c>
      <c r="D8" s="20" t="s">
        <v>8</v>
      </c>
      <c r="E8" s="18" t="s">
        <v>9</v>
      </c>
      <c r="F8" s="21" t="s">
        <v>10</v>
      </c>
      <c r="G8" s="18" t="s">
        <v>11</v>
      </c>
      <c r="H8" s="18" t="s">
        <v>12</v>
      </c>
    </row>
    <row r="9" spans="1:8" s="17" customFormat="1" ht="4.5" customHeight="1" x14ac:dyDescent="0.2">
      <c r="A9" s="22"/>
      <c r="B9" s="22"/>
      <c r="C9" s="23"/>
      <c r="D9" s="24"/>
      <c r="E9" s="22"/>
      <c r="F9" s="25"/>
      <c r="G9" s="25"/>
      <c r="H9" s="22"/>
    </row>
    <row r="10" spans="1:8" s="17" customFormat="1" ht="21" customHeight="1" thickBot="1" x14ac:dyDescent="0.25">
      <c r="A10" s="26"/>
      <c r="B10" s="26"/>
      <c r="C10" s="27"/>
      <c r="D10" s="28" t="s">
        <v>13</v>
      </c>
      <c r="E10" s="29">
        <v>792077972.02999985</v>
      </c>
      <c r="F10" s="29">
        <f>SUM(F11,F30,F52)</f>
        <v>1526422.51</v>
      </c>
      <c r="G10" s="29">
        <f>SUM(G11,G30,G52)</f>
        <v>0</v>
      </c>
      <c r="H10" s="29">
        <f>SUM(E10+F10-G10)</f>
        <v>793604394.53999984</v>
      </c>
    </row>
    <row r="11" spans="1:8" s="17" customFormat="1" ht="21.75" customHeight="1" thickBot="1" x14ac:dyDescent="0.25">
      <c r="A11" s="26"/>
      <c r="B11" s="26"/>
      <c r="C11" s="27"/>
      <c r="D11" s="30" t="s">
        <v>14</v>
      </c>
      <c r="E11" s="31">
        <v>702123736.04999995</v>
      </c>
      <c r="F11" s="31">
        <f>SUM(F12,F16,F26)</f>
        <v>122398</v>
      </c>
      <c r="G11" s="31">
        <f>SUM(G12,G16,G26)</f>
        <v>0</v>
      </c>
      <c r="H11" s="31">
        <f>SUM(E11+F11-G11)</f>
        <v>702246134.04999995</v>
      </c>
    </row>
    <row r="12" spans="1:8" s="17" customFormat="1" ht="17.25" customHeight="1" thickTop="1" thickBot="1" x14ac:dyDescent="0.25">
      <c r="A12" s="32">
        <v>758</v>
      </c>
      <c r="B12" s="18"/>
      <c r="C12" s="18"/>
      <c r="D12" s="33" t="s">
        <v>15</v>
      </c>
      <c r="E12" s="31">
        <v>190044000</v>
      </c>
      <c r="F12" s="34">
        <f>SUM(F13)</f>
        <v>55248</v>
      </c>
      <c r="G12" s="34">
        <f>SUM(G13)</f>
        <v>0</v>
      </c>
      <c r="H12" s="31">
        <f t="shared" ref="H12:H26" si="0">SUM(E12+F12-G12)</f>
        <v>190099248</v>
      </c>
    </row>
    <row r="13" spans="1:8" s="17" customFormat="1" ht="12" customHeight="1" thickTop="1" x14ac:dyDescent="0.2">
      <c r="A13" s="32"/>
      <c r="B13" s="27" t="s">
        <v>16</v>
      </c>
      <c r="C13" s="35"/>
      <c r="D13" s="36" t="s">
        <v>17</v>
      </c>
      <c r="E13" s="37">
        <v>0</v>
      </c>
      <c r="F13" s="38">
        <f>SUM(F14)</f>
        <v>55248</v>
      </c>
      <c r="G13" s="38">
        <f>SUM(G14)</f>
        <v>0</v>
      </c>
      <c r="H13" s="37">
        <f t="shared" si="0"/>
        <v>55248</v>
      </c>
    </row>
    <row r="14" spans="1:8" s="17" customFormat="1" ht="21" customHeight="1" x14ac:dyDescent="0.2">
      <c r="A14" s="26"/>
      <c r="B14" s="39"/>
      <c r="C14" s="27"/>
      <c r="D14" s="351" t="s">
        <v>18</v>
      </c>
      <c r="E14" s="352">
        <v>0</v>
      </c>
      <c r="F14" s="353">
        <f>SUM(F15:F15)</f>
        <v>55248</v>
      </c>
      <c r="G14" s="353">
        <f>SUM(G15:G15)</f>
        <v>0</v>
      </c>
      <c r="H14" s="352">
        <f t="shared" si="0"/>
        <v>55248</v>
      </c>
    </row>
    <row r="15" spans="1:8" s="17" customFormat="1" ht="45.75" customHeight="1" x14ac:dyDescent="0.2">
      <c r="A15" s="26"/>
      <c r="B15" s="35"/>
      <c r="C15" s="40" t="s">
        <v>19</v>
      </c>
      <c r="D15" s="41" t="s">
        <v>20</v>
      </c>
      <c r="E15" s="42">
        <v>0</v>
      </c>
      <c r="F15" s="42">
        <f>49214+6034</f>
        <v>55248</v>
      </c>
      <c r="G15" s="42"/>
      <c r="H15" s="43">
        <f t="shared" si="0"/>
        <v>55248</v>
      </c>
    </row>
    <row r="16" spans="1:8" s="17" customFormat="1" ht="12" customHeight="1" thickBot="1" x14ac:dyDescent="0.25">
      <c r="A16" s="44">
        <v>801</v>
      </c>
      <c r="B16" s="44"/>
      <c r="C16" s="45"/>
      <c r="D16" s="46" t="s">
        <v>21</v>
      </c>
      <c r="E16" s="31">
        <v>23729507.129999999</v>
      </c>
      <c r="F16" s="31">
        <f>SUM(F17,F20,F23)</f>
        <v>58000</v>
      </c>
      <c r="G16" s="31">
        <f>SUM(G17,G20,G23)</f>
        <v>0</v>
      </c>
      <c r="H16" s="31">
        <f>SUM(E16+F16-G16)</f>
        <v>23787507.129999999</v>
      </c>
    </row>
    <row r="17" spans="1:8" s="17" customFormat="1" ht="12" customHeight="1" thickTop="1" x14ac:dyDescent="0.2">
      <c r="A17" s="26"/>
      <c r="B17" s="47">
        <v>80104</v>
      </c>
      <c r="C17" s="27"/>
      <c r="D17" s="36" t="s">
        <v>22</v>
      </c>
      <c r="E17" s="37">
        <v>5389023.5899999999</v>
      </c>
      <c r="F17" s="38">
        <f t="shared" ref="F17:G17" si="1">SUM(F18)</f>
        <v>22000</v>
      </c>
      <c r="G17" s="38">
        <f t="shared" si="1"/>
        <v>0</v>
      </c>
      <c r="H17" s="37">
        <f>SUM(E17+F17-G17)</f>
        <v>5411023.5899999999</v>
      </c>
    </row>
    <row r="18" spans="1:8" s="17" customFormat="1" ht="12" customHeight="1" x14ac:dyDescent="0.2">
      <c r="A18" s="26"/>
      <c r="B18" s="48"/>
      <c r="C18" s="49"/>
      <c r="D18" s="354" t="s">
        <v>23</v>
      </c>
      <c r="E18" s="352">
        <v>3585786</v>
      </c>
      <c r="F18" s="353">
        <f>SUM(F19:F19)</f>
        <v>22000</v>
      </c>
      <c r="G18" s="353">
        <f>SUM(G19:G19)</f>
        <v>0</v>
      </c>
      <c r="H18" s="352">
        <f>SUM(E18+F18-G18)</f>
        <v>3607786</v>
      </c>
    </row>
    <row r="19" spans="1:8" s="17" customFormat="1" ht="33" customHeight="1" x14ac:dyDescent="0.2">
      <c r="A19" s="26"/>
      <c r="B19" s="50"/>
      <c r="C19" s="40" t="s">
        <v>24</v>
      </c>
      <c r="D19" s="41" t="s">
        <v>25</v>
      </c>
      <c r="E19" s="51">
        <v>3585786</v>
      </c>
      <c r="F19" s="51">
        <v>22000</v>
      </c>
      <c r="G19" s="52"/>
      <c r="H19" s="51">
        <f t="shared" si="0"/>
        <v>3607786</v>
      </c>
    </row>
    <row r="20" spans="1:8" s="17" customFormat="1" ht="12" customHeight="1" x14ac:dyDescent="0.2">
      <c r="A20" s="26"/>
      <c r="B20" s="53">
        <v>80115</v>
      </c>
      <c r="C20" s="54"/>
      <c r="D20" s="55" t="s">
        <v>26</v>
      </c>
      <c r="E20" s="37">
        <v>45801.5</v>
      </c>
      <c r="F20" s="38">
        <f t="shared" ref="F20:G20" si="2">SUM(F21)</f>
        <v>24000</v>
      </c>
      <c r="G20" s="38">
        <f t="shared" si="2"/>
        <v>0</v>
      </c>
      <c r="H20" s="37">
        <f>SUM(E20+F20-G20)</f>
        <v>69801.5</v>
      </c>
    </row>
    <row r="21" spans="1:8" s="17" customFormat="1" ht="12" customHeight="1" x14ac:dyDescent="0.2">
      <c r="A21" s="26"/>
      <c r="B21" s="48"/>
      <c r="C21" s="49"/>
      <c r="D21" s="354" t="s">
        <v>23</v>
      </c>
      <c r="E21" s="352">
        <v>0</v>
      </c>
      <c r="F21" s="353">
        <f>SUM(F22:F22)</f>
        <v>24000</v>
      </c>
      <c r="G21" s="353">
        <f>SUM(G22:G22)</f>
        <v>0</v>
      </c>
      <c r="H21" s="352">
        <f>SUM(E21+F21-G21)</f>
        <v>24000</v>
      </c>
    </row>
    <row r="22" spans="1:8" s="17" customFormat="1" ht="24" customHeight="1" x14ac:dyDescent="0.2">
      <c r="A22" s="26"/>
      <c r="B22" s="50"/>
      <c r="C22" s="40" t="s">
        <v>27</v>
      </c>
      <c r="D22" s="56" t="s">
        <v>28</v>
      </c>
      <c r="E22" s="51">
        <v>0</v>
      </c>
      <c r="F22" s="51">
        <v>24000</v>
      </c>
      <c r="G22" s="52"/>
      <c r="H22" s="51">
        <f t="shared" ref="H22" si="3">SUM(E22+F22-G22)</f>
        <v>24000</v>
      </c>
    </row>
    <row r="23" spans="1:8" s="17" customFormat="1" ht="12" customHeight="1" x14ac:dyDescent="0.2">
      <c r="A23" s="26"/>
      <c r="B23" s="53">
        <v>80120</v>
      </c>
      <c r="C23" s="54"/>
      <c r="D23" s="55" t="s">
        <v>29</v>
      </c>
      <c r="E23" s="37">
        <v>12316.55</v>
      </c>
      <c r="F23" s="38">
        <f t="shared" ref="F23:G23" si="4">SUM(F24)</f>
        <v>12000</v>
      </c>
      <c r="G23" s="38">
        <f t="shared" si="4"/>
        <v>0</v>
      </c>
      <c r="H23" s="37">
        <f>SUM(E23+F23-G23)</f>
        <v>24316.55</v>
      </c>
    </row>
    <row r="24" spans="1:8" s="17" customFormat="1" ht="12" customHeight="1" x14ac:dyDescent="0.2">
      <c r="A24" s="26"/>
      <c r="B24" s="57"/>
      <c r="C24" s="49"/>
      <c r="D24" s="354" t="s">
        <v>23</v>
      </c>
      <c r="E24" s="352">
        <v>0</v>
      </c>
      <c r="F24" s="353">
        <f>SUM(F25:F25)</f>
        <v>12000</v>
      </c>
      <c r="G24" s="353">
        <f>SUM(G25:G25)</f>
        <v>0</v>
      </c>
      <c r="H24" s="352">
        <f>SUM(E24+F24-G24)</f>
        <v>12000</v>
      </c>
    </row>
    <row r="25" spans="1:8" s="17" customFormat="1" ht="24" customHeight="1" x14ac:dyDescent="0.2">
      <c r="A25" s="26"/>
      <c r="B25" s="44"/>
      <c r="C25" s="40" t="s">
        <v>27</v>
      </c>
      <c r="D25" s="56" t="s">
        <v>28</v>
      </c>
      <c r="E25" s="51">
        <v>0</v>
      </c>
      <c r="F25" s="51">
        <v>12000</v>
      </c>
      <c r="G25" s="52"/>
      <c r="H25" s="51">
        <f t="shared" ref="H25" si="5">SUM(E25+F25-G25)</f>
        <v>12000</v>
      </c>
    </row>
    <row r="26" spans="1:8" s="17" customFormat="1" ht="12" customHeight="1" thickBot="1" x14ac:dyDescent="0.25">
      <c r="A26" s="44">
        <v>852</v>
      </c>
      <c r="B26" s="44"/>
      <c r="C26" s="45"/>
      <c r="D26" s="46" t="s">
        <v>30</v>
      </c>
      <c r="E26" s="31">
        <v>22648782.02</v>
      </c>
      <c r="F26" s="34">
        <f>SUM(F27)</f>
        <v>9150</v>
      </c>
      <c r="G26" s="34">
        <f>SUM(G27)</f>
        <v>0</v>
      </c>
      <c r="H26" s="31">
        <f t="shared" si="0"/>
        <v>22657932.02</v>
      </c>
    </row>
    <row r="27" spans="1:8" s="17" customFormat="1" ht="12" customHeight="1" thickTop="1" x14ac:dyDescent="0.2">
      <c r="A27" s="44"/>
      <c r="B27" s="58">
        <v>85230</v>
      </c>
      <c r="C27" s="27"/>
      <c r="D27" s="36" t="s">
        <v>31</v>
      </c>
      <c r="E27" s="37">
        <v>3347507</v>
      </c>
      <c r="F27" s="38">
        <f t="shared" ref="F27:G27" si="6">SUM(F28)</f>
        <v>9150</v>
      </c>
      <c r="G27" s="38">
        <f t="shared" si="6"/>
        <v>0</v>
      </c>
      <c r="H27" s="37">
        <f>SUM(E27+F27-G27)</f>
        <v>3356657</v>
      </c>
    </row>
    <row r="28" spans="1:8" s="17" customFormat="1" ht="24.75" customHeight="1" x14ac:dyDescent="0.2">
      <c r="A28" s="44"/>
      <c r="B28" s="44"/>
      <c r="C28" s="78"/>
      <c r="D28" s="354" t="s">
        <v>32</v>
      </c>
      <c r="E28" s="352">
        <v>5350</v>
      </c>
      <c r="F28" s="353">
        <f>SUM(F29:F29)</f>
        <v>9150</v>
      </c>
      <c r="G28" s="353">
        <f>SUM(G29:G29)</f>
        <v>0</v>
      </c>
      <c r="H28" s="352">
        <f t="shared" ref="H28:H29" si="7">SUM(E28+F28-G28)</f>
        <v>14500</v>
      </c>
    </row>
    <row r="29" spans="1:8" s="17" customFormat="1" ht="34.5" customHeight="1" x14ac:dyDescent="0.2">
      <c r="A29" s="44"/>
      <c r="B29" s="44"/>
      <c r="C29" s="40" t="s">
        <v>19</v>
      </c>
      <c r="D29" s="41" t="s">
        <v>20</v>
      </c>
      <c r="E29" s="51">
        <v>5350</v>
      </c>
      <c r="F29" s="51">
        <v>9150</v>
      </c>
      <c r="G29" s="52"/>
      <c r="H29" s="51">
        <f t="shared" si="7"/>
        <v>14500</v>
      </c>
    </row>
    <row r="30" spans="1:8" s="17" customFormat="1" ht="21" customHeight="1" thickBot="1" x14ac:dyDescent="0.25">
      <c r="A30" s="26"/>
      <c r="B30" s="26"/>
      <c r="C30" s="27"/>
      <c r="D30" s="30" t="s">
        <v>33</v>
      </c>
      <c r="E30" s="31">
        <v>71603040.180000007</v>
      </c>
      <c r="F30" s="34">
        <f>SUM(F31,F35,F40,F44,F48)</f>
        <v>1330425.51</v>
      </c>
      <c r="G30" s="34">
        <f>SUM(G31,G35,G40,G44,G48)</f>
        <v>0</v>
      </c>
      <c r="H30" s="31">
        <f t="shared" ref="H30:H52" si="8">SUM(E30+F30-G30)</f>
        <v>72933465.690000013</v>
      </c>
    </row>
    <row r="31" spans="1:8" s="17" customFormat="1" ht="21" customHeight="1" thickTop="1" thickBot="1" x14ac:dyDescent="0.25">
      <c r="A31" s="59" t="s">
        <v>34</v>
      </c>
      <c r="B31" s="35"/>
      <c r="C31" s="35"/>
      <c r="D31" s="60" t="s">
        <v>35</v>
      </c>
      <c r="E31" s="34">
        <v>0</v>
      </c>
      <c r="F31" s="34">
        <f t="shared" ref="F31:G32" si="9">SUM(F32)</f>
        <v>4334.55</v>
      </c>
      <c r="G31" s="34">
        <f t="shared" si="9"/>
        <v>0</v>
      </c>
      <c r="H31" s="34">
        <f t="shared" si="8"/>
        <v>4334.55</v>
      </c>
    </row>
    <row r="32" spans="1:8" s="17" customFormat="1" ht="12" customHeight="1" thickTop="1" x14ac:dyDescent="0.2">
      <c r="A32" s="61"/>
      <c r="B32" s="62" t="s">
        <v>36</v>
      </c>
      <c r="C32" s="63"/>
      <c r="D32" s="64" t="s">
        <v>37</v>
      </c>
      <c r="E32" s="37">
        <v>0</v>
      </c>
      <c r="F32" s="38">
        <f t="shared" si="9"/>
        <v>4334.55</v>
      </c>
      <c r="G32" s="38">
        <f t="shared" si="9"/>
        <v>0</v>
      </c>
      <c r="H32" s="37">
        <f t="shared" si="8"/>
        <v>4334.55</v>
      </c>
    </row>
    <row r="33" spans="1:8" s="17" customFormat="1" ht="12" customHeight="1" x14ac:dyDescent="0.2">
      <c r="A33" s="44"/>
      <c r="B33" s="58"/>
      <c r="C33" s="27"/>
      <c r="D33" s="355" t="s">
        <v>23</v>
      </c>
      <c r="E33" s="352">
        <v>0</v>
      </c>
      <c r="F33" s="353">
        <f>SUM(F34)</f>
        <v>4334.55</v>
      </c>
      <c r="G33" s="353">
        <f>SUM(G34)</f>
        <v>0</v>
      </c>
      <c r="H33" s="352">
        <f t="shared" si="8"/>
        <v>4334.55</v>
      </c>
    </row>
    <row r="34" spans="1:8" s="17" customFormat="1" ht="44.25" customHeight="1" x14ac:dyDescent="0.2">
      <c r="A34" s="44"/>
      <c r="B34" s="44"/>
      <c r="C34" s="40" t="s">
        <v>38</v>
      </c>
      <c r="D34" s="65" t="s">
        <v>39</v>
      </c>
      <c r="E34" s="42">
        <v>0</v>
      </c>
      <c r="F34" s="51">
        <v>4334.55</v>
      </c>
      <c r="G34" s="51"/>
      <c r="H34" s="42">
        <f t="shared" si="8"/>
        <v>4334.55</v>
      </c>
    </row>
    <row r="35" spans="1:8" s="17" customFormat="1" ht="12" customHeight="1" thickBot="1" x14ac:dyDescent="0.25">
      <c r="A35" s="44">
        <v>750</v>
      </c>
      <c r="B35" s="44"/>
      <c r="C35" s="45"/>
      <c r="D35" s="46" t="s">
        <v>40</v>
      </c>
      <c r="E35" s="34">
        <v>1662400</v>
      </c>
      <c r="F35" s="34">
        <f t="shared" ref="F35:G36" si="10">SUM(F36)</f>
        <v>6242.96</v>
      </c>
      <c r="G35" s="34">
        <f t="shared" si="10"/>
        <v>0</v>
      </c>
      <c r="H35" s="34">
        <f t="shared" si="8"/>
        <v>1668642.96</v>
      </c>
    </row>
    <row r="36" spans="1:8" s="17" customFormat="1" ht="12" customHeight="1" thickTop="1" x14ac:dyDescent="0.2">
      <c r="A36" s="44"/>
      <c r="B36" s="35">
        <v>75011</v>
      </c>
      <c r="C36" s="35"/>
      <c r="D36" s="66" t="s">
        <v>41</v>
      </c>
      <c r="E36" s="37">
        <v>1662400</v>
      </c>
      <c r="F36" s="38">
        <f t="shared" si="10"/>
        <v>6242.96</v>
      </c>
      <c r="G36" s="38">
        <f t="shared" si="10"/>
        <v>0</v>
      </c>
      <c r="H36" s="37">
        <f t="shared" si="8"/>
        <v>1668642.96</v>
      </c>
    </row>
    <row r="37" spans="1:8" s="17" customFormat="1" ht="12" customHeight="1" x14ac:dyDescent="0.2">
      <c r="A37" s="44"/>
      <c r="B37" s="58"/>
      <c r="C37" s="27"/>
      <c r="D37" s="354" t="s">
        <v>42</v>
      </c>
      <c r="E37" s="352">
        <v>0</v>
      </c>
      <c r="F37" s="353">
        <f>SUM(F38)</f>
        <v>6242.96</v>
      </c>
      <c r="G37" s="353">
        <f>SUM(G38)</f>
        <v>0</v>
      </c>
      <c r="H37" s="352">
        <f t="shared" si="8"/>
        <v>6242.96</v>
      </c>
    </row>
    <row r="38" spans="1:8" s="17" customFormat="1" ht="45" customHeight="1" x14ac:dyDescent="0.2">
      <c r="A38" s="67"/>
      <c r="B38" s="67"/>
      <c r="C38" s="68" t="s">
        <v>19</v>
      </c>
      <c r="D38" s="69" t="s">
        <v>20</v>
      </c>
      <c r="E38" s="70">
        <v>0</v>
      </c>
      <c r="F38" s="37">
        <v>6242.96</v>
      </c>
      <c r="G38" s="37"/>
      <c r="H38" s="70">
        <f t="shared" si="8"/>
        <v>6242.96</v>
      </c>
    </row>
    <row r="39" spans="1:8" s="17" customFormat="1" ht="12" customHeight="1" x14ac:dyDescent="0.2">
      <c r="A39" s="44">
        <v>754</v>
      </c>
      <c r="B39" s="44"/>
      <c r="C39" s="45"/>
      <c r="D39" s="46" t="s">
        <v>43</v>
      </c>
      <c r="E39" s="42"/>
      <c r="F39" s="51"/>
      <c r="G39" s="51"/>
      <c r="H39" s="42"/>
    </row>
    <row r="40" spans="1:8" s="17" customFormat="1" ht="12" customHeight="1" thickBot="1" x14ac:dyDescent="0.25">
      <c r="A40" s="44"/>
      <c r="B40" s="44"/>
      <c r="C40" s="45"/>
      <c r="D40" s="46" t="s">
        <v>44</v>
      </c>
      <c r="E40" s="34">
        <v>0</v>
      </c>
      <c r="F40" s="34">
        <f>SUM(F41)</f>
        <v>193360</v>
      </c>
      <c r="G40" s="34">
        <f>SUM(G41)</f>
        <v>0</v>
      </c>
      <c r="H40" s="34">
        <f>SUM(E40+F40-G40)</f>
        <v>193360</v>
      </c>
    </row>
    <row r="41" spans="1:8" s="17" customFormat="1" ht="13.5" customHeight="1" thickTop="1" x14ac:dyDescent="0.2">
      <c r="A41" s="58"/>
      <c r="B41" s="58">
        <v>75495</v>
      </c>
      <c r="C41" s="27"/>
      <c r="D41" s="36" t="s">
        <v>45</v>
      </c>
      <c r="E41" s="37">
        <v>0</v>
      </c>
      <c r="F41" s="38">
        <f t="shared" ref="F41:G41" si="11">SUM(F42)</f>
        <v>193360</v>
      </c>
      <c r="G41" s="38">
        <f t="shared" si="11"/>
        <v>0</v>
      </c>
      <c r="H41" s="37">
        <f>SUM(E41+F41-G41)</f>
        <v>193360</v>
      </c>
    </row>
    <row r="42" spans="1:8" s="17" customFormat="1" ht="24" customHeight="1" x14ac:dyDescent="0.2">
      <c r="A42" s="26"/>
      <c r="B42" s="44"/>
      <c r="C42" s="78"/>
      <c r="D42" s="354" t="s">
        <v>46</v>
      </c>
      <c r="E42" s="352">
        <v>0</v>
      </c>
      <c r="F42" s="353">
        <f>SUM(F43:F43)</f>
        <v>193360</v>
      </c>
      <c r="G42" s="353">
        <f>SUM(G43:G43)</f>
        <v>0</v>
      </c>
      <c r="H42" s="352">
        <f t="shared" ref="H42:H43" si="12">SUM(E42+F42-G42)</f>
        <v>193360</v>
      </c>
    </row>
    <row r="43" spans="1:8" s="17" customFormat="1" ht="13.5" customHeight="1" x14ac:dyDescent="0.2">
      <c r="A43" s="26"/>
      <c r="B43" s="44"/>
      <c r="C43" s="40" t="s">
        <v>47</v>
      </c>
      <c r="D43" s="41" t="s">
        <v>48</v>
      </c>
      <c r="E43" s="51">
        <v>0</v>
      </c>
      <c r="F43" s="51">
        <f>93360+100000</f>
        <v>193360</v>
      </c>
      <c r="G43" s="52"/>
      <c r="H43" s="51">
        <f t="shared" si="12"/>
        <v>193360</v>
      </c>
    </row>
    <row r="44" spans="1:8" s="17" customFormat="1" ht="12" customHeight="1" thickBot="1" x14ac:dyDescent="0.25">
      <c r="A44" s="44">
        <v>852</v>
      </c>
      <c r="B44" s="44"/>
      <c r="C44" s="45"/>
      <c r="D44" s="46" t="s">
        <v>30</v>
      </c>
      <c r="E44" s="34">
        <v>5460652.1799999997</v>
      </c>
      <c r="F44" s="34">
        <f t="shared" ref="F44:G46" si="13">SUM(F45)</f>
        <v>1020000</v>
      </c>
      <c r="G44" s="34">
        <f t="shared" si="13"/>
        <v>0</v>
      </c>
      <c r="H44" s="34">
        <f t="shared" si="8"/>
        <v>6480652.1799999997</v>
      </c>
    </row>
    <row r="45" spans="1:8" s="17" customFormat="1" ht="12" customHeight="1" thickTop="1" x14ac:dyDescent="0.2">
      <c r="A45" s="26"/>
      <c r="B45" s="58">
        <v>85295</v>
      </c>
      <c r="C45" s="27"/>
      <c r="D45" s="36" t="s">
        <v>45</v>
      </c>
      <c r="E45" s="37">
        <v>3060000</v>
      </c>
      <c r="F45" s="38">
        <f t="shared" si="13"/>
        <v>1020000</v>
      </c>
      <c r="G45" s="38">
        <f t="shared" si="13"/>
        <v>0</v>
      </c>
      <c r="H45" s="37">
        <f t="shared" si="8"/>
        <v>4080000</v>
      </c>
    </row>
    <row r="46" spans="1:8" s="17" customFormat="1" ht="12" customHeight="1" x14ac:dyDescent="0.2">
      <c r="A46" s="26"/>
      <c r="B46" s="58"/>
      <c r="C46" s="27"/>
      <c r="D46" s="355" t="s">
        <v>23</v>
      </c>
      <c r="E46" s="352">
        <v>3060000</v>
      </c>
      <c r="F46" s="353">
        <f t="shared" si="13"/>
        <v>1020000</v>
      </c>
      <c r="G46" s="353">
        <f t="shared" si="13"/>
        <v>0</v>
      </c>
      <c r="H46" s="352">
        <f t="shared" si="8"/>
        <v>4080000</v>
      </c>
    </row>
    <row r="47" spans="1:8" s="17" customFormat="1" ht="44.25" customHeight="1" x14ac:dyDescent="0.2">
      <c r="A47" s="44"/>
      <c r="B47" s="44"/>
      <c r="C47" s="40" t="s">
        <v>38</v>
      </c>
      <c r="D47" s="65" t="s">
        <v>39</v>
      </c>
      <c r="E47" s="42">
        <v>3060000</v>
      </c>
      <c r="F47" s="51">
        <v>1020000</v>
      </c>
      <c r="G47" s="51"/>
      <c r="H47" s="42">
        <f t="shared" si="8"/>
        <v>4080000</v>
      </c>
    </row>
    <row r="48" spans="1:8" s="17" customFormat="1" ht="12" customHeight="1" thickBot="1" x14ac:dyDescent="0.25">
      <c r="A48" s="44">
        <v>853</v>
      </c>
      <c r="B48" s="44"/>
      <c r="C48" s="45"/>
      <c r="D48" s="46" t="s">
        <v>49</v>
      </c>
      <c r="E48" s="34">
        <v>119646</v>
      </c>
      <c r="F48" s="34">
        <f>SUM(F49)</f>
        <v>106488</v>
      </c>
      <c r="G48" s="34">
        <f>SUM(G49)</f>
        <v>0</v>
      </c>
      <c r="H48" s="34">
        <f t="shared" si="8"/>
        <v>226134</v>
      </c>
    </row>
    <row r="49" spans="1:8" s="17" customFormat="1" ht="12" customHeight="1" thickTop="1" x14ac:dyDescent="0.2">
      <c r="A49" s="44"/>
      <c r="B49" s="58">
        <v>85395</v>
      </c>
      <c r="C49" s="27"/>
      <c r="D49" s="36" t="s">
        <v>45</v>
      </c>
      <c r="E49" s="37">
        <v>119646</v>
      </c>
      <c r="F49" s="38">
        <f t="shared" ref="F49:G49" si="14">SUM(F50)</f>
        <v>106488</v>
      </c>
      <c r="G49" s="38">
        <f t="shared" si="14"/>
        <v>0</v>
      </c>
      <c r="H49" s="37">
        <f t="shared" ref="H49:H51" si="15">SUM(E49+F49-G49)</f>
        <v>226134</v>
      </c>
    </row>
    <row r="50" spans="1:8" s="17" customFormat="1" ht="22.5" x14ac:dyDescent="0.2">
      <c r="A50" s="44"/>
      <c r="B50" s="58"/>
      <c r="C50" s="27"/>
      <c r="D50" s="351" t="s">
        <v>50</v>
      </c>
      <c r="E50" s="352">
        <v>119646</v>
      </c>
      <c r="F50" s="353">
        <f>SUM(F51)</f>
        <v>106488</v>
      </c>
      <c r="G50" s="353">
        <f>SUM(G51)</f>
        <v>0</v>
      </c>
      <c r="H50" s="352">
        <f t="shared" si="15"/>
        <v>226134</v>
      </c>
    </row>
    <row r="51" spans="1:8" s="17" customFormat="1" ht="44.25" customHeight="1" x14ac:dyDescent="0.2">
      <c r="A51" s="44"/>
      <c r="B51" s="44"/>
      <c r="C51" s="40" t="s">
        <v>19</v>
      </c>
      <c r="D51" s="41" t="s">
        <v>20</v>
      </c>
      <c r="E51" s="42">
        <v>119646</v>
      </c>
      <c r="F51" s="51">
        <f>43146+63342</f>
        <v>106488</v>
      </c>
      <c r="G51" s="51"/>
      <c r="H51" s="42">
        <f t="shared" si="15"/>
        <v>226134</v>
      </c>
    </row>
    <row r="52" spans="1:8" s="17" customFormat="1" ht="19.899999999999999" customHeight="1" thickBot="1" x14ac:dyDescent="0.25">
      <c r="A52" s="26"/>
      <c r="B52" s="26"/>
      <c r="C52" s="27"/>
      <c r="D52" s="30" t="s">
        <v>51</v>
      </c>
      <c r="E52" s="31">
        <v>18351195.800000001</v>
      </c>
      <c r="F52" s="31">
        <f>SUM(F53,F57,F61)</f>
        <v>73599</v>
      </c>
      <c r="G52" s="31">
        <f>SUM(G53,G57,G61)</f>
        <v>0</v>
      </c>
      <c r="H52" s="31">
        <f t="shared" si="8"/>
        <v>18424794.800000001</v>
      </c>
    </row>
    <row r="53" spans="1:8" s="17" customFormat="1" ht="19.899999999999999" customHeight="1" thickTop="1" thickBot="1" x14ac:dyDescent="0.25">
      <c r="A53" s="44">
        <v>700</v>
      </c>
      <c r="B53" s="44"/>
      <c r="C53" s="45"/>
      <c r="D53" s="46" t="s">
        <v>52</v>
      </c>
      <c r="E53" s="31">
        <v>402855.8</v>
      </c>
      <c r="F53" s="31">
        <f t="shared" ref="F53:G55" si="16">SUM(F54)</f>
        <v>14000</v>
      </c>
      <c r="G53" s="31">
        <f t="shared" si="16"/>
        <v>0</v>
      </c>
      <c r="H53" s="31">
        <f>SUM(E53+F53-G53)</f>
        <v>416855.8</v>
      </c>
    </row>
    <row r="54" spans="1:8" s="17" customFormat="1" ht="12" customHeight="1" thickTop="1" x14ac:dyDescent="0.2">
      <c r="A54" s="44"/>
      <c r="B54" s="58">
        <v>70005</v>
      </c>
      <c r="C54" s="27"/>
      <c r="D54" s="71" t="s">
        <v>53</v>
      </c>
      <c r="E54" s="37">
        <v>402855.8</v>
      </c>
      <c r="F54" s="37">
        <f t="shared" si="16"/>
        <v>14000</v>
      </c>
      <c r="G54" s="37">
        <f t="shared" si="16"/>
        <v>0</v>
      </c>
      <c r="H54" s="37">
        <f>SUM(E54+F54-G54)</f>
        <v>416855.8</v>
      </c>
    </row>
    <row r="55" spans="1:8" s="17" customFormat="1" ht="12" customHeight="1" x14ac:dyDescent="0.2">
      <c r="A55" s="26"/>
      <c r="B55" s="58"/>
      <c r="C55" s="27"/>
      <c r="D55" s="355" t="s">
        <v>23</v>
      </c>
      <c r="E55" s="352">
        <v>402855.8</v>
      </c>
      <c r="F55" s="353">
        <f t="shared" si="16"/>
        <v>14000</v>
      </c>
      <c r="G55" s="353">
        <f t="shared" si="16"/>
        <v>0</v>
      </c>
      <c r="H55" s="352">
        <f>SUM(E55+F55-G55)</f>
        <v>416855.8</v>
      </c>
    </row>
    <row r="56" spans="1:8" s="17" customFormat="1" ht="33" customHeight="1" x14ac:dyDescent="0.2">
      <c r="A56" s="44"/>
      <c r="B56" s="26"/>
      <c r="C56" s="72">
        <v>2110</v>
      </c>
      <c r="D56" s="73" t="s">
        <v>54</v>
      </c>
      <c r="E56" s="42">
        <v>402855.8</v>
      </c>
      <c r="F56" s="51">
        <v>14000</v>
      </c>
      <c r="G56" s="51"/>
      <c r="H56" s="42">
        <f t="shared" ref="H56:H66" si="17">SUM(E56+F56-G56)</f>
        <v>416855.8</v>
      </c>
    </row>
    <row r="57" spans="1:8" s="17" customFormat="1" ht="12" customHeight="1" thickBot="1" x14ac:dyDescent="0.25">
      <c r="A57" s="44">
        <v>852</v>
      </c>
      <c r="B57" s="44"/>
      <c r="C57" s="45"/>
      <c r="D57" s="46" t="s">
        <v>30</v>
      </c>
      <c r="E57" s="31">
        <v>430400</v>
      </c>
      <c r="F57" s="31">
        <f>SUM(F58)</f>
        <v>21600</v>
      </c>
      <c r="G57" s="31">
        <f>SUM(G58)</f>
        <v>0</v>
      </c>
      <c r="H57" s="31">
        <f t="shared" si="17"/>
        <v>452000</v>
      </c>
    </row>
    <row r="58" spans="1:8" s="17" customFormat="1" ht="12" customHeight="1" thickTop="1" x14ac:dyDescent="0.2">
      <c r="A58" s="44"/>
      <c r="B58" s="58">
        <v>85205</v>
      </c>
      <c r="C58" s="27"/>
      <c r="D58" s="71" t="s">
        <v>55</v>
      </c>
      <c r="E58" s="37">
        <v>430400</v>
      </c>
      <c r="F58" s="37">
        <f t="shared" ref="F58:G58" si="18">SUM(F59)</f>
        <v>21600</v>
      </c>
      <c r="G58" s="37">
        <f t="shared" si="18"/>
        <v>0</v>
      </c>
      <c r="H58" s="37">
        <f t="shared" si="17"/>
        <v>452000</v>
      </c>
    </row>
    <row r="59" spans="1:8" s="17" customFormat="1" ht="12" customHeight="1" x14ac:dyDescent="0.2">
      <c r="A59" s="26"/>
      <c r="B59" s="58"/>
      <c r="C59" s="27"/>
      <c r="D59" s="355" t="s">
        <v>23</v>
      </c>
      <c r="E59" s="352">
        <v>430400</v>
      </c>
      <c r="F59" s="353">
        <f>SUM(F60:F60)</f>
        <v>21600</v>
      </c>
      <c r="G59" s="353">
        <f>SUM(G60:G60)</f>
        <v>0</v>
      </c>
      <c r="H59" s="352">
        <f t="shared" si="17"/>
        <v>452000</v>
      </c>
    </row>
    <row r="60" spans="1:8" s="17" customFormat="1" ht="33" customHeight="1" x14ac:dyDescent="0.2">
      <c r="A60" s="44"/>
      <c r="B60" s="26"/>
      <c r="C60" s="72">
        <v>2110</v>
      </c>
      <c r="D60" s="73" t="s">
        <v>54</v>
      </c>
      <c r="E60" s="51">
        <v>430400</v>
      </c>
      <c r="F60" s="52">
        <v>21600</v>
      </c>
      <c r="G60" s="74"/>
      <c r="H60" s="51">
        <f t="shared" si="17"/>
        <v>452000</v>
      </c>
    </row>
    <row r="61" spans="1:8" s="17" customFormat="1" ht="11.25" customHeight="1" thickBot="1" x14ac:dyDescent="0.25">
      <c r="A61" s="44">
        <v>855</v>
      </c>
      <c r="B61" s="44"/>
      <c r="C61" s="45"/>
      <c r="D61" s="46" t="s">
        <v>56</v>
      </c>
      <c r="E61" s="31">
        <v>356900</v>
      </c>
      <c r="F61" s="31">
        <f>SUM(F62)</f>
        <v>37999</v>
      </c>
      <c r="G61" s="31">
        <f>SUM(G62)</f>
        <v>0</v>
      </c>
      <c r="H61" s="31">
        <f>SUM(E61+F61-G61)</f>
        <v>394899</v>
      </c>
    </row>
    <row r="62" spans="1:8" s="17" customFormat="1" ht="12" customHeight="1" thickTop="1" x14ac:dyDescent="0.2">
      <c r="A62" s="44"/>
      <c r="B62" s="58">
        <v>85510</v>
      </c>
      <c r="C62" s="47"/>
      <c r="D62" s="36" t="s">
        <v>57</v>
      </c>
      <c r="E62" s="37">
        <v>166200</v>
      </c>
      <c r="F62" s="37">
        <f t="shared" ref="F62:G62" si="19">SUM(F63)</f>
        <v>37999</v>
      </c>
      <c r="G62" s="37">
        <f t="shared" si="19"/>
        <v>0</v>
      </c>
      <c r="H62" s="37">
        <f>SUM(E62+F62-G62)</f>
        <v>204199</v>
      </c>
    </row>
    <row r="63" spans="1:8" s="17" customFormat="1" ht="12" customHeight="1" x14ac:dyDescent="0.2">
      <c r="A63" s="44"/>
      <c r="B63" s="58"/>
      <c r="C63" s="27"/>
      <c r="D63" s="355" t="s">
        <v>23</v>
      </c>
      <c r="E63" s="352">
        <v>166200</v>
      </c>
      <c r="F63" s="353">
        <f>SUM(F64)</f>
        <v>37999</v>
      </c>
      <c r="G63" s="353">
        <f>SUM(G67:G67)</f>
        <v>0</v>
      </c>
      <c r="H63" s="352">
        <f>SUM(E63+F63-G63)</f>
        <v>204199</v>
      </c>
    </row>
    <row r="64" spans="1:8" s="17" customFormat="1" ht="57" customHeight="1" x14ac:dyDescent="0.2">
      <c r="A64" s="44"/>
      <c r="B64" s="26"/>
      <c r="C64" s="72">
        <v>2160</v>
      </c>
      <c r="D64" s="73" t="s">
        <v>58</v>
      </c>
      <c r="E64" s="51">
        <v>166200</v>
      </c>
      <c r="F64" s="52">
        <v>37999</v>
      </c>
      <c r="G64" s="74"/>
      <c r="H64" s="51">
        <f t="shared" si="17"/>
        <v>204199</v>
      </c>
    </row>
    <row r="65" spans="1:8" s="17" customFormat="1" ht="22.5" customHeight="1" thickBot="1" x14ac:dyDescent="0.25">
      <c r="A65" s="58"/>
      <c r="B65" s="58"/>
      <c r="C65" s="27"/>
      <c r="D65" s="28" t="s">
        <v>59</v>
      </c>
      <c r="E65" s="29">
        <v>904952028.70000005</v>
      </c>
      <c r="F65" s="29">
        <f>SUM(F66,F179,F212)</f>
        <v>2144860.5099999998</v>
      </c>
      <c r="G65" s="29">
        <f>SUM(G66,G179,G212)</f>
        <v>618438</v>
      </c>
      <c r="H65" s="29">
        <f t="shared" si="17"/>
        <v>906478451.21000004</v>
      </c>
    </row>
    <row r="66" spans="1:8" s="17" customFormat="1" ht="21" customHeight="1" thickBot="1" x14ac:dyDescent="0.25">
      <c r="A66" s="58"/>
      <c r="B66" s="58"/>
      <c r="C66" s="27"/>
      <c r="D66" s="30" t="s">
        <v>60</v>
      </c>
      <c r="E66" s="31">
        <v>814997792.72000015</v>
      </c>
      <c r="F66" s="31">
        <f>SUM(F67,F71,F79,F83,F135,F144,F148,F162,F167,F172)</f>
        <v>631181</v>
      </c>
      <c r="G66" s="31">
        <f>SUM(G67,G71,G79,G83,G135,G144,G148,G162,G167,G172)</f>
        <v>508783</v>
      </c>
      <c r="H66" s="31">
        <f t="shared" si="17"/>
        <v>815120190.72000015</v>
      </c>
    </row>
    <row r="67" spans="1:8" s="17" customFormat="1" ht="21" customHeight="1" thickTop="1" thickBot="1" x14ac:dyDescent="0.25">
      <c r="A67" s="44">
        <v>600</v>
      </c>
      <c r="B67" s="44"/>
      <c r="C67" s="45"/>
      <c r="D67" s="46" t="s">
        <v>61</v>
      </c>
      <c r="E67" s="75">
        <v>106966676.17</v>
      </c>
      <c r="F67" s="75">
        <f>SUM(F68)</f>
        <v>32000</v>
      </c>
      <c r="G67" s="75">
        <f>SUM(G68)</f>
        <v>0</v>
      </c>
      <c r="H67" s="31">
        <f>SUM(E67+F67-G67)</f>
        <v>106998676.17</v>
      </c>
    </row>
    <row r="68" spans="1:8" s="17" customFormat="1" ht="12" customHeight="1" thickTop="1" x14ac:dyDescent="0.2">
      <c r="A68" s="58"/>
      <c r="B68" s="58">
        <v>60016</v>
      </c>
      <c r="C68" s="27"/>
      <c r="D68" s="36" t="s">
        <v>62</v>
      </c>
      <c r="E68" s="76">
        <v>30877014.809999999</v>
      </c>
      <c r="F68" s="76">
        <f>SUM(F69)</f>
        <v>32000</v>
      </c>
      <c r="G68" s="76">
        <f>SUM(G69)</f>
        <v>0</v>
      </c>
      <c r="H68" s="37">
        <f>SUM(E68+F68-G68)</f>
        <v>30909014.809999999</v>
      </c>
    </row>
    <row r="69" spans="1:8" s="17" customFormat="1" ht="12" customHeight="1" x14ac:dyDescent="0.2">
      <c r="A69" s="58"/>
      <c r="B69" s="58"/>
      <c r="C69" s="53"/>
      <c r="D69" s="356" t="s">
        <v>63</v>
      </c>
      <c r="E69" s="352">
        <v>26317014.809999999</v>
      </c>
      <c r="F69" s="352">
        <f>SUM(F70:F70)</f>
        <v>32000</v>
      </c>
      <c r="G69" s="352">
        <f>SUM(G70:G70)</f>
        <v>0</v>
      </c>
      <c r="H69" s="352">
        <f>SUM(E69+F69-G69)</f>
        <v>26349014.809999999</v>
      </c>
    </row>
    <row r="70" spans="1:8" s="17" customFormat="1" ht="12" customHeight="1" x14ac:dyDescent="0.2">
      <c r="A70" s="58"/>
      <c r="B70" s="44"/>
      <c r="C70" s="47">
        <v>6050</v>
      </c>
      <c r="D70" s="77" t="s">
        <v>64</v>
      </c>
      <c r="E70" s="43">
        <v>26303738</v>
      </c>
      <c r="F70" s="43">
        <v>32000</v>
      </c>
      <c r="G70" s="43"/>
      <c r="H70" s="51">
        <f t="shared" ref="H70:H78" si="20">SUM(E70+F70-G70)</f>
        <v>26335738</v>
      </c>
    </row>
    <row r="71" spans="1:8" s="17" customFormat="1" ht="12" customHeight="1" thickBot="1" x14ac:dyDescent="0.25">
      <c r="A71" s="50">
        <v>750</v>
      </c>
      <c r="B71" s="50"/>
      <c r="C71" s="45"/>
      <c r="D71" s="46" t="s">
        <v>40</v>
      </c>
      <c r="E71" s="31">
        <v>81959662.450000003</v>
      </c>
      <c r="F71" s="34">
        <f>SUM(F72)</f>
        <v>34080</v>
      </c>
      <c r="G71" s="34">
        <f>SUM(G72)</f>
        <v>34080</v>
      </c>
      <c r="H71" s="31">
        <f t="shared" si="20"/>
        <v>81959662.450000003</v>
      </c>
    </row>
    <row r="72" spans="1:8" s="17" customFormat="1" ht="12" customHeight="1" thickTop="1" x14ac:dyDescent="0.2">
      <c r="A72" s="58"/>
      <c r="B72" s="27" t="s">
        <v>65</v>
      </c>
      <c r="C72" s="47"/>
      <c r="D72" s="36" t="s">
        <v>45</v>
      </c>
      <c r="E72" s="37">
        <v>34693991.170000002</v>
      </c>
      <c r="F72" s="38">
        <f>SUM(F73)</f>
        <v>34080</v>
      </c>
      <c r="G72" s="38">
        <f>SUM(G73)</f>
        <v>34080</v>
      </c>
      <c r="H72" s="37">
        <f t="shared" si="20"/>
        <v>34693991.170000002</v>
      </c>
    </row>
    <row r="73" spans="1:8" s="17" customFormat="1" ht="22.5" customHeight="1" x14ac:dyDescent="0.2">
      <c r="A73" s="58"/>
      <c r="B73" s="58"/>
      <c r="C73" s="47"/>
      <c r="D73" s="357" t="s">
        <v>66</v>
      </c>
      <c r="E73" s="358">
        <v>671601.91999999993</v>
      </c>
      <c r="F73" s="359">
        <f>SUM(F74:F78)</f>
        <v>34080</v>
      </c>
      <c r="G73" s="359">
        <f>SUM(G74:G78)</f>
        <v>34080</v>
      </c>
      <c r="H73" s="352">
        <f t="shared" si="20"/>
        <v>671601.91999999993</v>
      </c>
    </row>
    <row r="74" spans="1:8" s="17" customFormat="1" ht="12" customHeight="1" x14ac:dyDescent="0.2">
      <c r="A74" s="58"/>
      <c r="B74" s="58"/>
      <c r="C74" s="47">
        <v>3257</v>
      </c>
      <c r="D74" s="77" t="s">
        <v>67</v>
      </c>
      <c r="E74" s="42">
        <v>24300</v>
      </c>
      <c r="F74" s="43">
        <v>10080</v>
      </c>
      <c r="G74" s="43"/>
      <c r="H74" s="51">
        <f t="shared" si="20"/>
        <v>34380</v>
      </c>
    </row>
    <row r="75" spans="1:8" s="17" customFormat="1" ht="12" customHeight="1" x14ac:dyDescent="0.2">
      <c r="A75" s="58"/>
      <c r="B75" s="58"/>
      <c r="C75" s="47">
        <v>4177</v>
      </c>
      <c r="D75" s="77" t="s">
        <v>68</v>
      </c>
      <c r="E75" s="42">
        <v>167000</v>
      </c>
      <c r="F75" s="43"/>
      <c r="G75" s="43">
        <v>34080</v>
      </c>
      <c r="H75" s="51">
        <f t="shared" si="20"/>
        <v>132920</v>
      </c>
    </row>
    <row r="76" spans="1:8" s="17" customFormat="1" ht="12" customHeight="1" x14ac:dyDescent="0.2">
      <c r="A76" s="58"/>
      <c r="B76" s="58"/>
      <c r="C76" s="78" t="s">
        <v>69</v>
      </c>
      <c r="D76" s="79" t="s">
        <v>70</v>
      </c>
      <c r="E76" s="42">
        <v>16201.92</v>
      </c>
      <c r="F76" s="43">
        <v>20000</v>
      </c>
      <c r="G76" s="43"/>
      <c r="H76" s="51">
        <f t="shared" si="20"/>
        <v>36201.919999999998</v>
      </c>
    </row>
    <row r="77" spans="1:8" s="17" customFormat="1" ht="12" customHeight="1" x14ac:dyDescent="0.2">
      <c r="A77" s="58"/>
      <c r="B77" s="58"/>
      <c r="C77" s="47">
        <v>4287</v>
      </c>
      <c r="D77" s="77" t="s">
        <v>71</v>
      </c>
      <c r="E77" s="42">
        <v>0</v>
      </c>
      <c r="F77" s="43">
        <v>2000</v>
      </c>
      <c r="G77" s="43"/>
      <c r="H77" s="51">
        <f t="shared" si="20"/>
        <v>2000</v>
      </c>
    </row>
    <row r="78" spans="1:8" s="17" customFormat="1" ht="12" customHeight="1" x14ac:dyDescent="0.2">
      <c r="A78" s="80"/>
      <c r="B78" s="67"/>
      <c r="C78" s="81">
        <v>4437</v>
      </c>
      <c r="D78" s="36" t="s">
        <v>72</v>
      </c>
      <c r="E78" s="76">
        <v>0</v>
      </c>
      <c r="F78" s="76">
        <v>2000</v>
      </c>
      <c r="G78" s="76"/>
      <c r="H78" s="37">
        <f t="shared" si="20"/>
        <v>2000</v>
      </c>
    </row>
    <row r="79" spans="1:8" s="17" customFormat="1" ht="12" customHeight="1" thickBot="1" x14ac:dyDescent="0.25">
      <c r="A79" s="44">
        <v>758</v>
      </c>
      <c r="B79" s="44"/>
      <c r="C79" s="45"/>
      <c r="D79" s="46" t="s">
        <v>15</v>
      </c>
      <c r="E79" s="31">
        <v>25153563.849999998</v>
      </c>
      <c r="F79" s="34">
        <f>SUM(F80)</f>
        <v>0</v>
      </c>
      <c r="G79" s="34">
        <f>SUM(G80)</f>
        <v>32000</v>
      </c>
      <c r="H79" s="31">
        <f>SUM(E79+F79-G79)</f>
        <v>25121563.849999998</v>
      </c>
    </row>
    <row r="80" spans="1:8" s="17" customFormat="1" ht="12" customHeight="1" thickTop="1" x14ac:dyDescent="0.2">
      <c r="A80" s="26"/>
      <c r="B80" s="58">
        <v>75818</v>
      </c>
      <c r="C80" s="27"/>
      <c r="D80" s="82" t="s">
        <v>73</v>
      </c>
      <c r="E80" s="37">
        <v>25153563.849999998</v>
      </c>
      <c r="F80" s="38">
        <f>SUM(F81)</f>
        <v>0</v>
      </c>
      <c r="G80" s="38">
        <f>SUM(G81)</f>
        <v>32000</v>
      </c>
      <c r="H80" s="37">
        <f>SUM(E80+F80-G80)</f>
        <v>25121563.849999998</v>
      </c>
    </row>
    <row r="81" spans="1:8" s="17" customFormat="1" ht="12" customHeight="1" x14ac:dyDescent="0.2">
      <c r="A81" s="44"/>
      <c r="B81" s="27"/>
      <c r="C81" s="27" t="s">
        <v>74</v>
      </c>
      <c r="D81" s="83" t="s">
        <v>75</v>
      </c>
      <c r="E81" s="42">
        <v>8280816.3099999996</v>
      </c>
      <c r="F81" s="43">
        <f t="shared" ref="F81:G81" si="21">SUM(F82)</f>
        <v>0</v>
      </c>
      <c r="G81" s="43">
        <f t="shared" si="21"/>
        <v>32000</v>
      </c>
      <c r="H81" s="51">
        <f t="shared" ref="H81:H82" si="22">SUM(E81+F81-G81)</f>
        <v>8248816.3099999996</v>
      </c>
    </row>
    <row r="82" spans="1:8" s="17" customFormat="1" ht="12" customHeight="1" x14ac:dyDescent="0.2">
      <c r="A82" s="44"/>
      <c r="B82" s="27"/>
      <c r="C82" s="27"/>
      <c r="D82" s="360" t="s">
        <v>76</v>
      </c>
      <c r="E82" s="42">
        <v>7280816.3099999996</v>
      </c>
      <c r="F82" s="43"/>
      <c r="G82" s="43">
        <v>32000</v>
      </c>
      <c r="H82" s="51">
        <f t="shared" si="22"/>
        <v>7248816.3099999996</v>
      </c>
    </row>
    <row r="83" spans="1:8" s="17" customFormat="1" ht="12" customHeight="1" thickBot="1" x14ac:dyDescent="0.25">
      <c r="A83" s="44">
        <v>801</v>
      </c>
      <c r="B83" s="44"/>
      <c r="C83" s="45"/>
      <c r="D83" s="46" t="s">
        <v>21</v>
      </c>
      <c r="E83" s="31">
        <v>291090794.12</v>
      </c>
      <c r="F83" s="34">
        <f>SUM(F84,F87,F91,F96,F103,F107,F113,F117,F120)</f>
        <v>449031</v>
      </c>
      <c r="G83" s="34">
        <f>SUM(G84,G87,G91,G96,G103,G107,G113,G117,G120)</f>
        <v>335783</v>
      </c>
      <c r="H83" s="31">
        <f>SUM(E83+F83-G83)</f>
        <v>291204042.12</v>
      </c>
    </row>
    <row r="84" spans="1:8" s="17" customFormat="1" ht="12" customHeight="1" thickTop="1" x14ac:dyDescent="0.2">
      <c r="A84" s="44"/>
      <c r="B84" s="58">
        <v>80101</v>
      </c>
      <c r="C84" s="27"/>
      <c r="D84" s="36" t="s">
        <v>77</v>
      </c>
      <c r="E84" s="37">
        <v>78725828.539999992</v>
      </c>
      <c r="F84" s="38">
        <f>SUM(F85)</f>
        <v>0</v>
      </c>
      <c r="G84" s="38">
        <f>SUM(G85)</f>
        <v>120</v>
      </c>
      <c r="H84" s="37">
        <f>SUM(E84+F84-G84)</f>
        <v>78725708.539999992</v>
      </c>
    </row>
    <row r="85" spans="1:8" s="17" customFormat="1" ht="12" customHeight="1" x14ac:dyDescent="0.2">
      <c r="A85" s="44"/>
      <c r="B85" s="58"/>
      <c r="C85" s="27"/>
      <c r="D85" s="361" t="s">
        <v>78</v>
      </c>
      <c r="E85" s="358">
        <v>70119968.149999991</v>
      </c>
      <c r="F85" s="358">
        <f>SUM(F86:F86)</f>
        <v>0</v>
      </c>
      <c r="G85" s="358">
        <f>SUM(G86:G86)</f>
        <v>120</v>
      </c>
      <c r="H85" s="352">
        <f>SUM(E85+F85-G85)</f>
        <v>70119848.149999991</v>
      </c>
    </row>
    <row r="86" spans="1:8" s="17" customFormat="1" ht="12" customHeight="1" x14ac:dyDescent="0.2">
      <c r="A86" s="44"/>
      <c r="B86" s="58"/>
      <c r="C86" s="47">
        <v>4040</v>
      </c>
      <c r="D86" s="77" t="s">
        <v>79</v>
      </c>
      <c r="E86" s="43">
        <v>741544</v>
      </c>
      <c r="F86" s="43"/>
      <c r="G86" s="43">
        <v>120</v>
      </c>
      <c r="H86" s="51">
        <f t="shared" ref="H86" si="23">SUM(E86+F86-G86)</f>
        <v>741424</v>
      </c>
    </row>
    <row r="87" spans="1:8" s="17" customFormat="1" ht="12" customHeight="1" x14ac:dyDescent="0.2">
      <c r="A87" s="44"/>
      <c r="B87" s="58">
        <v>80102</v>
      </c>
      <c r="C87" s="27"/>
      <c r="D87" s="36" t="s">
        <v>80</v>
      </c>
      <c r="E87" s="38">
        <v>10132062</v>
      </c>
      <c r="F87" s="38">
        <f>SUM(F88)</f>
        <v>0</v>
      </c>
      <c r="G87" s="38">
        <f>SUM(G88)</f>
        <v>40000</v>
      </c>
      <c r="H87" s="37">
        <f>SUM(E87+F87-G87)</f>
        <v>10092062</v>
      </c>
    </row>
    <row r="88" spans="1:8" s="17" customFormat="1" ht="12" customHeight="1" x14ac:dyDescent="0.2">
      <c r="A88" s="44"/>
      <c r="B88" s="58"/>
      <c r="C88" s="27"/>
      <c r="D88" s="361" t="s">
        <v>78</v>
      </c>
      <c r="E88" s="358">
        <v>10132062</v>
      </c>
      <c r="F88" s="358">
        <f>SUM(F89:F90)</f>
        <v>0</v>
      </c>
      <c r="G88" s="358">
        <f>SUM(G89:G90)</f>
        <v>40000</v>
      </c>
      <c r="H88" s="352">
        <f>SUM(E88+F88-G88)</f>
        <v>10092062</v>
      </c>
    </row>
    <row r="89" spans="1:8" s="17" customFormat="1" ht="12" customHeight="1" x14ac:dyDescent="0.2">
      <c r="A89" s="44"/>
      <c r="B89" s="58"/>
      <c r="C89" s="47">
        <v>4710</v>
      </c>
      <c r="D89" s="79" t="s">
        <v>81</v>
      </c>
      <c r="E89" s="43">
        <v>85105</v>
      </c>
      <c r="F89" s="43"/>
      <c r="G89" s="43">
        <v>20000</v>
      </c>
      <c r="H89" s="51">
        <f t="shared" ref="H89:H90" si="24">SUM(E89+F89-G89)</f>
        <v>65105</v>
      </c>
    </row>
    <row r="90" spans="1:8" s="17" customFormat="1" ht="12" customHeight="1" x14ac:dyDescent="0.2">
      <c r="A90" s="44"/>
      <c r="B90" s="58"/>
      <c r="C90" s="53">
        <v>4800</v>
      </c>
      <c r="D90" s="84" t="s">
        <v>82</v>
      </c>
      <c r="E90" s="43">
        <v>599151</v>
      </c>
      <c r="F90" s="43"/>
      <c r="G90" s="43">
        <v>20000</v>
      </c>
      <c r="H90" s="51">
        <f t="shared" si="24"/>
        <v>579151</v>
      </c>
    </row>
    <row r="91" spans="1:8" s="17" customFormat="1" ht="12" customHeight="1" x14ac:dyDescent="0.2">
      <c r="A91" s="44"/>
      <c r="B91" s="58">
        <v>80104</v>
      </c>
      <c r="C91" s="27"/>
      <c r="D91" s="36" t="s">
        <v>22</v>
      </c>
      <c r="E91" s="38">
        <v>37339624</v>
      </c>
      <c r="F91" s="38">
        <f>SUM(F92)</f>
        <v>22005</v>
      </c>
      <c r="G91" s="38">
        <f>SUM(G92)</f>
        <v>5</v>
      </c>
      <c r="H91" s="37">
        <f>SUM(E91+F91-G91)</f>
        <v>37361624</v>
      </c>
    </row>
    <row r="92" spans="1:8" s="17" customFormat="1" ht="12" customHeight="1" x14ac:dyDescent="0.2">
      <c r="A92" s="44"/>
      <c r="B92" s="58"/>
      <c r="C92" s="27"/>
      <c r="D92" s="361" t="s">
        <v>78</v>
      </c>
      <c r="E92" s="358">
        <v>27823875</v>
      </c>
      <c r="F92" s="358">
        <f>SUM(F93:F95)</f>
        <v>22005</v>
      </c>
      <c r="G92" s="358">
        <f>SUM(G93:G95)</f>
        <v>5</v>
      </c>
      <c r="H92" s="352">
        <f>SUM(E92+F92-G92)</f>
        <v>27845875</v>
      </c>
    </row>
    <row r="93" spans="1:8" s="17" customFormat="1" ht="12" customHeight="1" x14ac:dyDescent="0.2">
      <c r="A93" s="44"/>
      <c r="B93" s="58"/>
      <c r="C93" s="47">
        <v>4040</v>
      </c>
      <c r="D93" s="77" t="s">
        <v>79</v>
      </c>
      <c r="E93" s="42">
        <v>668944</v>
      </c>
      <c r="F93" s="42"/>
      <c r="G93" s="42">
        <v>5</v>
      </c>
      <c r="H93" s="51">
        <f t="shared" ref="H93:H95" si="25">SUM(E93+F93-G93)</f>
        <v>668939</v>
      </c>
    </row>
    <row r="94" spans="1:8" s="17" customFormat="1" ht="12" customHeight="1" x14ac:dyDescent="0.2">
      <c r="A94" s="44"/>
      <c r="B94" s="58"/>
      <c r="C94" s="47">
        <v>4240</v>
      </c>
      <c r="D94" s="77" t="s">
        <v>83</v>
      </c>
      <c r="E94" s="42">
        <v>89052</v>
      </c>
      <c r="F94" s="42">
        <v>22000</v>
      </c>
      <c r="G94" s="42"/>
      <c r="H94" s="51">
        <f t="shared" si="25"/>
        <v>111052</v>
      </c>
    </row>
    <row r="95" spans="1:8" s="17" customFormat="1" ht="12" customHeight="1" x14ac:dyDescent="0.2">
      <c r="A95" s="44"/>
      <c r="B95" s="58"/>
      <c r="C95" s="47">
        <v>4480</v>
      </c>
      <c r="D95" s="77" t="s">
        <v>84</v>
      </c>
      <c r="E95" s="42">
        <v>0</v>
      </c>
      <c r="F95" s="42">
        <v>5</v>
      </c>
      <c r="G95" s="42"/>
      <c r="H95" s="51">
        <f t="shared" si="25"/>
        <v>5</v>
      </c>
    </row>
    <row r="96" spans="1:8" s="17" customFormat="1" ht="12" customHeight="1" x14ac:dyDescent="0.2">
      <c r="A96" s="44"/>
      <c r="B96" s="58">
        <v>80115</v>
      </c>
      <c r="C96" s="27"/>
      <c r="D96" s="36" t="s">
        <v>26</v>
      </c>
      <c r="E96" s="37">
        <v>40023238.149999999</v>
      </c>
      <c r="F96" s="38">
        <f>SUM(F97)</f>
        <v>174000</v>
      </c>
      <c r="G96" s="38">
        <f>SUM(G97)</f>
        <v>123000</v>
      </c>
      <c r="H96" s="37">
        <f>SUM(E96+F96-G96)</f>
        <v>40074238.149999999</v>
      </c>
    </row>
    <row r="97" spans="1:8" s="17" customFormat="1" ht="12" customHeight="1" x14ac:dyDescent="0.2">
      <c r="A97" s="44"/>
      <c r="B97" s="58"/>
      <c r="C97" s="27"/>
      <c r="D97" s="361" t="s">
        <v>78</v>
      </c>
      <c r="E97" s="358">
        <v>36618058.149999999</v>
      </c>
      <c r="F97" s="358">
        <f>SUM(F98:F102)</f>
        <v>174000</v>
      </c>
      <c r="G97" s="358">
        <f>SUM(G98:G102)</f>
        <v>123000</v>
      </c>
      <c r="H97" s="352">
        <f>SUM(E97+F97-G97)</f>
        <v>36669058.149999999</v>
      </c>
    </row>
    <row r="98" spans="1:8" s="17" customFormat="1" ht="12" customHeight="1" x14ac:dyDescent="0.2">
      <c r="A98" s="44"/>
      <c r="B98" s="58"/>
      <c r="C98" s="47">
        <v>4040</v>
      </c>
      <c r="D98" s="77" t="s">
        <v>79</v>
      </c>
      <c r="E98" s="51">
        <v>424970</v>
      </c>
      <c r="F98" s="52"/>
      <c r="G98" s="52">
        <v>35000</v>
      </c>
      <c r="H98" s="52">
        <f t="shared" ref="H98:H102" si="26">SUM(E98+F98-G98)</f>
        <v>389970</v>
      </c>
    </row>
    <row r="99" spans="1:8" s="17" customFormat="1" ht="12" customHeight="1" x14ac:dyDescent="0.2">
      <c r="A99" s="44"/>
      <c r="B99" s="58"/>
      <c r="C99" s="47">
        <v>4240</v>
      </c>
      <c r="D99" s="77" t="s">
        <v>83</v>
      </c>
      <c r="E99" s="51">
        <v>241010</v>
      </c>
      <c r="F99" s="52">
        <v>24000</v>
      </c>
      <c r="G99" s="52"/>
      <c r="H99" s="52">
        <f t="shared" si="26"/>
        <v>265010</v>
      </c>
    </row>
    <row r="100" spans="1:8" s="17" customFormat="1" ht="12" customHeight="1" x14ac:dyDescent="0.2">
      <c r="A100" s="44"/>
      <c r="B100" s="58"/>
      <c r="C100" s="47">
        <v>4260</v>
      </c>
      <c r="D100" s="77" t="s">
        <v>85</v>
      </c>
      <c r="E100" s="51">
        <v>1611022</v>
      </c>
      <c r="F100" s="43">
        <v>150000</v>
      </c>
      <c r="G100" s="43"/>
      <c r="H100" s="42">
        <f t="shared" si="26"/>
        <v>1761022</v>
      </c>
    </row>
    <row r="101" spans="1:8" s="17" customFormat="1" ht="12" customHeight="1" x14ac:dyDescent="0.2">
      <c r="A101" s="44"/>
      <c r="B101" s="58"/>
      <c r="C101" s="47">
        <v>4710</v>
      </c>
      <c r="D101" s="79" t="s">
        <v>81</v>
      </c>
      <c r="E101" s="51">
        <v>170238.16</v>
      </c>
      <c r="F101" s="43"/>
      <c r="G101" s="43">
        <v>10000</v>
      </c>
      <c r="H101" s="42">
        <f t="shared" si="26"/>
        <v>160238.16</v>
      </c>
    </row>
    <row r="102" spans="1:8" s="17" customFormat="1" ht="12" customHeight="1" x14ac:dyDescent="0.2">
      <c r="A102" s="44"/>
      <c r="B102" s="58"/>
      <c r="C102" s="53">
        <v>4800</v>
      </c>
      <c r="D102" s="84" t="s">
        <v>82</v>
      </c>
      <c r="E102" s="51">
        <v>1940493</v>
      </c>
      <c r="F102" s="43"/>
      <c r="G102" s="43">
        <v>78000</v>
      </c>
      <c r="H102" s="42">
        <f t="shared" si="26"/>
        <v>1862493</v>
      </c>
    </row>
    <row r="103" spans="1:8" s="17" customFormat="1" ht="12" customHeight="1" x14ac:dyDescent="0.2">
      <c r="A103" s="44"/>
      <c r="B103" s="58">
        <v>80117</v>
      </c>
      <c r="C103" s="27"/>
      <c r="D103" s="36" t="s">
        <v>86</v>
      </c>
      <c r="E103" s="76">
        <v>8194645.2400000002</v>
      </c>
      <c r="F103" s="38">
        <f>SUM(F104)</f>
        <v>84000</v>
      </c>
      <c r="G103" s="38">
        <f>SUM(G104)</f>
        <v>11000</v>
      </c>
      <c r="H103" s="37">
        <f>SUM(E103+F103-G103)</f>
        <v>8267645.2400000002</v>
      </c>
    </row>
    <row r="104" spans="1:8" s="17" customFormat="1" ht="12" customHeight="1" x14ac:dyDescent="0.2">
      <c r="A104" s="44"/>
      <c r="B104" s="44"/>
      <c r="C104" s="27"/>
      <c r="D104" s="361" t="s">
        <v>78</v>
      </c>
      <c r="E104" s="358">
        <v>5537661.2400000002</v>
      </c>
      <c r="F104" s="358">
        <f>SUM(F105:F106)</f>
        <v>84000</v>
      </c>
      <c r="G104" s="358">
        <f>SUM(G105:G106)</f>
        <v>11000</v>
      </c>
      <c r="H104" s="358">
        <f t="shared" ref="H104:H106" si="27">SUM(E104+F104-G104)</f>
        <v>5610661.2400000002</v>
      </c>
    </row>
    <row r="105" spans="1:8" s="17" customFormat="1" ht="12" customHeight="1" x14ac:dyDescent="0.2">
      <c r="A105" s="44"/>
      <c r="B105" s="58"/>
      <c r="C105" s="47">
        <v>4260</v>
      </c>
      <c r="D105" s="77" t="s">
        <v>85</v>
      </c>
      <c r="E105" s="42">
        <v>294427</v>
      </c>
      <c r="F105" s="43">
        <v>84000</v>
      </c>
      <c r="G105" s="43"/>
      <c r="H105" s="42">
        <f t="shared" si="27"/>
        <v>378427</v>
      </c>
    </row>
    <row r="106" spans="1:8" s="17" customFormat="1" ht="12" customHeight="1" x14ac:dyDescent="0.2">
      <c r="A106" s="44"/>
      <c r="B106" s="58"/>
      <c r="C106" s="53">
        <v>4800</v>
      </c>
      <c r="D106" s="84" t="s">
        <v>82</v>
      </c>
      <c r="E106" s="42">
        <v>284542</v>
      </c>
      <c r="F106" s="43"/>
      <c r="G106" s="43">
        <v>11000</v>
      </c>
      <c r="H106" s="42">
        <f t="shared" si="27"/>
        <v>273542</v>
      </c>
    </row>
    <row r="107" spans="1:8" s="17" customFormat="1" ht="12" customHeight="1" x14ac:dyDescent="0.2">
      <c r="A107" s="44"/>
      <c r="B107" s="53">
        <v>80120</v>
      </c>
      <c r="C107" s="85"/>
      <c r="D107" s="55" t="s">
        <v>29</v>
      </c>
      <c r="E107" s="76">
        <v>28058931.899999999</v>
      </c>
      <c r="F107" s="38">
        <f>SUM(F108)</f>
        <v>60000</v>
      </c>
      <c r="G107" s="38">
        <f>SUM(G108)</f>
        <v>48000</v>
      </c>
      <c r="H107" s="37">
        <f>SUM(E107+F107-G107)</f>
        <v>28070931.899999999</v>
      </c>
    </row>
    <row r="108" spans="1:8" s="17" customFormat="1" ht="12" customHeight="1" x14ac:dyDescent="0.2">
      <c r="A108" s="44"/>
      <c r="B108" s="44"/>
      <c r="C108" s="27"/>
      <c r="D108" s="361" t="s">
        <v>78</v>
      </c>
      <c r="E108" s="358">
        <v>20876568.25</v>
      </c>
      <c r="F108" s="358">
        <f>SUM(F109:F112)</f>
        <v>60000</v>
      </c>
      <c r="G108" s="358">
        <f>SUM(G109:G112)</f>
        <v>48000</v>
      </c>
      <c r="H108" s="358">
        <f t="shared" ref="H108:H112" si="28">SUM(E108+F108-G108)</f>
        <v>20888568.25</v>
      </c>
    </row>
    <row r="109" spans="1:8" s="17" customFormat="1" ht="12" customHeight="1" x14ac:dyDescent="0.2">
      <c r="A109" s="44"/>
      <c r="B109" s="58"/>
      <c r="C109" s="47">
        <v>4240</v>
      </c>
      <c r="D109" s="77" t="s">
        <v>83</v>
      </c>
      <c r="E109" s="51">
        <v>105153</v>
      </c>
      <c r="F109" s="52">
        <v>12000</v>
      </c>
      <c r="G109" s="52"/>
      <c r="H109" s="52">
        <f t="shared" si="28"/>
        <v>117153</v>
      </c>
    </row>
    <row r="110" spans="1:8" s="17" customFormat="1" ht="12" customHeight="1" x14ac:dyDescent="0.2">
      <c r="A110" s="44"/>
      <c r="B110" s="58"/>
      <c r="C110" s="47">
        <v>4260</v>
      </c>
      <c r="D110" s="77" t="s">
        <v>85</v>
      </c>
      <c r="E110" s="51">
        <v>1162017</v>
      </c>
      <c r="F110" s="52">
        <v>48000</v>
      </c>
      <c r="G110" s="52"/>
      <c r="H110" s="52">
        <f t="shared" si="28"/>
        <v>1210017</v>
      </c>
    </row>
    <row r="111" spans="1:8" s="17" customFormat="1" ht="12" customHeight="1" x14ac:dyDescent="0.2">
      <c r="A111" s="44"/>
      <c r="B111" s="58"/>
      <c r="C111" s="47">
        <v>4710</v>
      </c>
      <c r="D111" s="79" t="s">
        <v>81</v>
      </c>
      <c r="E111" s="51">
        <v>154078.96</v>
      </c>
      <c r="F111" s="43"/>
      <c r="G111" s="43">
        <v>20000</v>
      </c>
      <c r="H111" s="42">
        <f t="shared" si="28"/>
        <v>134078.96</v>
      </c>
    </row>
    <row r="112" spans="1:8" s="17" customFormat="1" ht="12" customHeight="1" x14ac:dyDescent="0.2">
      <c r="A112" s="44"/>
      <c r="B112" s="58"/>
      <c r="C112" s="53">
        <v>4800</v>
      </c>
      <c r="D112" s="84" t="s">
        <v>82</v>
      </c>
      <c r="E112" s="51">
        <v>1142132</v>
      </c>
      <c r="F112" s="43"/>
      <c r="G112" s="43">
        <v>28000</v>
      </c>
      <c r="H112" s="42">
        <f t="shared" si="28"/>
        <v>1114132</v>
      </c>
    </row>
    <row r="113" spans="1:8" s="17" customFormat="1" ht="12" customHeight="1" x14ac:dyDescent="0.2">
      <c r="A113" s="44"/>
      <c r="B113" s="58">
        <v>80134</v>
      </c>
      <c r="C113" s="27"/>
      <c r="D113" s="82" t="s">
        <v>87</v>
      </c>
      <c r="E113" s="76">
        <v>9102502</v>
      </c>
      <c r="F113" s="38">
        <f>SUM(F114)</f>
        <v>0</v>
      </c>
      <c r="G113" s="38">
        <f>SUM(G114)</f>
        <v>60000</v>
      </c>
      <c r="H113" s="37">
        <f>SUM(E113+F113-G113)</f>
        <v>9042502</v>
      </c>
    </row>
    <row r="114" spans="1:8" s="17" customFormat="1" ht="12" customHeight="1" x14ac:dyDescent="0.2">
      <c r="A114" s="44"/>
      <c r="B114" s="44"/>
      <c r="C114" s="27"/>
      <c r="D114" s="361" t="s">
        <v>78</v>
      </c>
      <c r="E114" s="358">
        <v>8802502</v>
      </c>
      <c r="F114" s="358">
        <f>SUM(F115:F116)</f>
        <v>0</v>
      </c>
      <c r="G114" s="358">
        <f>SUM(G115:G116)</f>
        <v>60000</v>
      </c>
      <c r="H114" s="358">
        <f t="shared" ref="H114:H116" si="29">SUM(E114+F114-G114)</f>
        <v>8742502</v>
      </c>
    </row>
    <row r="115" spans="1:8" s="17" customFormat="1" ht="12" customHeight="1" x14ac:dyDescent="0.2">
      <c r="A115" s="44"/>
      <c r="B115" s="58"/>
      <c r="C115" s="47">
        <v>4710</v>
      </c>
      <c r="D115" s="79" t="s">
        <v>81</v>
      </c>
      <c r="E115" s="51">
        <v>84407</v>
      </c>
      <c r="F115" s="52"/>
      <c r="G115" s="52">
        <v>20000</v>
      </c>
      <c r="H115" s="52">
        <f t="shared" si="29"/>
        <v>64407</v>
      </c>
    </row>
    <row r="116" spans="1:8" s="17" customFormat="1" ht="12" customHeight="1" x14ac:dyDescent="0.2">
      <c r="A116" s="44"/>
      <c r="B116" s="58"/>
      <c r="C116" s="53">
        <v>4800</v>
      </c>
      <c r="D116" s="84" t="s">
        <v>82</v>
      </c>
      <c r="E116" s="51">
        <v>545682</v>
      </c>
      <c r="F116" s="52"/>
      <c r="G116" s="52">
        <v>40000</v>
      </c>
      <c r="H116" s="52">
        <f t="shared" si="29"/>
        <v>505682</v>
      </c>
    </row>
    <row r="117" spans="1:8" s="17" customFormat="1" ht="12" customHeight="1" x14ac:dyDescent="0.2">
      <c r="A117" s="44"/>
      <c r="B117" s="58">
        <v>80148</v>
      </c>
      <c r="C117" s="27"/>
      <c r="D117" s="36" t="s">
        <v>88</v>
      </c>
      <c r="E117" s="76">
        <v>3219027</v>
      </c>
      <c r="F117" s="38">
        <f>SUM(F118)</f>
        <v>120</v>
      </c>
      <c r="G117" s="38">
        <f>SUM(G118)</f>
        <v>0</v>
      </c>
      <c r="H117" s="37">
        <f>SUM(E117+F117-G117)</f>
        <v>3219147</v>
      </c>
    </row>
    <row r="118" spans="1:8" s="17" customFormat="1" ht="12" customHeight="1" x14ac:dyDescent="0.2">
      <c r="A118" s="44"/>
      <c r="B118" s="44"/>
      <c r="C118" s="27"/>
      <c r="D118" s="361" t="s">
        <v>78</v>
      </c>
      <c r="E118" s="358">
        <v>3219027</v>
      </c>
      <c r="F118" s="358">
        <f>SUM(F119:F119)</f>
        <v>120</v>
      </c>
      <c r="G118" s="358">
        <f>SUM(G119:G119)</f>
        <v>0</v>
      </c>
      <c r="H118" s="358">
        <f t="shared" ref="H118:H119" si="30">SUM(E118+F118-G118)</f>
        <v>3219147</v>
      </c>
    </row>
    <row r="119" spans="1:8" s="17" customFormat="1" ht="12" customHeight="1" x14ac:dyDescent="0.2">
      <c r="A119" s="44"/>
      <c r="B119" s="58"/>
      <c r="C119" s="47">
        <v>4040</v>
      </c>
      <c r="D119" s="77" t="s">
        <v>79</v>
      </c>
      <c r="E119" s="42">
        <v>191750</v>
      </c>
      <c r="F119" s="52">
        <v>120</v>
      </c>
      <c r="G119" s="52"/>
      <c r="H119" s="52">
        <f t="shared" si="30"/>
        <v>191870</v>
      </c>
    </row>
    <row r="120" spans="1:8" s="17" customFormat="1" ht="12" customHeight="1" x14ac:dyDescent="0.2">
      <c r="A120" s="44"/>
      <c r="B120" s="58">
        <v>80195</v>
      </c>
      <c r="C120" s="27"/>
      <c r="D120" s="36" t="s">
        <v>45</v>
      </c>
      <c r="E120" s="37">
        <v>26438262.579999994</v>
      </c>
      <c r="F120" s="38">
        <f>SUM(F121,F125,F130,F132)</f>
        <v>108906</v>
      </c>
      <c r="G120" s="38">
        <f>SUM(G121,G125,G130,G132)</f>
        <v>53658</v>
      </c>
      <c r="H120" s="37">
        <f>SUM(E120+F120-G120)</f>
        <v>26493510.579999994</v>
      </c>
    </row>
    <row r="121" spans="1:8" s="17" customFormat="1" ht="12" customHeight="1" x14ac:dyDescent="0.2">
      <c r="A121" s="44"/>
      <c r="B121" s="58"/>
      <c r="C121" s="27"/>
      <c r="D121" s="357" t="s">
        <v>89</v>
      </c>
      <c r="E121" s="352">
        <v>1306930</v>
      </c>
      <c r="F121" s="353">
        <f>SUM(F122:F123)</f>
        <v>51000</v>
      </c>
      <c r="G121" s="353">
        <f>SUM(G122:G123)</f>
        <v>51000</v>
      </c>
      <c r="H121" s="353">
        <f t="shared" ref="H121:H123" si="31">SUM(E121+F121-G121)</f>
        <v>1306930</v>
      </c>
    </row>
    <row r="122" spans="1:8" s="17" customFormat="1" ht="12" customHeight="1" x14ac:dyDescent="0.2">
      <c r="A122" s="44"/>
      <c r="B122" s="58"/>
      <c r="C122" s="47">
        <v>4010</v>
      </c>
      <c r="D122" s="77" t="s">
        <v>90</v>
      </c>
      <c r="E122" s="43">
        <v>494830</v>
      </c>
      <c r="F122" s="42"/>
      <c r="G122" s="42">
        <v>51000</v>
      </c>
      <c r="H122" s="52">
        <f t="shared" si="31"/>
        <v>443830</v>
      </c>
    </row>
    <row r="123" spans="1:8" s="17" customFormat="1" ht="21" customHeight="1" x14ac:dyDescent="0.2">
      <c r="A123" s="44"/>
      <c r="B123" s="58"/>
      <c r="C123" s="72">
        <v>4600</v>
      </c>
      <c r="D123" s="73" t="s">
        <v>91</v>
      </c>
      <c r="E123" s="43">
        <v>0</v>
      </c>
      <c r="F123" s="42">
        <v>51000</v>
      </c>
      <c r="G123" s="42"/>
      <c r="H123" s="52">
        <f t="shared" si="31"/>
        <v>51000</v>
      </c>
    </row>
    <row r="124" spans="1:8" s="17" customFormat="1" ht="12" customHeight="1" x14ac:dyDescent="0.2">
      <c r="A124" s="44"/>
      <c r="B124" s="58"/>
      <c r="C124" s="27"/>
      <c r="D124" s="362" t="s">
        <v>92</v>
      </c>
      <c r="E124" s="51"/>
      <c r="F124" s="52"/>
      <c r="G124" s="52"/>
      <c r="H124" s="51"/>
    </row>
    <row r="125" spans="1:8" s="17" customFormat="1" ht="12" customHeight="1" x14ac:dyDescent="0.2">
      <c r="A125" s="44"/>
      <c r="B125" s="58"/>
      <c r="C125" s="78"/>
      <c r="D125" s="355" t="s">
        <v>93</v>
      </c>
      <c r="E125" s="352">
        <v>248915</v>
      </c>
      <c r="F125" s="353">
        <f>SUM(F126:F129)</f>
        <v>2658</v>
      </c>
      <c r="G125" s="353">
        <f>SUM(G126:G129)</f>
        <v>2658</v>
      </c>
      <c r="H125" s="358">
        <f t="shared" ref="H125:H145" si="32">SUM(E125+F125-G125)</f>
        <v>248915</v>
      </c>
    </row>
    <row r="126" spans="1:8" s="17" customFormat="1" ht="12" customHeight="1" x14ac:dyDescent="0.2">
      <c r="A126" s="44"/>
      <c r="B126" s="58"/>
      <c r="C126" s="47">
        <v>4177</v>
      </c>
      <c r="D126" s="77" t="s">
        <v>68</v>
      </c>
      <c r="E126" s="43">
        <v>69908</v>
      </c>
      <c r="F126" s="42">
        <v>2454</v>
      </c>
      <c r="G126" s="42"/>
      <c r="H126" s="52">
        <f t="shared" si="32"/>
        <v>72362</v>
      </c>
    </row>
    <row r="127" spans="1:8" s="17" customFormat="1" ht="12" customHeight="1" x14ac:dyDescent="0.2">
      <c r="A127" s="44"/>
      <c r="B127" s="58"/>
      <c r="C127" s="47">
        <v>4247</v>
      </c>
      <c r="D127" s="77" t="s">
        <v>83</v>
      </c>
      <c r="E127" s="43">
        <v>57508.53</v>
      </c>
      <c r="F127" s="42">
        <v>204</v>
      </c>
      <c r="G127" s="42"/>
      <c r="H127" s="52">
        <f t="shared" si="32"/>
        <v>57712.53</v>
      </c>
    </row>
    <row r="128" spans="1:8" s="17" customFormat="1" ht="12" customHeight="1" x14ac:dyDescent="0.2">
      <c r="A128" s="44"/>
      <c r="B128" s="58"/>
      <c r="C128" s="53">
        <v>4307</v>
      </c>
      <c r="D128" s="86" t="s">
        <v>94</v>
      </c>
      <c r="E128" s="43">
        <v>15000</v>
      </c>
      <c r="F128" s="42"/>
      <c r="G128" s="42">
        <v>204</v>
      </c>
      <c r="H128" s="52">
        <f t="shared" si="32"/>
        <v>14796</v>
      </c>
    </row>
    <row r="129" spans="1:8" s="17" customFormat="1" ht="12" customHeight="1" x14ac:dyDescent="0.2">
      <c r="A129" s="44"/>
      <c r="B129" s="58"/>
      <c r="C129" s="53">
        <v>4797</v>
      </c>
      <c r="D129" s="84" t="s">
        <v>95</v>
      </c>
      <c r="E129" s="43">
        <v>43241</v>
      </c>
      <c r="F129" s="42"/>
      <c r="G129" s="42">
        <v>2454</v>
      </c>
      <c r="H129" s="52">
        <f t="shared" si="32"/>
        <v>40787</v>
      </c>
    </row>
    <row r="130" spans="1:8" s="17" customFormat="1" ht="25.5" customHeight="1" x14ac:dyDescent="0.2">
      <c r="A130" s="44"/>
      <c r="B130" s="35"/>
      <c r="C130" s="27"/>
      <c r="D130" s="351" t="s">
        <v>96</v>
      </c>
      <c r="E130" s="352">
        <v>0</v>
      </c>
      <c r="F130" s="353">
        <f>SUM(F131:F131)</f>
        <v>1134.1500000000001</v>
      </c>
      <c r="G130" s="353">
        <f>SUM(G131:G131)</f>
        <v>0</v>
      </c>
      <c r="H130" s="358">
        <f t="shared" si="32"/>
        <v>1134.1500000000001</v>
      </c>
    </row>
    <row r="131" spans="1:8" s="17" customFormat="1" ht="33" customHeight="1" x14ac:dyDescent="0.2">
      <c r="A131" s="44"/>
      <c r="B131" s="35"/>
      <c r="C131" s="72">
        <v>2830</v>
      </c>
      <c r="D131" s="73" t="s">
        <v>97</v>
      </c>
      <c r="E131" s="43">
        <v>0</v>
      </c>
      <c r="F131" s="42">
        <v>1134.1500000000001</v>
      </c>
      <c r="G131" s="42"/>
      <c r="H131" s="52">
        <f t="shared" si="32"/>
        <v>1134.1500000000001</v>
      </c>
    </row>
    <row r="132" spans="1:8" s="17" customFormat="1" ht="22.5" customHeight="1" x14ac:dyDescent="0.2">
      <c r="A132" s="44"/>
      <c r="B132" s="58"/>
      <c r="C132" s="78"/>
      <c r="D132" s="351" t="s">
        <v>98</v>
      </c>
      <c r="E132" s="352">
        <v>0</v>
      </c>
      <c r="F132" s="353">
        <f>SUM(F133:F134)</f>
        <v>54113.85</v>
      </c>
      <c r="G132" s="353">
        <f>SUM(G133:G134)</f>
        <v>0</v>
      </c>
      <c r="H132" s="358">
        <f t="shared" si="32"/>
        <v>54113.85</v>
      </c>
    </row>
    <row r="133" spans="1:8" s="17" customFormat="1" ht="12" customHeight="1" x14ac:dyDescent="0.2">
      <c r="A133" s="44"/>
      <c r="B133" s="58"/>
      <c r="C133" s="53">
        <v>4300</v>
      </c>
      <c r="D133" s="86" t="s">
        <v>94</v>
      </c>
      <c r="E133" s="43">
        <v>0</v>
      </c>
      <c r="F133" s="42">
        <v>827.5</v>
      </c>
      <c r="G133" s="42"/>
      <c r="H133" s="42">
        <f t="shared" si="32"/>
        <v>827.5</v>
      </c>
    </row>
    <row r="134" spans="1:8" s="17" customFormat="1" ht="12" customHeight="1" x14ac:dyDescent="0.2">
      <c r="A134" s="67"/>
      <c r="B134" s="80"/>
      <c r="C134" s="87">
        <v>4790</v>
      </c>
      <c r="D134" s="88" t="s">
        <v>95</v>
      </c>
      <c r="E134" s="76">
        <v>0</v>
      </c>
      <c r="F134" s="70">
        <f>47252.35+6034</f>
        <v>53286.35</v>
      </c>
      <c r="G134" s="70"/>
      <c r="H134" s="70">
        <f t="shared" si="32"/>
        <v>53286.35</v>
      </c>
    </row>
    <row r="135" spans="1:8" s="17" customFormat="1" ht="12" customHeight="1" thickBot="1" x14ac:dyDescent="0.25">
      <c r="A135" s="45" t="s">
        <v>99</v>
      </c>
      <c r="B135" s="44"/>
      <c r="C135" s="45"/>
      <c r="D135" s="46" t="s">
        <v>100</v>
      </c>
      <c r="E135" s="31">
        <v>5786157.5499999998</v>
      </c>
      <c r="F135" s="34">
        <f>SUM(F136,F140)</f>
        <v>15700</v>
      </c>
      <c r="G135" s="34">
        <f>SUM(G136,G140)</f>
        <v>15700</v>
      </c>
      <c r="H135" s="31">
        <f t="shared" si="32"/>
        <v>5786157.5499999998</v>
      </c>
    </row>
    <row r="136" spans="1:8" s="17" customFormat="1" ht="12" customHeight="1" thickTop="1" x14ac:dyDescent="0.2">
      <c r="A136" s="45"/>
      <c r="B136" s="53">
        <v>85149</v>
      </c>
      <c r="C136" s="85"/>
      <c r="D136" s="55" t="s">
        <v>101</v>
      </c>
      <c r="E136" s="37">
        <v>438100</v>
      </c>
      <c r="F136" s="38">
        <f t="shared" ref="F136:G136" si="33">SUM(F137)</f>
        <v>0</v>
      </c>
      <c r="G136" s="38">
        <f t="shared" si="33"/>
        <v>14400</v>
      </c>
      <c r="H136" s="37">
        <f>SUM(E136+F136-G136)</f>
        <v>423700</v>
      </c>
    </row>
    <row r="137" spans="1:8" s="17" customFormat="1" ht="12" customHeight="1" x14ac:dyDescent="0.2">
      <c r="A137" s="45"/>
      <c r="B137" s="35"/>
      <c r="C137" s="47"/>
      <c r="D137" s="363" t="s">
        <v>102</v>
      </c>
      <c r="E137" s="358">
        <v>438100</v>
      </c>
      <c r="F137" s="358">
        <f>SUM(F138:F139)</f>
        <v>0</v>
      </c>
      <c r="G137" s="358">
        <f>SUM(G138:G139)</f>
        <v>14400</v>
      </c>
      <c r="H137" s="352">
        <f>SUM(E137+F137-G137)</f>
        <v>423700</v>
      </c>
    </row>
    <row r="138" spans="1:8" s="17" customFormat="1" ht="12" customHeight="1" x14ac:dyDescent="0.2">
      <c r="A138" s="45"/>
      <c r="B138" s="35"/>
      <c r="C138" s="47">
        <v>4280</v>
      </c>
      <c r="D138" s="77" t="s">
        <v>71</v>
      </c>
      <c r="E138" s="43">
        <v>403200</v>
      </c>
      <c r="F138" s="43"/>
      <c r="G138" s="43">
        <v>12400</v>
      </c>
      <c r="H138" s="43">
        <f t="shared" ref="H138:H139" si="34">SUM(E138+F138-G138)</f>
        <v>390800</v>
      </c>
    </row>
    <row r="139" spans="1:8" s="17" customFormat="1" ht="12" customHeight="1" x14ac:dyDescent="0.2">
      <c r="A139" s="45"/>
      <c r="B139" s="35"/>
      <c r="C139" s="53">
        <v>4300</v>
      </c>
      <c r="D139" s="86" t="s">
        <v>94</v>
      </c>
      <c r="E139" s="43">
        <v>4000</v>
      </c>
      <c r="F139" s="43"/>
      <c r="G139" s="43">
        <v>2000</v>
      </c>
      <c r="H139" s="43">
        <f t="shared" si="34"/>
        <v>2000</v>
      </c>
    </row>
    <row r="140" spans="1:8" s="17" customFormat="1" ht="12" customHeight="1" x14ac:dyDescent="0.2">
      <c r="A140" s="45"/>
      <c r="B140" s="58">
        <v>85195</v>
      </c>
      <c r="C140" s="27"/>
      <c r="D140" s="36" t="s">
        <v>45</v>
      </c>
      <c r="E140" s="37">
        <v>104600</v>
      </c>
      <c r="F140" s="38">
        <f>SUM(F141)</f>
        <v>15700</v>
      </c>
      <c r="G140" s="38">
        <f>SUM(G141)</f>
        <v>1300</v>
      </c>
      <c r="H140" s="37">
        <f>SUM(E140+F140-G140)</f>
        <v>119000</v>
      </c>
    </row>
    <row r="141" spans="1:8" s="17" customFormat="1" ht="12" customHeight="1" x14ac:dyDescent="0.2">
      <c r="A141" s="45"/>
      <c r="B141" s="58"/>
      <c r="C141" s="47"/>
      <c r="D141" s="363" t="s">
        <v>102</v>
      </c>
      <c r="E141" s="358">
        <v>104600</v>
      </c>
      <c r="F141" s="358">
        <f>SUM(F142:F143)</f>
        <v>15700</v>
      </c>
      <c r="G141" s="358">
        <f>SUM(G142:G143)</f>
        <v>1300</v>
      </c>
      <c r="H141" s="352">
        <f>SUM(E141+F141-G141)</f>
        <v>119000</v>
      </c>
    </row>
    <row r="142" spans="1:8" s="17" customFormat="1" ht="12" customHeight="1" x14ac:dyDescent="0.2">
      <c r="A142" s="45"/>
      <c r="B142" s="58"/>
      <c r="C142" s="47">
        <v>4170</v>
      </c>
      <c r="D142" s="77" t="s">
        <v>68</v>
      </c>
      <c r="E142" s="43">
        <v>1300</v>
      </c>
      <c r="F142" s="43"/>
      <c r="G142" s="43">
        <v>1300</v>
      </c>
      <c r="H142" s="43">
        <f t="shared" ref="H142:H143" si="35">SUM(E142+F142-G142)</f>
        <v>0</v>
      </c>
    </row>
    <row r="143" spans="1:8" s="17" customFormat="1" ht="12" customHeight="1" x14ac:dyDescent="0.2">
      <c r="A143" s="45"/>
      <c r="B143" s="58"/>
      <c r="C143" s="53">
        <v>4300</v>
      </c>
      <c r="D143" s="86" t="s">
        <v>94</v>
      </c>
      <c r="E143" s="51">
        <v>33800</v>
      </c>
      <c r="F143" s="52">
        <v>15700</v>
      </c>
      <c r="G143" s="52"/>
      <c r="H143" s="43">
        <f t="shared" si="35"/>
        <v>49500</v>
      </c>
    </row>
    <row r="144" spans="1:8" s="17" customFormat="1" ht="12" customHeight="1" thickBot="1" x14ac:dyDescent="0.25">
      <c r="A144" s="45" t="s">
        <v>103</v>
      </c>
      <c r="B144" s="44"/>
      <c r="C144" s="45"/>
      <c r="D144" s="46" t="s">
        <v>30</v>
      </c>
      <c r="E144" s="31">
        <v>64660272.07</v>
      </c>
      <c r="F144" s="34">
        <f>SUM(F145)</f>
        <v>9150</v>
      </c>
      <c r="G144" s="34">
        <f>SUM(G145)</f>
        <v>0</v>
      </c>
      <c r="H144" s="31">
        <f t="shared" si="32"/>
        <v>64669422.07</v>
      </c>
    </row>
    <row r="145" spans="1:8" s="17" customFormat="1" ht="12" customHeight="1" thickTop="1" x14ac:dyDescent="0.2">
      <c r="A145" s="89"/>
      <c r="B145" s="58">
        <v>85230</v>
      </c>
      <c r="C145" s="27"/>
      <c r="D145" s="36" t="s">
        <v>31</v>
      </c>
      <c r="E145" s="76">
        <v>5574640</v>
      </c>
      <c r="F145" s="38">
        <f>SUM(F146)</f>
        <v>9150</v>
      </c>
      <c r="G145" s="38">
        <f>SUM(G146)</f>
        <v>0</v>
      </c>
      <c r="H145" s="37">
        <f t="shared" si="32"/>
        <v>5583790</v>
      </c>
    </row>
    <row r="146" spans="1:8" s="17" customFormat="1" ht="23.25" customHeight="1" x14ac:dyDescent="0.2">
      <c r="A146" s="89"/>
      <c r="B146" s="44"/>
      <c r="C146" s="27"/>
      <c r="D146" s="357" t="s">
        <v>104</v>
      </c>
      <c r="E146" s="352">
        <v>5350</v>
      </c>
      <c r="F146" s="353">
        <f>SUM(F147:F147)</f>
        <v>9150</v>
      </c>
      <c r="G146" s="353">
        <f>SUM(G147:G147)</f>
        <v>0</v>
      </c>
      <c r="H146" s="352">
        <f>SUM(E146+F146-G146)</f>
        <v>14500</v>
      </c>
    </row>
    <row r="147" spans="1:8" s="17" customFormat="1" ht="12" customHeight="1" x14ac:dyDescent="0.2">
      <c r="A147" s="89"/>
      <c r="B147" s="58"/>
      <c r="C147" s="47">
        <v>4300</v>
      </c>
      <c r="D147" s="77" t="s">
        <v>94</v>
      </c>
      <c r="E147" s="43">
        <v>5350</v>
      </c>
      <c r="F147" s="52">
        <v>9150</v>
      </c>
      <c r="G147" s="52"/>
      <c r="H147" s="52">
        <f t="shared" ref="H147:H149" si="36">SUM(E147+F147-G147)</f>
        <v>14500</v>
      </c>
    </row>
    <row r="148" spans="1:8" s="17" customFormat="1" ht="12" customHeight="1" thickBot="1" x14ac:dyDescent="0.25">
      <c r="A148" s="50">
        <v>853</v>
      </c>
      <c r="B148" s="50"/>
      <c r="C148" s="45"/>
      <c r="D148" s="46" t="s">
        <v>49</v>
      </c>
      <c r="E148" s="31">
        <v>9640926.8599999994</v>
      </c>
      <c r="F148" s="34">
        <f>SUM(F149)</f>
        <v>65220</v>
      </c>
      <c r="G148" s="34">
        <f>SUM(G149)</f>
        <v>65220</v>
      </c>
      <c r="H148" s="31">
        <f t="shared" si="36"/>
        <v>9640926.8599999994</v>
      </c>
    </row>
    <row r="149" spans="1:8" s="17" customFormat="1" ht="12" customHeight="1" thickTop="1" x14ac:dyDescent="0.2">
      <c r="A149" s="45"/>
      <c r="B149" s="47">
        <v>85395</v>
      </c>
      <c r="C149" s="27"/>
      <c r="D149" s="36" t="s">
        <v>45</v>
      </c>
      <c r="E149" s="76">
        <v>5680654.8600000003</v>
      </c>
      <c r="F149" s="37">
        <f>SUM(F150,F157)</f>
        <v>65220</v>
      </c>
      <c r="G149" s="37">
        <f>SUM(G150,G157)</f>
        <v>65220</v>
      </c>
      <c r="H149" s="37">
        <f t="shared" si="36"/>
        <v>5680654.8600000003</v>
      </c>
    </row>
    <row r="150" spans="1:8" s="17" customFormat="1" ht="12" customHeight="1" x14ac:dyDescent="0.2">
      <c r="A150" s="45"/>
      <c r="B150" s="47"/>
      <c r="C150" s="78"/>
      <c r="D150" s="356" t="s">
        <v>105</v>
      </c>
      <c r="E150" s="352">
        <v>3526506</v>
      </c>
      <c r="F150" s="353">
        <f>SUM(F151:F155)</f>
        <v>60000</v>
      </c>
      <c r="G150" s="353">
        <f>SUM(G151:G155)</f>
        <v>60000</v>
      </c>
      <c r="H150" s="352">
        <f>SUM(E150+F150-G150)</f>
        <v>3526506</v>
      </c>
    </row>
    <row r="151" spans="1:8" s="17" customFormat="1" ht="12" customHeight="1" x14ac:dyDescent="0.2">
      <c r="A151" s="45"/>
      <c r="B151" s="47"/>
      <c r="C151" s="78" t="s">
        <v>106</v>
      </c>
      <c r="D151" s="79" t="s">
        <v>70</v>
      </c>
      <c r="E151" s="43">
        <v>192000</v>
      </c>
      <c r="F151" s="52">
        <v>20000</v>
      </c>
      <c r="G151" s="52"/>
      <c r="H151" s="52">
        <f>SUM(E151+F151-G151)</f>
        <v>212000</v>
      </c>
    </row>
    <row r="152" spans="1:8" s="17" customFormat="1" ht="12" customHeight="1" x14ac:dyDescent="0.2">
      <c r="A152" s="45"/>
      <c r="B152" s="47"/>
      <c r="C152" s="47">
        <v>4220</v>
      </c>
      <c r="D152" s="77" t="s">
        <v>107</v>
      </c>
      <c r="E152" s="43">
        <v>740000</v>
      </c>
      <c r="F152" s="52">
        <v>20000</v>
      </c>
      <c r="G152" s="52"/>
      <c r="H152" s="52">
        <f t="shared" ref="H152:H155" si="37">SUM(E152+F152-G152)</f>
        <v>760000</v>
      </c>
    </row>
    <row r="153" spans="1:8" s="17" customFormat="1" ht="12" customHeight="1" x14ac:dyDescent="0.2">
      <c r="A153" s="45"/>
      <c r="B153" s="47"/>
      <c r="C153" s="47">
        <v>4260</v>
      </c>
      <c r="D153" s="77" t="s">
        <v>85</v>
      </c>
      <c r="E153" s="43">
        <v>155250</v>
      </c>
      <c r="F153" s="52">
        <v>15000</v>
      </c>
      <c r="G153" s="52"/>
      <c r="H153" s="52">
        <f t="shared" si="37"/>
        <v>170250</v>
      </c>
    </row>
    <row r="154" spans="1:8" s="17" customFormat="1" ht="12" customHeight="1" x14ac:dyDescent="0.2">
      <c r="A154" s="45"/>
      <c r="B154" s="47"/>
      <c r="C154" s="47">
        <v>4270</v>
      </c>
      <c r="D154" s="77" t="s">
        <v>108</v>
      </c>
      <c r="E154" s="43">
        <v>22000</v>
      </c>
      <c r="F154" s="52">
        <v>5000</v>
      </c>
      <c r="G154" s="52"/>
      <c r="H154" s="52">
        <f t="shared" si="37"/>
        <v>27000</v>
      </c>
    </row>
    <row r="155" spans="1:8" s="17" customFormat="1" ht="12" customHeight="1" x14ac:dyDescent="0.2">
      <c r="A155" s="45"/>
      <c r="B155" s="47"/>
      <c r="C155" s="47">
        <v>4530</v>
      </c>
      <c r="D155" s="77" t="s">
        <v>109</v>
      </c>
      <c r="E155" s="43">
        <v>70800</v>
      </c>
      <c r="F155" s="43"/>
      <c r="G155" s="43">
        <v>60000</v>
      </c>
      <c r="H155" s="52">
        <f t="shared" si="37"/>
        <v>10800</v>
      </c>
    </row>
    <row r="156" spans="1:8" s="17" customFormat="1" ht="12" customHeight="1" x14ac:dyDescent="0.2">
      <c r="A156" s="45"/>
      <c r="B156" s="47"/>
      <c r="C156" s="27"/>
      <c r="D156" s="77" t="s">
        <v>110</v>
      </c>
      <c r="E156" s="51"/>
      <c r="F156" s="52"/>
      <c r="G156" s="52"/>
      <c r="H156" s="51"/>
    </row>
    <row r="157" spans="1:8" s="17" customFormat="1" ht="12" customHeight="1" x14ac:dyDescent="0.2">
      <c r="A157" s="45"/>
      <c r="B157" s="47"/>
      <c r="C157" s="78"/>
      <c r="D157" s="356" t="s">
        <v>111</v>
      </c>
      <c r="E157" s="352">
        <v>402605</v>
      </c>
      <c r="F157" s="353">
        <f>SUM(F158:F161)</f>
        <v>5220</v>
      </c>
      <c r="G157" s="353">
        <f>SUM(G158:G161)</f>
        <v>5220</v>
      </c>
      <c r="H157" s="352">
        <f>SUM(E157+F157-G157)</f>
        <v>402605</v>
      </c>
    </row>
    <row r="158" spans="1:8" s="17" customFormat="1" ht="12" customHeight="1" x14ac:dyDescent="0.2">
      <c r="A158" s="45"/>
      <c r="B158" s="47"/>
      <c r="C158" s="78" t="s">
        <v>106</v>
      </c>
      <c r="D158" s="79" t="s">
        <v>70</v>
      </c>
      <c r="E158" s="43">
        <v>17000</v>
      </c>
      <c r="F158" s="52"/>
      <c r="G158" s="52">
        <v>5000</v>
      </c>
      <c r="H158" s="52">
        <f>SUM(E158+F158-G158)</f>
        <v>12000</v>
      </c>
    </row>
    <row r="159" spans="1:8" s="17" customFormat="1" ht="12" customHeight="1" x14ac:dyDescent="0.2">
      <c r="A159" s="45"/>
      <c r="B159" s="47"/>
      <c r="C159" s="47">
        <v>4300</v>
      </c>
      <c r="D159" s="77" t="s">
        <v>94</v>
      </c>
      <c r="E159" s="43">
        <v>45593</v>
      </c>
      <c r="F159" s="52">
        <v>5200</v>
      </c>
      <c r="G159" s="52"/>
      <c r="H159" s="52">
        <f>SUM(E159+F159-G159)</f>
        <v>50793</v>
      </c>
    </row>
    <row r="160" spans="1:8" s="17" customFormat="1" ht="12" customHeight="1" x14ac:dyDescent="0.2">
      <c r="A160" s="45"/>
      <c r="B160" s="47"/>
      <c r="C160" s="47">
        <v>4360</v>
      </c>
      <c r="D160" s="77" t="s">
        <v>112</v>
      </c>
      <c r="E160" s="43">
        <v>2250</v>
      </c>
      <c r="F160" s="52"/>
      <c r="G160" s="52">
        <v>220</v>
      </c>
      <c r="H160" s="52">
        <f>SUM(E160+F160-G160)</f>
        <v>2030</v>
      </c>
    </row>
    <row r="161" spans="1:8" s="17" customFormat="1" ht="12" customHeight="1" x14ac:dyDescent="0.2">
      <c r="A161" s="45"/>
      <c r="B161" s="47"/>
      <c r="C161" s="47">
        <v>4430</v>
      </c>
      <c r="D161" s="77" t="s">
        <v>72</v>
      </c>
      <c r="E161" s="43">
        <v>2500</v>
      </c>
      <c r="F161" s="52">
        <v>20</v>
      </c>
      <c r="G161" s="52"/>
      <c r="H161" s="52">
        <f t="shared" ref="H161" si="38">SUM(E161+F161-G161)</f>
        <v>2520</v>
      </c>
    </row>
    <row r="162" spans="1:8" s="17" customFormat="1" ht="12" customHeight="1" thickBot="1" x14ac:dyDescent="0.25">
      <c r="A162" s="44">
        <v>854</v>
      </c>
      <c r="B162" s="44"/>
      <c r="C162" s="45"/>
      <c r="D162" s="46" t="s">
        <v>113</v>
      </c>
      <c r="E162" s="31">
        <v>15054248</v>
      </c>
      <c r="F162" s="34">
        <f>SUM(F163)</f>
        <v>1000</v>
      </c>
      <c r="G162" s="34">
        <f>SUM(G163)</f>
        <v>1000</v>
      </c>
      <c r="H162" s="31">
        <f>SUM(E162+F162-G162)</f>
        <v>15054248</v>
      </c>
    </row>
    <row r="163" spans="1:8" s="17" customFormat="1" ht="12" customHeight="1" thickTop="1" x14ac:dyDescent="0.2">
      <c r="A163" s="44"/>
      <c r="B163" s="47">
        <v>85420</v>
      </c>
      <c r="C163" s="47"/>
      <c r="D163" s="82" t="s">
        <v>114</v>
      </c>
      <c r="E163" s="37">
        <v>4763760</v>
      </c>
      <c r="F163" s="38">
        <f>SUM(F164)</f>
        <v>1000</v>
      </c>
      <c r="G163" s="38">
        <f>SUM(G164)</f>
        <v>1000</v>
      </c>
      <c r="H163" s="37">
        <f>SUM(E163+F163-G163)</f>
        <v>4763760</v>
      </c>
    </row>
    <row r="164" spans="1:8" s="17" customFormat="1" ht="12" customHeight="1" x14ac:dyDescent="0.2">
      <c r="A164" s="44"/>
      <c r="B164" s="58"/>
      <c r="C164" s="27"/>
      <c r="D164" s="361" t="s">
        <v>78</v>
      </c>
      <c r="E164" s="352">
        <v>4763760</v>
      </c>
      <c r="F164" s="359">
        <f>SUM(F165:F166)</f>
        <v>1000</v>
      </c>
      <c r="G164" s="359">
        <f>SUM(G165:G166)</f>
        <v>1000</v>
      </c>
      <c r="H164" s="352">
        <f>SUM(E164+F164-G164)</f>
        <v>4763760</v>
      </c>
    </row>
    <row r="165" spans="1:8" s="17" customFormat="1" ht="12" customHeight="1" x14ac:dyDescent="0.2">
      <c r="A165" s="44"/>
      <c r="B165" s="58"/>
      <c r="C165" s="47">
        <v>4300</v>
      </c>
      <c r="D165" s="77" t="s">
        <v>94</v>
      </c>
      <c r="E165" s="51">
        <v>80000</v>
      </c>
      <c r="F165" s="42"/>
      <c r="G165" s="42">
        <v>1000</v>
      </c>
      <c r="H165" s="52">
        <f t="shared" ref="H165:H211" si="39">SUM(E165+F165-G165)</f>
        <v>79000</v>
      </c>
    </row>
    <row r="166" spans="1:8" s="17" customFormat="1" ht="12" customHeight="1" x14ac:dyDescent="0.2">
      <c r="A166" s="44"/>
      <c r="B166" s="58"/>
      <c r="C166" s="47">
        <v>4510</v>
      </c>
      <c r="D166" s="77" t="s">
        <v>115</v>
      </c>
      <c r="E166" s="51">
        <v>600</v>
      </c>
      <c r="F166" s="42">
        <v>1000</v>
      </c>
      <c r="G166" s="42"/>
      <c r="H166" s="52">
        <f t="shared" si="39"/>
        <v>1600</v>
      </c>
    </row>
    <row r="167" spans="1:8" s="17" customFormat="1" ht="12" customHeight="1" thickBot="1" x14ac:dyDescent="0.25">
      <c r="A167" s="44">
        <v>900</v>
      </c>
      <c r="B167" s="44"/>
      <c r="C167" s="45"/>
      <c r="D167" s="46" t="s">
        <v>116</v>
      </c>
      <c r="E167" s="31">
        <v>72642365.549999997</v>
      </c>
      <c r="F167" s="34">
        <f>SUM(F168)</f>
        <v>10000</v>
      </c>
      <c r="G167" s="34">
        <f>SUM(G168)</f>
        <v>10000</v>
      </c>
      <c r="H167" s="31">
        <f t="shared" si="39"/>
        <v>72642365.549999997</v>
      </c>
    </row>
    <row r="168" spans="1:8" s="17" customFormat="1" ht="12" customHeight="1" thickTop="1" x14ac:dyDescent="0.2">
      <c r="A168" s="90"/>
      <c r="B168" s="58">
        <v>90095</v>
      </c>
      <c r="C168" s="45"/>
      <c r="D168" s="91" t="s">
        <v>45</v>
      </c>
      <c r="E168" s="37">
        <v>30392391.549999997</v>
      </c>
      <c r="F168" s="37">
        <f>SUM(F169)</f>
        <v>10000</v>
      </c>
      <c r="G168" s="37">
        <f>SUM(G169)</f>
        <v>10000</v>
      </c>
      <c r="H168" s="37">
        <f t="shared" si="39"/>
        <v>30392391.549999997</v>
      </c>
    </row>
    <row r="169" spans="1:8" s="17" customFormat="1" ht="36" customHeight="1" x14ac:dyDescent="0.2">
      <c r="A169" s="90"/>
      <c r="B169" s="58"/>
      <c r="C169" s="47"/>
      <c r="D169" s="354" t="s">
        <v>117</v>
      </c>
      <c r="E169" s="358">
        <v>289400</v>
      </c>
      <c r="F169" s="358">
        <f>SUM(F170:F171)</f>
        <v>10000</v>
      </c>
      <c r="G169" s="358">
        <f>SUM(G170:G171)</f>
        <v>10000</v>
      </c>
      <c r="H169" s="358">
        <f t="shared" si="39"/>
        <v>289400</v>
      </c>
    </row>
    <row r="170" spans="1:8" s="17" customFormat="1" ht="12" customHeight="1" x14ac:dyDescent="0.2">
      <c r="A170" s="90"/>
      <c r="B170" s="58"/>
      <c r="C170" s="47">
        <v>4260</v>
      </c>
      <c r="D170" s="77" t="s">
        <v>85</v>
      </c>
      <c r="E170" s="52">
        <v>150000</v>
      </c>
      <c r="F170" s="51"/>
      <c r="G170" s="51">
        <v>10000</v>
      </c>
      <c r="H170" s="52">
        <f t="shared" si="39"/>
        <v>140000</v>
      </c>
    </row>
    <row r="171" spans="1:8" s="17" customFormat="1" ht="12" customHeight="1" x14ac:dyDescent="0.2">
      <c r="A171" s="90"/>
      <c r="B171" s="58"/>
      <c r="C171" s="47">
        <v>4300</v>
      </c>
      <c r="D171" s="77" t="s">
        <v>94</v>
      </c>
      <c r="E171" s="52">
        <v>22000</v>
      </c>
      <c r="F171" s="52">
        <v>10000</v>
      </c>
      <c r="G171" s="52"/>
      <c r="H171" s="52">
        <f t="shared" si="39"/>
        <v>32000</v>
      </c>
    </row>
    <row r="172" spans="1:8" s="17" customFormat="1" ht="12" customHeight="1" thickBot="1" x14ac:dyDescent="0.25">
      <c r="A172" s="50">
        <v>921</v>
      </c>
      <c r="B172" s="50"/>
      <c r="C172" s="45"/>
      <c r="D172" s="46" t="s">
        <v>118</v>
      </c>
      <c r="E172" s="31">
        <v>11735039.02</v>
      </c>
      <c r="F172" s="31">
        <f>SUM(F173,F176)</f>
        <v>15000</v>
      </c>
      <c r="G172" s="31">
        <f>SUM(G173,G176)</f>
        <v>15000</v>
      </c>
      <c r="H172" s="31">
        <f t="shared" si="39"/>
        <v>11735039.02</v>
      </c>
    </row>
    <row r="173" spans="1:8" s="17" customFormat="1" ht="12" customHeight="1" thickTop="1" x14ac:dyDescent="0.2">
      <c r="A173" s="90"/>
      <c r="B173" s="53">
        <v>92116</v>
      </c>
      <c r="C173" s="85"/>
      <c r="D173" s="55" t="s">
        <v>119</v>
      </c>
      <c r="E173" s="37">
        <v>4037372</v>
      </c>
      <c r="F173" s="37">
        <f>SUM(F174)</f>
        <v>15000</v>
      </c>
      <c r="G173" s="37">
        <f>SUM(G174)</f>
        <v>0</v>
      </c>
      <c r="H173" s="37">
        <f t="shared" si="39"/>
        <v>4052372</v>
      </c>
    </row>
    <row r="174" spans="1:8" s="17" customFormat="1" ht="12" customHeight="1" x14ac:dyDescent="0.2">
      <c r="A174" s="90"/>
      <c r="B174" s="92"/>
      <c r="C174" s="53"/>
      <c r="D174" s="364" t="s">
        <v>120</v>
      </c>
      <c r="E174" s="352">
        <v>4037372</v>
      </c>
      <c r="F174" s="359">
        <f>SUM(F175:F175)</f>
        <v>15000</v>
      </c>
      <c r="G174" s="359">
        <f>SUM(G175:G175)</f>
        <v>0</v>
      </c>
      <c r="H174" s="358">
        <f t="shared" si="39"/>
        <v>4052372</v>
      </c>
    </row>
    <row r="175" spans="1:8" s="17" customFormat="1" ht="22.5" customHeight="1" x14ac:dyDescent="0.2">
      <c r="A175" s="90"/>
      <c r="B175" s="92"/>
      <c r="C175" s="40" t="s">
        <v>121</v>
      </c>
      <c r="D175" s="93" t="s">
        <v>122</v>
      </c>
      <c r="E175" s="52">
        <v>0</v>
      </c>
      <c r="F175" s="52">
        <v>15000</v>
      </c>
      <c r="G175" s="52"/>
      <c r="H175" s="52">
        <f t="shared" si="39"/>
        <v>15000</v>
      </c>
    </row>
    <row r="176" spans="1:8" s="17" customFormat="1" ht="12" customHeight="1" x14ac:dyDescent="0.2">
      <c r="A176" s="90"/>
      <c r="B176" s="53">
        <v>92195</v>
      </c>
      <c r="C176" s="85"/>
      <c r="D176" s="91" t="s">
        <v>45</v>
      </c>
      <c r="E176" s="37">
        <v>950266.26</v>
      </c>
      <c r="F176" s="37">
        <f>SUM(F177)</f>
        <v>0</v>
      </c>
      <c r="G176" s="37">
        <f>SUM(G177)</f>
        <v>15000</v>
      </c>
      <c r="H176" s="37">
        <f t="shared" si="39"/>
        <v>935266.26</v>
      </c>
    </row>
    <row r="177" spans="1:8" s="17" customFormat="1" ht="12" customHeight="1" x14ac:dyDescent="0.2">
      <c r="A177" s="90"/>
      <c r="B177" s="92"/>
      <c r="C177" s="53"/>
      <c r="D177" s="364" t="s">
        <v>120</v>
      </c>
      <c r="E177" s="352">
        <v>629730</v>
      </c>
      <c r="F177" s="359">
        <f>SUM(F178:F178)</f>
        <v>0</v>
      </c>
      <c r="G177" s="359">
        <f>SUM(G178:G178)</f>
        <v>15000</v>
      </c>
      <c r="H177" s="358">
        <f t="shared" si="39"/>
        <v>614730</v>
      </c>
    </row>
    <row r="178" spans="1:8" s="17" customFormat="1" ht="12" customHeight="1" x14ac:dyDescent="0.2">
      <c r="A178" s="90"/>
      <c r="B178" s="92"/>
      <c r="C178" s="47">
        <v>4300</v>
      </c>
      <c r="D178" s="77" t="s">
        <v>94</v>
      </c>
      <c r="E178" s="52">
        <v>361000</v>
      </c>
      <c r="F178" s="52"/>
      <c r="G178" s="52">
        <v>15000</v>
      </c>
      <c r="H178" s="52">
        <f t="shared" si="39"/>
        <v>346000</v>
      </c>
    </row>
    <row r="179" spans="1:8" s="17" customFormat="1" ht="18.600000000000001" customHeight="1" thickBot="1" x14ac:dyDescent="0.25">
      <c r="A179" s="90"/>
      <c r="B179" s="58"/>
      <c r="C179" s="47"/>
      <c r="D179" s="30" t="s">
        <v>123</v>
      </c>
      <c r="E179" s="31">
        <v>71603040.180000007</v>
      </c>
      <c r="F179" s="31">
        <f>SUM(F180,F185,F192,F196,F204)</f>
        <v>1338420.51</v>
      </c>
      <c r="G179" s="31">
        <f>SUM(G180,G185,G192,G196,G204)</f>
        <v>7995</v>
      </c>
      <c r="H179" s="31">
        <f t="shared" si="39"/>
        <v>72933465.690000013</v>
      </c>
    </row>
    <row r="180" spans="1:8" s="17" customFormat="1" ht="18.600000000000001" customHeight="1" thickTop="1" thickBot="1" x14ac:dyDescent="0.25">
      <c r="A180" s="94" t="s">
        <v>34</v>
      </c>
      <c r="B180" s="35"/>
      <c r="C180" s="35"/>
      <c r="D180" s="95" t="s">
        <v>35</v>
      </c>
      <c r="E180" s="31">
        <v>0</v>
      </c>
      <c r="F180" s="31">
        <f>SUM(F181)</f>
        <v>4334.55</v>
      </c>
      <c r="G180" s="31">
        <f>SUM(G181)</f>
        <v>0</v>
      </c>
      <c r="H180" s="31">
        <f t="shared" si="39"/>
        <v>4334.55</v>
      </c>
    </row>
    <row r="181" spans="1:8" s="17" customFormat="1" ht="12" customHeight="1" thickTop="1" x14ac:dyDescent="0.2">
      <c r="A181" s="96"/>
      <c r="B181" s="62" t="s">
        <v>36</v>
      </c>
      <c r="C181" s="63"/>
      <c r="D181" s="64" t="s">
        <v>37</v>
      </c>
      <c r="E181" s="76">
        <v>0</v>
      </c>
      <c r="F181" s="38">
        <f t="shared" ref="F181:G181" si="40">SUM(F182)</f>
        <v>4334.55</v>
      </c>
      <c r="G181" s="38">
        <f t="shared" si="40"/>
        <v>0</v>
      </c>
      <c r="H181" s="37">
        <f t="shared" si="39"/>
        <v>4334.55</v>
      </c>
    </row>
    <row r="182" spans="1:8" s="17" customFormat="1" ht="12" customHeight="1" x14ac:dyDescent="0.2">
      <c r="A182" s="45"/>
      <c r="B182" s="58"/>
      <c r="C182" s="27"/>
      <c r="D182" s="361" t="s">
        <v>124</v>
      </c>
      <c r="E182" s="365">
        <v>0</v>
      </c>
      <c r="F182" s="359">
        <f>SUM(F183:F184)</f>
        <v>4334.55</v>
      </c>
      <c r="G182" s="359">
        <f>SUM(G183:G184)</f>
        <v>0</v>
      </c>
      <c r="H182" s="358">
        <f t="shared" si="39"/>
        <v>4334.55</v>
      </c>
    </row>
    <row r="183" spans="1:8" s="17" customFormat="1" ht="12" customHeight="1" x14ac:dyDescent="0.2">
      <c r="A183" s="45"/>
      <c r="B183" s="58"/>
      <c r="C183" s="47">
        <v>4300</v>
      </c>
      <c r="D183" s="77" t="s">
        <v>94</v>
      </c>
      <c r="E183" s="43">
        <v>0</v>
      </c>
      <c r="F183" s="42">
        <v>84.99</v>
      </c>
      <c r="G183" s="42"/>
      <c r="H183" s="42">
        <f t="shared" si="39"/>
        <v>84.99</v>
      </c>
    </row>
    <row r="184" spans="1:8" s="17" customFormat="1" ht="12" customHeight="1" x14ac:dyDescent="0.2">
      <c r="A184" s="45"/>
      <c r="B184" s="44"/>
      <c r="C184" s="47">
        <v>4430</v>
      </c>
      <c r="D184" s="77" t="s">
        <v>125</v>
      </c>
      <c r="E184" s="42">
        <v>0</v>
      </c>
      <c r="F184" s="42">
        <v>4249.5600000000004</v>
      </c>
      <c r="G184" s="97"/>
      <c r="H184" s="42">
        <f t="shared" si="39"/>
        <v>4249.5600000000004</v>
      </c>
    </row>
    <row r="185" spans="1:8" s="17" customFormat="1" ht="12" customHeight="1" thickBot="1" x14ac:dyDescent="0.25">
      <c r="A185" s="44">
        <v>750</v>
      </c>
      <c r="B185" s="44"/>
      <c r="C185" s="45"/>
      <c r="D185" s="46" t="s">
        <v>40</v>
      </c>
      <c r="E185" s="31">
        <v>1662400</v>
      </c>
      <c r="F185" s="31">
        <f>SUM(F186)</f>
        <v>6242.96</v>
      </c>
      <c r="G185" s="31">
        <f>SUM(G186)</f>
        <v>0</v>
      </c>
      <c r="H185" s="31">
        <f t="shared" si="39"/>
        <v>1668642.96</v>
      </c>
    </row>
    <row r="186" spans="1:8" s="17" customFormat="1" ht="12" customHeight="1" thickTop="1" x14ac:dyDescent="0.2">
      <c r="A186" s="44"/>
      <c r="B186" s="47">
        <v>75011</v>
      </c>
      <c r="C186" s="35"/>
      <c r="D186" s="66" t="s">
        <v>41</v>
      </c>
      <c r="E186" s="76">
        <v>1662400</v>
      </c>
      <c r="F186" s="38">
        <f>SUM(F187)</f>
        <v>6242.96</v>
      </c>
      <c r="G186" s="38">
        <f>SUM(G187)</f>
        <v>0</v>
      </c>
      <c r="H186" s="37">
        <f t="shared" si="39"/>
        <v>1668642.96</v>
      </c>
    </row>
    <row r="187" spans="1:8" s="17" customFormat="1" ht="23.25" customHeight="1" x14ac:dyDescent="0.2">
      <c r="A187" s="44"/>
      <c r="B187" s="44"/>
      <c r="C187" s="27"/>
      <c r="D187" s="366" t="s">
        <v>126</v>
      </c>
      <c r="E187" s="365">
        <v>0</v>
      </c>
      <c r="F187" s="359">
        <f>SUM(F188:F190)</f>
        <v>6242.96</v>
      </c>
      <c r="G187" s="359">
        <f>SUM(G188:G190)</f>
        <v>0</v>
      </c>
      <c r="H187" s="358">
        <f t="shared" si="39"/>
        <v>6242.96</v>
      </c>
    </row>
    <row r="188" spans="1:8" s="17" customFormat="1" ht="12" customHeight="1" x14ac:dyDescent="0.2">
      <c r="A188" s="44"/>
      <c r="B188" s="44"/>
      <c r="C188" s="47">
        <v>4010</v>
      </c>
      <c r="D188" s="77" t="s">
        <v>90</v>
      </c>
      <c r="E188" s="42">
        <v>0</v>
      </c>
      <c r="F188" s="42">
        <v>5218.13</v>
      </c>
      <c r="G188" s="42"/>
      <c r="H188" s="52">
        <f t="shared" si="39"/>
        <v>5218.13</v>
      </c>
    </row>
    <row r="189" spans="1:8" s="17" customFormat="1" ht="12" customHeight="1" x14ac:dyDescent="0.2">
      <c r="A189" s="67"/>
      <c r="B189" s="67"/>
      <c r="C189" s="81">
        <v>4110</v>
      </c>
      <c r="D189" s="36" t="s">
        <v>127</v>
      </c>
      <c r="E189" s="70">
        <v>0</v>
      </c>
      <c r="F189" s="70">
        <v>897</v>
      </c>
      <c r="G189" s="70"/>
      <c r="H189" s="38">
        <f t="shared" si="39"/>
        <v>897</v>
      </c>
    </row>
    <row r="190" spans="1:8" s="17" customFormat="1" ht="12" customHeight="1" x14ac:dyDescent="0.2">
      <c r="A190" s="44"/>
      <c r="B190" s="58"/>
      <c r="C190" s="47">
        <v>4120</v>
      </c>
      <c r="D190" s="77" t="s">
        <v>128</v>
      </c>
      <c r="E190" s="42">
        <v>0</v>
      </c>
      <c r="F190" s="42">
        <v>127.83</v>
      </c>
      <c r="G190" s="42"/>
      <c r="H190" s="52">
        <f t="shared" si="39"/>
        <v>127.83</v>
      </c>
    </row>
    <row r="191" spans="1:8" s="17" customFormat="1" ht="12" customHeight="1" x14ac:dyDescent="0.2">
      <c r="A191" s="44">
        <v>754</v>
      </c>
      <c r="B191" s="44"/>
      <c r="C191" s="45"/>
      <c r="D191" s="46" t="s">
        <v>43</v>
      </c>
      <c r="E191" s="42"/>
      <c r="F191" s="51"/>
      <c r="G191" s="51"/>
      <c r="H191" s="42"/>
    </row>
    <row r="192" spans="1:8" s="17" customFormat="1" ht="12" customHeight="1" thickBot="1" x14ac:dyDescent="0.25">
      <c r="A192" s="44"/>
      <c r="B192" s="44"/>
      <c r="C192" s="45"/>
      <c r="D192" s="46" t="s">
        <v>44</v>
      </c>
      <c r="E192" s="34">
        <v>0</v>
      </c>
      <c r="F192" s="34">
        <f>SUM(F193)</f>
        <v>193360</v>
      </c>
      <c r="G192" s="34">
        <f>SUM(G193)</f>
        <v>0</v>
      </c>
      <c r="H192" s="34">
        <f>SUM(E192+F192-G192)</f>
        <v>193360</v>
      </c>
    </row>
    <row r="193" spans="1:8" s="17" customFormat="1" ht="12" customHeight="1" thickTop="1" x14ac:dyDescent="0.2">
      <c r="A193" s="58"/>
      <c r="B193" s="58">
        <v>75495</v>
      </c>
      <c r="C193" s="27"/>
      <c r="D193" s="36" t="s">
        <v>45</v>
      </c>
      <c r="E193" s="37">
        <v>0</v>
      </c>
      <c r="F193" s="38">
        <f t="shared" ref="F193:G193" si="41">SUM(F194)</f>
        <v>193360</v>
      </c>
      <c r="G193" s="38">
        <f t="shared" si="41"/>
        <v>0</v>
      </c>
      <c r="H193" s="37">
        <f>SUM(E193+F193-G193)</f>
        <v>193360</v>
      </c>
    </row>
    <row r="194" spans="1:8" s="17" customFormat="1" ht="23.25" customHeight="1" x14ac:dyDescent="0.2">
      <c r="A194" s="26"/>
      <c r="B194" s="44"/>
      <c r="C194" s="78"/>
      <c r="D194" s="354" t="s">
        <v>129</v>
      </c>
      <c r="E194" s="352">
        <v>0</v>
      </c>
      <c r="F194" s="353">
        <f>SUM(F195:F195)</f>
        <v>193360</v>
      </c>
      <c r="G194" s="353">
        <f>SUM(G195:G195)</f>
        <v>0</v>
      </c>
      <c r="H194" s="352">
        <f t="shared" ref="H194:H195" si="42">SUM(E194+F194-G194)</f>
        <v>193360</v>
      </c>
    </row>
    <row r="195" spans="1:8" s="17" customFormat="1" ht="12" customHeight="1" x14ac:dyDescent="0.2">
      <c r="A195" s="26"/>
      <c r="B195" s="44"/>
      <c r="C195" s="47">
        <v>3110</v>
      </c>
      <c r="D195" s="77" t="s">
        <v>130</v>
      </c>
      <c r="E195" s="51">
        <v>0</v>
      </c>
      <c r="F195" s="51">
        <f>93360+100000</f>
        <v>193360</v>
      </c>
      <c r="G195" s="52"/>
      <c r="H195" s="51">
        <f t="shared" si="42"/>
        <v>193360</v>
      </c>
    </row>
    <row r="196" spans="1:8" s="17" customFormat="1" ht="12" customHeight="1" thickBot="1" x14ac:dyDescent="0.25">
      <c r="A196" s="89" t="s">
        <v>103</v>
      </c>
      <c r="B196" s="44"/>
      <c r="C196" s="45"/>
      <c r="D196" s="46" t="s">
        <v>30</v>
      </c>
      <c r="E196" s="31">
        <v>5460652.1799999997</v>
      </c>
      <c r="F196" s="31">
        <f>SUM(F197)</f>
        <v>1027995</v>
      </c>
      <c r="G196" s="31">
        <f>SUM(G197)</f>
        <v>7995</v>
      </c>
      <c r="H196" s="31">
        <f t="shared" si="39"/>
        <v>6480652.1799999997</v>
      </c>
    </row>
    <row r="197" spans="1:8" s="17" customFormat="1" ht="12" customHeight="1" thickTop="1" x14ac:dyDescent="0.2">
      <c r="A197" s="89"/>
      <c r="B197" s="58">
        <v>85295</v>
      </c>
      <c r="C197" s="27"/>
      <c r="D197" s="36" t="s">
        <v>45</v>
      </c>
      <c r="E197" s="76">
        <v>3060000</v>
      </c>
      <c r="F197" s="38">
        <f t="shared" ref="F197:G197" si="43">SUM(F198)</f>
        <v>1027995</v>
      </c>
      <c r="G197" s="38">
        <f t="shared" si="43"/>
        <v>7995</v>
      </c>
      <c r="H197" s="37">
        <f t="shared" si="39"/>
        <v>4080000</v>
      </c>
    </row>
    <row r="198" spans="1:8" s="17" customFormat="1" ht="12" customHeight="1" x14ac:dyDescent="0.2">
      <c r="A198" s="89"/>
      <c r="B198" s="44"/>
      <c r="C198" s="27"/>
      <c r="D198" s="361" t="s">
        <v>131</v>
      </c>
      <c r="E198" s="365">
        <v>3060000</v>
      </c>
      <c r="F198" s="359">
        <f>SUM(F199:F203)</f>
        <v>1027995</v>
      </c>
      <c r="G198" s="359">
        <f>SUM(G199:G203)</f>
        <v>7995</v>
      </c>
      <c r="H198" s="358">
        <f t="shared" si="39"/>
        <v>4080000</v>
      </c>
    </row>
    <row r="199" spans="1:8" s="17" customFormat="1" ht="12" customHeight="1" x14ac:dyDescent="0.2">
      <c r="A199" s="89"/>
      <c r="B199" s="44"/>
      <c r="C199" s="47">
        <v>3110</v>
      </c>
      <c r="D199" s="77" t="s">
        <v>130</v>
      </c>
      <c r="E199" s="42">
        <v>3000000</v>
      </c>
      <c r="F199" s="42">
        <v>1000000</v>
      </c>
      <c r="G199" s="42"/>
      <c r="H199" s="52">
        <f t="shared" si="39"/>
        <v>4000000</v>
      </c>
    </row>
    <row r="200" spans="1:8" s="17" customFormat="1" ht="12" customHeight="1" x14ac:dyDescent="0.2">
      <c r="A200" s="89"/>
      <c r="B200" s="44"/>
      <c r="C200" s="47">
        <v>4010</v>
      </c>
      <c r="D200" s="77" t="s">
        <v>90</v>
      </c>
      <c r="E200" s="42">
        <v>6197</v>
      </c>
      <c r="F200" s="42">
        <v>16679</v>
      </c>
      <c r="G200" s="42">
        <v>6668</v>
      </c>
      <c r="H200" s="52">
        <f t="shared" si="39"/>
        <v>16208</v>
      </c>
    </row>
    <row r="201" spans="1:8" s="17" customFormat="1" ht="12" customHeight="1" x14ac:dyDescent="0.2">
      <c r="A201" s="89"/>
      <c r="B201" s="44"/>
      <c r="C201" s="47">
        <v>4110</v>
      </c>
      <c r="D201" s="77" t="s">
        <v>127</v>
      </c>
      <c r="E201" s="43">
        <v>8737</v>
      </c>
      <c r="F201" s="43">
        <v>2913</v>
      </c>
      <c r="G201" s="42">
        <v>1164</v>
      </c>
      <c r="H201" s="52">
        <f t="shared" si="39"/>
        <v>10486</v>
      </c>
    </row>
    <row r="202" spans="1:8" s="17" customFormat="1" ht="12" customHeight="1" x14ac:dyDescent="0.2">
      <c r="A202" s="89"/>
      <c r="B202" s="44"/>
      <c r="C202" s="47">
        <v>4120</v>
      </c>
      <c r="D202" s="77" t="s">
        <v>128</v>
      </c>
      <c r="E202" s="43">
        <v>1225</v>
      </c>
      <c r="F202" s="43">
        <v>408</v>
      </c>
      <c r="G202" s="42">
        <v>163</v>
      </c>
      <c r="H202" s="52">
        <f t="shared" si="39"/>
        <v>1470</v>
      </c>
    </row>
    <row r="203" spans="1:8" s="17" customFormat="1" ht="12" customHeight="1" x14ac:dyDescent="0.2">
      <c r="A203" s="89"/>
      <c r="B203" s="44"/>
      <c r="C203" s="53">
        <v>4210</v>
      </c>
      <c r="D203" s="79" t="s">
        <v>70</v>
      </c>
      <c r="E203" s="43">
        <v>0</v>
      </c>
      <c r="F203" s="43">
        <v>7995</v>
      </c>
      <c r="G203" s="42"/>
      <c r="H203" s="52">
        <f t="shared" si="39"/>
        <v>7995</v>
      </c>
    </row>
    <row r="204" spans="1:8" s="17" customFormat="1" ht="12" customHeight="1" thickBot="1" x14ac:dyDescent="0.25">
      <c r="A204" s="50">
        <v>853</v>
      </c>
      <c r="B204" s="44"/>
      <c r="C204" s="45"/>
      <c r="D204" s="46" t="s">
        <v>49</v>
      </c>
      <c r="E204" s="31">
        <v>119646</v>
      </c>
      <c r="F204" s="34">
        <f>SUM(F205)</f>
        <v>106488</v>
      </c>
      <c r="G204" s="34">
        <f>SUM(G205)</f>
        <v>0</v>
      </c>
      <c r="H204" s="31">
        <f t="shared" si="39"/>
        <v>226134</v>
      </c>
    </row>
    <row r="205" spans="1:8" s="17" customFormat="1" ht="12" customHeight="1" thickTop="1" x14ac:dyDescent="0.2">
      <c r="A205" s="45"/>
      <c r="B205" s="58">
        <v>85395</v>
      </c>
      <c r="C205" s="27"/>
      <c r="D205" s="36" t="s">
        <v>45</v>
      </c>
      <c r="E205" s="76">
        <v>119646</v>
      </c>
      <c r="F205" s="37">
        <f>SUM(F206)</f>
        <v>106488</v>
      </c>
      <c r="G205" s="37">
        <f>SUM(G206)</f>
        <v>0</v>
      </c>
      <c r="H205" s="37">
        <f t="shared" si="39"/>
        <v>226134</v>
      </c>
    </row>
    <row r="206" spans="1:8" s="17" customFormat="1" ht="21" customHeight="1" x14ac:dyDescent="0.2">
      <c r="A206" s="45"/>
      <c r="B206" s="58"/>
      <c r="C206" s="78"/>
      <c r="D206" s="367" t="s">
        <v>132</v>
      </c>
      <c r="E206" s="352">
        <v>119646</v>
      </c>
      <c r="F206" s="353">
        <f>SUM(F207:F211)</f>
        <v>106488</v>
      </c>
      <c r="G206" s="353">
        <f>SUM(G207:G211)</f>
        <v>0</v>
      </c>
      <c r="H206" s="352">
        <f>SUM(E206+F206-G206)</f>
        <v>226134</v>
      </c>
    </row>
    <row r="207" spans="1:8" s="17" customFormat="1" ht="12" customHeight="1" x14ac:dyDescent="0.2">
      <c r="A207" s="45"/>
      <c r="B207" s="58"/>
      <c r="C207" s="47">
        <v>3110</v>
      </c>
      <c r="D207" s="77" t="s">
        <v>130</v>
      </c>
      <c r="E207" s="43">
        <v>117300</v>
      </c>
      <c r="F207" s="52">
        <f>62100+42300</f>
        <v>104400</v>
      </c>
      <c r="G207" s="52"/>
      <c r="H207" s="52">
        <f>SUM(E207+F207-G207)</f>
        <v>221700</v>
      </c>
    </row>
    <row r="208" spans="1:8" s="17" customFormat="1" ht="12" customHeight="1" x14ac:dyDescent="0.2">
      <c r="A208" s="45"/>
      <c r="B208" s="58"/>
      <c r="C208" s="47">
        <v>4010</v>
      </c>
      <c r="D208" s="77" t="s">
        <v>90</v>
      </c>
      <c r="E208" s="43">
        <v>1955</v>
      </c>
      <c r="F208" s="52">
        <f>1035+698</f>
        <v>1733</v>
      </c>
      <c r="G208" s="52"/>
      <c r="H208" s="52">
        <f t="shared" ref="H208:H210" si="44">SUM(E208+F208-G208)</f>
        <v>3688</v>
      </c>
    </row>
    <row r="209" spans="1:8" s="17" customFormat="1" ht="12" customHeight="1" x14ac:dyDescent="0.2">
      <c r="A209" s="45"/>
      <c r="B209" s="58"/>
      <c r="C209" s="47">
        <v>4110</v>
      </c>
      <c r="D209" s="77" t="s">
        <v>127</v>
      </c>
      <c r="E209" s="43">
        <v>342</v>
      </c>
      <c r="F209" s="52">
        <f>181+123</f>
        <v>304</v>
      </c>
      <c r="G209" s="52"/>
      <c r="H209" s="52">
        <f t="shared" si="44"/>
        <v>646</v>
      </c>
    </row>
    <row r="210" spans="1:8" s="17" customFormat="1" ht="12" customHeight="1" x14ac:dyDescent="0.2">
      <c r="A210" s="45"/>
      <c r="B210" s="58"/>
      <c r="C210" s="47">
        <v>4120</v>
      </c>
      <c r="D210" s="77" t="s">
        <v>128</v>
      </c>
      <c r="E210" s="43">
        <v>49</v>
      </c>
      <c r="F210" s="52">
        <f>26+18</f>
        <v>44</v>
      </c>
      <c r="G210" s="52"/>
      <c r="H210" s="52">
        <f t="shared" si="44"/>
        <v>93</v>
      </c>
    </row>
    <row r="211" spans="1:8" s="17" customFormat="1" ht="12" customHeight="1" x14ac:dyDescent="0.2">
      <c r="A211" s="89"/>
      <c r="B211" s="44"/>
      <c r="C211" s="47">
        <v>4710</v>
      </c>
      <c r="D211" s="79" t="s">
        <v>81</v>
      </c>
      <c r="E211" s="42">
        <v>0</v>
      </c>
      <c r="F211" s="43">
        <v>7</v>
      </c>
      <c r="G211" s="43"/>
      <c r="H211" s="52">
        <f t="shared" si="39"/>
        <v>7</v>
      </c>
    </row>
    <row r="212" spans="1:8" s="17" customFormat="1" ht="19.5" customHeight="1" thickBot="1" x14ac:dyDescent="0.25">
      <c r="A212" s="89"/>
      <c r="B212" s="58"/>
      <c r="C212" s="47"/>
      <c r="D212" s="30" t="s">
        <v>133</v>
      </c>
      <c r="E212" s="31">
        <v>18351195.800000001</v>
      </c>
      <c r="F212" s="31">
        <f>SUM(F213,F219,F228,F237,F242)</f>
        <v>175259</v>
      </c>
      <c r="G212" s="31">
        <f>SUM(G213,G219,G228,G237,G242)</f>
        <v>101660</v>
      </c>
      <c r="H212" s="31">
        <f>SUM(E212+F212-G212)</f>
        <v>18424794.800000001</v>
      </c>
    </row>
    <row r="213" spans="1:8" s="17" customFormat="1" ht="21" customHeight="1" thickTop="1" thickBot="1" x14ac:dyDescent="0.25">
      <c r="A213" s="44">
        <v>700</v>
      </c>
      <c r="B213" s="44"/>
      <c r="C213" s="45"/>
      <c r="D213" s="46" t="s">
        <v>52</v>
      </c>
      <c r="E213" s="31">
        <v>402855.8</v>
      </c>
      <c r="F213" s="34">
        <f t="shared" ref="F213:G214" si="45">SUM(F214)</f>
        <v>14000</v>
      </c>
      <c r="G213" s="34">
        <f t="shared" si="45"/>
        <v>0</v>
      </c>
      <c r="H213" s="31">
        <f t="shared" ref="H213:H214" si="46">SUM(E213+F213-G213)</f>
        <v>416855.8</v>
      </c>
    </row>
    <row r="214" spans="1:8" s="17" customFormat="1" ht="12" customHeight="1" thickTop="1" x14ac:dyDescent="0.2">
      <c r="A214" s="44"/>
      <c r="B214" s="58">
        <v>70005</v>
      </c>
      <c r="C214" s="27"/>
      <c r="D214" s="36" t="s">
        <v>53</v>
      </c>
      <c r="E214" s="37">
        <v>402855.8</v>
      </c>
      <c r="F214" s="38">
        <f t="shared" si="45"/>
        <v>14000</v>
      </c>
      <c r="G214" s="38">
        <f t="shared" si="45"/>
        <v>0</v>
      </c>
      <c r="H214" s="37">
        <f t="shared" si="46"/>
        <v>416855.8</v>
      </c>
    </row>
    <row r="215" spans="1:8" s="17" customFormat="1" ht="12" customHeight="1" x14ac:dyDescent="0.2">
      <c r="A215" s="44"/>
      <c r="B215" s="58"/>
      <c r="C215" s="27"/>
      <c r="D215" s="368" t="s">
        <v>134</v>
      </c>
      <c r="E215" s="358">
        <v>248855.8</v>
      </c>
      <c r="F215" s="353">
        <f>SUM(F216:F218)</f>
        <v>14000</v>
      </c>
      <c r="G215" s="353">
        <f>SUM(G216:G218)</f>
        <v>0</v>
      </c>
      <c r="H215" s="352">
        <f>SUM(E215+F215-G215)</f>
        <v>262855.8</v>
      </c>
    </row>
    <row r="216" spans="1:8" s="17" customFormat="1" ht="12" customHeight="1" x14ac:dyDescent="0.2">
      <c r="A216" s="44"/>
      <c r="B216" s="58"/>
      <c r="C216" s="53">
        <v>4300</v>
      </c>
      <c r="D216" s="86" t="s">
        <v>135</v>
      </c>
      <c r="E216" s="43">
        <v>11893</v>
      </c>
      <c r="F216" s="42">
        <v>5730</v>
      </c>
      <c r="G216" s="42"/>
      <c r="H216" s="52">
        <f t="shared" ref="H216:H226" si="47">SUM(E216+F216-G216)</f>
        <v>17623</v>
      </c>
    </row>
    <row r="217" spans="1:8" s="17" customFormat="1" ht="12" customHeight="1" x14ac:dyDescent="0.2">
      <c r="A217" s="44"/>
      <c r="B217" s="58"/>
      <c r="C217" s="47">
        <v>4480</v>
      </c>
      <c r="D217" s="77" t="s">
        <v>84</v>
      </c>
      <c r="E217" s="43">
        <v>204045</v>
      </c>
      <c r="F217" s="42">
        <v>7070</v>
      </c>
      <c r="G217" s="42"/>
      <c r="H217" s="52">
        <f t="shared" si="47"/>
        <v>211115</v>
      </c>
    </row>
    <row r="218" spans="1:8" s="17" customFormat="1" ht="12" customHeight="1" x14ac:dyDescent="0.2">
      <c r="A218" s="44"/>
      <c r="B218" s="58"/>
      <c r="C218" s="47">
        <v>4610</v>
      </c>
      <c r="D218" s="98" t="s">
        <v>136</v>
      </c>
      <c r="E218" s="42">
        <v>381</v>
      </c>
      <c r="F218" s="42">
        <v>1200</v>
      </c>
      <c r="G218" s="42"/>
      <c r="H218" s="52">
        <f t="shared" si="47"/>
        <v>1581</v>
      </c>
    </row>
    <row r="219" spans="1:8" s="17" customFormat="1" ht="12" customHeight="1" thickBot="1" x14ac:dyDescent="0.25">
      <c r="A219" s="45" t="s">
        <v>137</v>
      </c>
      <c r="B219" s="44"/>
      <c r="C219" s="45"/>
      <c r="D219" s="46" t="s">
        <v>138</v>
      </c>
      <c r="E219" s="31">
        <v>1015800</v>
      </c>
      <c r="F219" s="31">
        <f>SUM(F220)</f>
        <v>11900</v>
      </c>
      <c r="G219" s="31">
        <f>SUM(G220)</f>
        <v>11900</v>
      </c>
      <c r="H219" s="31">
        <f t="shared" si="47"/>
        <v>1015800</v>
      </c>
    </row>
    <row r="220" spans="1:8" s="17" customFormat="1" ht="12" customHeight="1" thickTop="1" x14ac:dyDescent="0.2">
      <c r="A220" s="44"/>
      <c r="B220" s="58">
        <v>71015</v>
      </c>
      <c r="C220" s="47"/>
      <c r="D220" s="36" t="s">
        <v>139</v>
      </c>
      <c r="E220" s="76">
        <v>683100</v>
      </c>
      <c r="F220" s="38">
        <f>SUM(F222)</f>
        <v>11900</v>
      </c>
      <c r="G220" s="38">
        <f>SUM(G222)</f>
        <v>11900</v>
      </c>
      <c r="H220" s="37">
        <f t="shared" si="47"/>
        <v>683100</v>
      </c>
    </row>
    <row r="221" spans="1:8" s="17" customFormat="1" ht="12" customHeight="1" x14ac:dyDescent="0.2">
      <c r="A221" s="44"/>
      <c r="B221" s="58"/>
      <c r="C221" s="47"/>
      <c r="D221" s="79" t="s">
        <v>140</v>
      </c>
      <c r="E221" s="43"/>
      <c r="F221" s="52"/>
      <c r="G221" s="52"/>
      <c r="H221" s="51"/>
    </row>
    <row r="222" spans="1:8" s="17" customFormat="1" ht="12" customHeight="1" x14ac:dyDescent="0.2">
      <c r="A222" s="44"/>
      <c r="B222" s="58"/>
      <c r="C222" s="27"/>
      <c r="D222" s="356" t="s">
        <v>141</v>
      </c>
      <c r="E222" s="352">
        <v>683100</v>
      </c>
      <c r="F222" s="359">
        <f>SUM(F223:F226)</f>
        <v>11900</v>
      </c>
      <c r="G222" s="359">
        <f>SUM(G223:G226)</f>
        <v>11900</v>
      </c>
      <c r="H222" s="358">
        <f t="shared" si="47"/>
        <v>683100</v>
      </c>
    </row>
    <row r="223" spans="1:8" s="17" customFormat="1" ht="12" customHeight="1" x14ac:dyDescent="0.2">
      <c r="A223" s="44"/>
      <c r="B223" s="58"/>
      <c r="C223" s="47">
        <v>4010</v>
      </c>
      <c r="D223" s="77" t="s">
        <v>90</v>
      </c>
      <c r="E223" s="43">
        <v>91577</v>
      </c>
      <c r="F223" s="43">
        <v>11700</v>
      </c>
      <c r="G223" s="43"/>
      <c r="H223" s="52">
        <f t="shared" si="47"/>
        <v>103277</v>
      </c>
    </row>
    <row r="224" spans="1:8" s="17" customFormat="1" ht="12" customHeight="1" x14ac:dyDescent="0.2">
      <c r="A224" s="44"/>
      <c r="B224" s="58"/>
      <c r="C224" s="47">
        <v>4020</v>
      </c>
      <c r="D224" s="73" t="s">
        <v>142</v>
      </c>
      <c r="E224" s="43">
        <v>383819</v>
      </c>
      <c r="F224" s="43"/>
      <c r="G224" s="43">
        <v>11000</v>
      </c>
      <c r="H224" s="52">
        <f t="shared" si="47"/>
        <v>372819</v>
      </c>
    </row>
    <row r="225" spans="1:8" s="17" customFormat="1" ht="12" customHeight="1" x14ac:dyDescent="0.2">
      <c r="A225" s="44"/>
      <c r="B225" s="58"/>
      <c r="C225" s="47">
        <v>4110</v>
      </c>
      <c r="D225" s="77" t="s">
        <v>127</v>
      </c>
      <c r="E225" s="42">
        <v>90692</v>
      </c>
      <c r="F225" s="42">
        <v>200</v>
      </c>
      <c r="G225" s="42"/>
      <c r="H225" s="52">
        <f t="shared" si="47"/>
        <v>90892</v>
      </c>
    </row>
    <row r="226" spans="1:8" s="17" customFormat="1" ht="12" customHeight="1" x14ac:dyDescent="0.2">
      <c r="A226" s="44"/>
      <c r="B226" s="58"/>
      <c r="C226" s="47">
        <v>4120</v>
      </c>
      <c r="D226" s="77" t="s">
        <v>128</v>
      </c>
      <c r="E226" s="42">
        <v>7976</v>
      </c>
      <c r="F226" s="42"/>
      <c r="G226" s="42">
        <v>900</v>
      </c>
      <c r="H226" s="52">
        <f t="shared" si="47"/>
        <v>7076</v>
      </c>
    </row>
    <row r="227" spans="1:8" s="17" customFormat="1" ht="12" customHeight="1" x14ac:dyDescent="0.2">
      <c r="A227" s="44">
        <v>754</v>
      </c>
      <c r="B227" s="44"/>
      <c r="C227" s="45"/>
      <c r="D227" s="44" t="s">
        <v>143</v>
      </c>
      <c r="E227" s="42"/>
      <c r="F227" s="43"/>
      <c r="G227" s="43"/>
      <c r="H227" s="43"/>
    </row>
    <row r="228" spans="1:8" s="17" customFormat="1" ht="12" customHeight="1" thickBot="1" x14ac:dyDescent="0.25">
      <c r="A228" s="44"/>
      <c r="B228" s="44"/>
      <c r="C228" s="45"/>
      <c r="D228" s="44" t="s">
        <v>44</v>
      </c>
      <c r="E228" s="34">
        <v>15197400</v>
      </c>
      <c r="F228" s="31">
        <f>SUM(F229)</f>
        <v>89760</v>
      </c>
      <c r="G228" s="31">
        <f>SUM(G229)</f>
        <v>89760</v>
      </c>
      <c r="H228" s="31">
        <f>SUM(E228+F228-G228)</f>
        <v>15197400</v>
      </c>
    </row>
    <row r="229" spans="1:8" s="17" customFormat="1" ht="12" customHeight="1" thickTop="1" x14ac:dyDescent="0.2">
      <c r="A229" s="44"/>
      <c r="B229" s="58">
        <v>75411</v>
      </c>
      <c r="C229" s="47"/>
      <c r="D229" s="80" t="s">
        <v>144</v>
      </c>
      <c r="E229" s="38">
        <v>15197400</v>
      </c>
      <c r="F229" s="38">
        <f>SUM(F230)</f>
        <v>89760</v>
      </c>
      <c r="G229" s="38">
        <f>SUM(G230)</f>
        <v>89760</v>
      </c>
      <c r="H229" s="37">
        <f>SUM(E229+F229-G229)</f>
        <v>15197400</v>
      </c>
    </row>
    <row r="230" spans="1:8" s="17" customFormat="1" ht="12" customHeight="1" x14ac:dyDescent="0.2">
      <c r="A230" s="44"/>
      <c r="B230" s="58"/>
      <c r="C230" s="47"/>
      <c r="D230" s="369" t="s">
        <v>145</v>
      </c>
      <c r="E230" s="359">
        <v>15197400</v>
      </c>
      <c r="F230" s="359">
        <f>SUM(F231:F236)</f>
        <v>89760</v>
      </c>
      <c r="G230" s="359">
        <f>SUM(G231:G236)</f>
        <v>89760</v>
      </c>
      <c r="H230" s="358">
        <f>SUM(E230+F230-G230)</f>
        <v>15197400</v>
      </c>
    </row>
    <row r="231" spans="1:8" s="17" customFormat="1" ht="21.75" customHeight="1" x14ac:dyDescent="0.2">
      <c r="A231" s="90"/>
      <c r="B231" s="86"/>
      <c r="C231" s="72">
        <v>3070</v>
      </c>
      <c r="D231" s="73" t="s">
        <v>146</v>
      </c>
      <c r="E231" s="52">
        <v>546314</v>
      </c>
      <c r="F231" s="52"/>
      <c r="G231" s="52">
        <v>53711</v>
      </c>
      <c r="H231" s="52">
        <f t="shared" ref="H231:H249" si="48">SUM(E231+F231-G231)</f>
        <v>492603</v>
      </c>
    </row>
    <row r="232" spans="1:8" s="17" customFormat="1" ht="12" customHeight="1" x14ac:dyDescent="0.2">
      <c r="A232" s="90"/>
      <c r="B232" s="86"/>
      <c r="C232" s="47">
        <v>4050</v>
      </c>
      <c r="D232" s="99" t="s">
        <v>147</v>
      </c>
      <c r="E232" s="52">
        <v>10549661</v>
      </c>
      <c r="F232" s="52">
        <v>229</v>
      </c>
      <c r="G232" s="52">
        <v>25820</v>
      </c>
      <c r="H232" s="52">
        <f t="shared" si="48"/>
        <v>10524070</v>
      </c>
    </row>
    <row r="233" spans="1:8" s="17" customFormat="1" ht="21" customHeight="1" x14ac:dyDescent="0.2">
      <c r="A233" s="90"/>
      <c r="B233" s="86"/>
      <c r="C233" s="72">
        <v>4060</v>
      </c>
      <c r="D233" s="100" t="s">
        <v>148</v>
      </c>
      <c r="E233" s="52">
        <v>231025</v>
      </c>
      <c r="F233" s="52">
        <v>25820</v>
      </c>
      <c r="G233" s="52">
        <v>229</v>
      </c>
      <c r="H233" s="52">
        <f t="shared" si="48"/>
        <v>256616</v>
      </c>
    </row>
    <row r="234" spans="1:8" s="17" customFormat="1" ht="12" customHeight="1" x14ac:dyDescent="0.2">
      <c r="A234" s="90"/>
      <c r="B234" s="86"/>
      <c r="C234" s="78" t="s">
        <v>106</v>
      </c>
      <c r="D234" s="79" t="s">
        <v>70</v>
      </c>
      <c r="E234" s="52">
        <v>159612</v>
      </c>
      <c r="F234" s="52">
        <v>53711</v>
      </c>
      <c r="G234" s="52"/>
      <c r="H234" s="52">
        <f t="shared" si="48"/>
        <v>213323</v>
      </c>
    </row>
    <row r="235" spans="1:8" s="17" customFormat="1" ht="12" customHeight="1" x14ac:dyDescent="0.2">
      <c r="A235" s="90"/>
      <c r="B235" s="86"/>
      <c r="C235" s="47">
        <v>4270</v>
      </c>
      <c r="D235" s="77" t="s">
        <v>108</v>
      </c>
      <c r="E235" s="52">
        <v>25000</v>
      </c>
      <c r="F235" s="52">
        <v>10000</v>
      </c>
      <c r="G235" s="52"/>
      <c r="H235" s="52">
        <f t="shared" si="48"/>
        <v>35000</v>
      </c>
    </row>
    <row r="236" spans="1:8" s="17" customFormat="1" ht="12" customHeight="1" x14ac:dyDescent="0.2">
      <c r="A236" s="90"/>
      <c r="B236" s="86"/>
      <c r="C236" s="47">
        <v>4300</v>
      </c>
      <c r="D236" s="77" t="s">
        <v>94</v>
      </c>
      <c r="E236" s="52">
        <v>151370</v>
      </c>
      <c r="F236" s="52"/>
      <c r="G236" s="52">
        <v>10000</v>
      </c>
      <c r="H236" s="52">
        <f t="shared" si="48"/>
        <v>141370</v>
      </c>
    </row>
    <row r="237" spans="1:8" s="17" customFormat="1" ht="12" customHeight="1" thickBot="1" x14ac:dyDescent="0.25">
      <c r="A237" s="45" t="s">
        <v>103</v>
      </c>
      <c r="B237" s="44"/>
      <c r="C237" s="45"/>
      <c r="D237" s="46" t="s">
        <v>30</v>
      </c>
      <c r="E237" s="31">
        <v>430400</v>
      </c>
      <c r="F237" s="31">
        <f>SUM(F239)</f>
        <v>21600</v>
      </c>
      <c r="G237" s="31">
        <f>SUM(G239)</f>
        <v>0</v>
      </c>
      <c r="H237" s="31">
        <f t="shared" si="48"/>
        <v>452000</v>
      </c>
    </row>
    <row r="238" spans="1:8" s="17" customFormat="1" ht="12" customHeight="1" thickTop="1" x14ac:dyDescent="0.2">
      <c r="A238" s="89"/>
      <c r="B238" s="58">
        <v>85205</v>
      </c>
      <c r="C238" s="78"/>
      <c r="D238" s="79" t="s">
        <v>149</v>
      </c>
      <c r="E238" s="101"/>
      <c r="F238" s="101"/>
      <c r="G238" s="101"/>
      <c r="H238" s="101"/>
    </row>
    <row r="239" spans="1:8" s="17" customFormat="1" ht="12" customHeight="1" x14ac:dyDescent="0.2">
      <c r="A239" s="89"/>
      <c r="B239" s="53"/>
      <c r="C239" s="78"/>
      <c r="D239" s="91" t="s">
        <v>150</v>
      </c>
      <c r="E239" s="76">
        <v>430400</v>
      </c>
      <c r="F239" s="38">
        <f>SUM(F240)</f>
        <v>21600</v>
      </c>
      <c r="G239" s="38">
        <f>SUM(G240)</f>
        <v>0</v>
      </c>
      <c r="H239" s="37">
        <f t="shared" si="48"/>
        <v>452000</v>
      </c>
    </row>
    <row r="240" spans="1:8" s="17" customFormat="1" ht="22.15" customHeight="1" x14ac:dyDescent="0.2">
      <c r="A240" s="89"/>
      <c r="B240" s="58"/>
      <c r="C240" s="27"/>
      <c r="D240" s="357" t="s">
        <v>151</v>
      </c>
      <c r="E240" s="365">
        <v>0</v>
      </c>
      <c r="F240" s="359">
        <f>SUM(F241:F241)</f>
        <v>21600</v>
      </c>
      <c r="G240" s="359">
        <f>SUM(G241:G241)</f>
        <v>0</v>
      </c>
      <c r="H240" s="358">
        <f t="shared" si="48"/>
        <v>21600</v>
      </c>
    </row>
    <row r="241" spans="1:8" s="17" customFormat="1" ht="12" customHeight="1" x14ac:dyDescent="0.2">
      <c r="A241" s="102"/>
      <c r="B241" s="67"/>
      <c r="C241" s="81">
        <v>4300</v>
      </c>
      <c r="D241" s="36" t="s">
        <v>94</v>
      </c>
      <c r="E241" s="70">
        <v>0</v>
      </c>
      <c r="F241" s="70">
        <v>21600</v>
      </c>
      <c r="G241" s="70"/>
      <c r="H241" s="38">
        <f t="shared" si="48"/>
        <v>21600</v>
      </c>
    </row>
    <row r="242" spans="1:8" s="17" customFormat="1" ht="12" customHeight="1" thickBot="1" x14ac:dyDescent="0.25">
      <c r="A242" s="44">
        <v>855</v>
      </c>
      <c r="B242" s="44"/>
      <c r="C242" s="45"/>
      <c r="D242" s="46" t="s">
        <v>56</v>
      </c>
      <c r="E242" s="34">
        <v>356900</v>
      </c>
      <c r="F242" s="31">
        <f>SUM(F243)</f>
        <v>37999</v>
      </c>
      <c r="G242" s="31">
        <f>SUM(G243)</f>
        <v>0</v>
      </c>
      <c r="H242" s="31">
        <f t="shared" si="48"/>
        <v>394899</v>
      </c>
    </row>
    <row r="243" spans="1:8" s="17" customFormat="1" ht="12" customHeight="1" thickTop="1" x14ac:dyDescent="0.2">
      <c r="A243" s="89"/>
      <c r="B243" s="53">
        <v>85510</v>
      </c>
      <c r="C243" s="85"/>
      <c r="D243" s="103" t="s">
        <v>57</v>
      </c>
      <c r="E243" s="38">
        <v>166200</v>
      </c>
      <c r="F243" s="38">
        <f t="shared" ref="F243:G243" si="49">SUM(F244)</f>
        <v>37999</v>
      </c>
      <c r="G243" s="38">
        <f t="shared" si="49"/>
        <v>0</v>
      </c>
      <c r="H243" s="37">
        <f t="shared" si="48"/>
        <v>204199</v>
      </c>
    </row>
    <row r="244" spans="1:8" s="17" customFormat="1" ht="12" customHeight="1" x14ac:dyDescent="0.2">
      <c r="A244" s="89"/>
      <c r="B244" s="58"/>
      <c r="C244" s="27"/>
      <c r="D244" s="361" t="s">
        <v>152</v>
      </c>
      <c r="E244" s="359">
        <v>166200</v>
      </c>
      <c r="F244" s="359">
        <f>SUM(F245:F249)</f>
        <v>37999</v>
      </c>
      <c r="G244" s="359">
        <f>SUM(G245:G249)</f>
        <v>0</v>
      </c>
      <c r="H244" s="358">
        <f t="shared" si="48"/>
        <v>204199</v>
      </c>
    </row>
    <row r="245" spans="1:8" s="17" customFormat="1" ht="12" customHeight="1" x14ac:dyDescent="0.2">
      <c r="A245" s="89"/>
      <c r="B245" s="44"/>
      <c r="C245" s="47">
        <v>3110</v>
      </c>
      <c r="D245" s="77" t="s">
        <v>130</v>
      </c>
      <c r="E245" s="42">
        <v>164680</v>
      </c>
      <c r="F245" s="43">
        <v>37521</v>
      </c>
      <c r="G245" s="43"/>
      <c r="H245" s="52">
        <f t="shared" si="48"/>
        <v>202201</v>
      </c>
    </row>
    <row r="246" spans="1:8" s="17" customFormat="1" ht="12" customHeight="1" x14ac:dyDescent="0.2">
      <c r="A246" s="89"/>
      <c r="B246" s="44"/>
      <c r="C246" s="47">
        <v>4010</v>
      </c>
      <c r="D246" s="77" t="s">
        <v>90</v>
      </c>
      <c r="E246" s="42">
        <v>900</v>
      </c>
      <c r="F246" s="43">
        <v>300</v>
      </c>
      <c r="G246" s="43"/>
      <c r="H246" s="52">
        <f t="shared" si="48"/>
        <v>1200</v>
      </c>
    </row>
    <row r="247" spans="1:8" s="17" customFormat="1" ht="12" customHeight="1" x14ac:dyDescent="0.2">
      <c r="A247" s="89"/>
      <c r="B247" s="44"/>
      <c r="C247" s="47">
        <v>4110</v>
      </c>
      <c r="D247" s="77" t="s">
        <v>127</v>
      </c>
      <c r="E247" s="42">
        <v>158</v>
      </c>
      <c r="F247" s="43">
        <v>53</v>
      </c>
      <c r="G247" s="43"/>
      <c r="H247" s="52">
        <f t="shared" si="48"/>
        <v>211</v>
      </c>
    </row>
    <row r="248" spans="1:8" s="17" customFormat="1" ht="12" customHeight="1" x14ac:dyDescent="0.2">
      <c r="A248" s="89"/>
      <c r="B248" s="44"/>
      <c r="C248" s="47">
        <v>4120</v>
      </c>
      <c r="D248" s="77" t="s">
        <v>128</v>
      </c>
      <c r="E248" s="42">
        <v>22</v>
      </c>
      <c r="F248" s="43">
        <v>9</v>
      </c>
      <c r="G248" s="43"/>
      <c r="H248" s="52">
        <f t="shared" si="48"/>
        <v>31</v>
      </c>
    </row>
    <row r="249" spans="1:8" s="17" customFormat="1" ht="12" customHeight="1" x14ac:dyDescent="0.2">
      <c r="A249" s="89"/>
      <c r="B249" s="44"/>
      <c r="C249" s="53">
        <v>4210</v>
      </c>
      <c r="D249" s="79" t="s">
        <v>70</v>
      </c>
      <c r="E249" s="42">
        <v>440</v>
      </c>
      <c r="F249" s="43">
        <v>116</v>
      </c>
      <c r="G249" s="43"/>
      <c r="H249" s="52">
        <f t="shared" si="48"/>
        <v>556</v>
      </c>
    </row>
    <row r="250" spans="1:8" s="17" customFormat="1" ht="3.75" customHeight="1" x14ac:dyDescent="0.2">
      <c r="A250" s="104"/>
      <c r="B250" s="104"/>
      <c r="C250" s="105"/>
      <c r="D250" s="106"/>
      <c r="E250" s="37"/>
      <c r="F250" s="37"/>
      <c r="G250" s="37"/>
      <c r="H250" s="37"/>
    </row>
    <row r="251" spans="1:8" s="17" customFormat="1" ht="12.6" customHeight="1" x14ac:dyDescent="0.2"/>
    <row r="252" spans="1:8" s="17" customFormat="1" ht="12.6" customHeight="1" x14ac:dyDescent="0.2"/>
    <row r="253" spans="1:8" s="17" customFormat="1" ht="12.6" customHeight="1" x14ac:dyDescent="0.2"/>
    <row r="254" spans="1:8" s="17" customFormat="1" ht="12.6" customHeight="1" x14ac:dyDescent="0.2"/>
    <row r="255" spans="1:8" s="17" customFormat="1" ht="12.6" customHeight="1" x14ac:dyDescent="0.2"/>
    <row r="256" spans="1:8" s="17" customFormat="1" ht="12.6" customHeight="1" x14ac:dyDescent="0.2"/>
    <row r="257" s="17" customFormat="1" ht="12.6" customHeight="1" x14ac:dyDescent="0.2"/>
    <row r="258" s="17" customFormat="1" ht="12.6" customHeight="1" x14ac:dyDescent="0.2"/>
    <row r="259" s="17" customFormat="1" ht="12.6" customHeight="1" x14ac:dyDescent="0.2"/>
    <row r="260" s="17" customFormat="1" ht="12.6" customHeight="1" x14ac:dyDescent="0.2"/>
    <row r="261" s="17" customFormat="1" ht="12.6" customHeight="1" x14ac:dyDescent="0.2"/>
    <row r="262" s="17" customFormat="1" ht="12.6" customHeight="1" x14ac:dyDescent="0.2"/>
    <row r="263" s="17" customFormat="1" ht="12.6" customHeight="1" x14ac:dyDescent="0.2"/>
    <row r="264" s="17" customFormat="1" ht="12.6" customHeight="1" x14ac:dyDescent="0.2"/>
    <row r="265" s="17" customFormat="1" ht="12.6" customHeight="1" x14ac:dyDescent="0.2"/>
    <row r="266" s="17" customFormat="1" ht="12.6" customHeight="1" x14ac:dyDescent="0.2"/>
    <row r="267" s="17" customFormat="1" ht="12.6" customHeight="1" x14ac:dyDescent="0.2"/>
    <row r="268" s="17" customFormat="1" ht="12.6" customHeight="1" x14ac:dyDescent="0.2"/>
    <row r="269" s="17" customFormat="1" ht="12.6" customHeight="1" x14ac:dyDescent="0.2"/>
    <row r="270" s="17" customFormat="1" ht="12.6" customHeight="1" x14ac:dyDescent="0.2"/>
    <row r="271" s="17" customFormat="1" ht="12.6" customHeight="1" x14ac:dyDescent="0.2"/>
    <row r="272" s="17" customFormat="1" ht="12.6" customHeight="1" x14ac:dyDescent="0.2"/>
    <row r="273" s="17" customFormat="1" ht="12.6" customHeight="1" x14ac:dyDescent="0.2"/>
    <row r="274" s="17" customFormat="1" ht="12.6" customHeight="1" x14ac:dyDescent="0.2"/>
    <row r="275" s="17" customFormat="1" ht="12.6" customHeight="1" x14ac:dyDescent="0.2"/>
    <row r="276" s="17" customFormat="1" ht="12.6" customHeight="1" x14ac:dyDescent="0.2"/>
    <row r="277" s="17" customFormat="1" ht="12.6" customHeight="1" x14ac:dyDescent="0.2"/>
    <row r="278" s="17" customFormat="1" ht="12.6" customHeight="1" x14ac:dyDescent="0.2"/>
    <row r="279" s="17" customFormat="1" ht="12.6" customHeight="1" x14ac:dyDescent="0.2"/>
    <row r="280" s="17" customFormat="1" ht="12.6" customHeight="1" x14ac:dyDescent="0.2"/>
    <row r="281" s="17" customFormat="1" ht="12.6" customHeight="1" x14ac:dyDescent="0.2"/>
    <row r="282" s="17" customFormat="1" ht="12.6" customHeight="1" x14ac:dyDescent="0.2"/>
    <row r="283" s="17" customFormat="1" ht="12.6" customHeight="1" x14ac:dyDescent="0.2"/>
    <row r="284" s="17" customFormat="1" ht="12.6" customHeight="1" x14ac:dyDescent="0.2"/>
    <row r="285" s="17" customFormat="1" ht="12.6" customHeight="1" x14ac:dyDescent="0.2"/>
    <row r="286" s="17" customFormat="1" ht="12.6" customHeight="1" x14ac:dyDescent="0.2"/>
    <row r="287" s="17" customFormat="1" ht="12.6" customHeight="1" x14ac:dyDescent="0.2"/>
    <row r="288" s="17" customFormat="1" ht="12.6" customHeight="1" x14ac:dyDescent="0.2"/>
    <row r="289" s="17" customFormat="1" ht="12.2" customHeight="1" x14ac:dyDescent="0.2"/>
    <row r="290" s="17" customFormat="1" ht="12.2" customHeight="1" x14ac:dyDescent="0.2"/>
    <row r="291" s="17" customFormat="1" ht="12.2" customHeight="1" x14ac:dyDescent="0.2"/>
    <row r="292" s="17" customFormat="1" ht="12.95" customHeight="1" x14ac:dyDescent="0.2"/>
    <row r="293" s="17" customFormat="1" ht="12.95" customHeight="1" x14ac:dyDescent="0.2"/>
    <row r="294" s="17" customFormat="1" ht="12.95" customHeight="1" x14ac:dyDescent="0.2"/>
    <row r="295" s="17" customFormat="1" ht="12.95" customHeight="1" x14ac:dyDescent="0.2"/>
    <row r="296" s="17" customFormat="1" ht="12.95" customHeight="1" x14ac:dyDescent="0.2"/>
    <row r="297" s="17" customFormat="1" ht="12.95" customHeight="1" x14ac:dyDescent="0.2"/>
    <row r="298" s="17" customFormat="1" ht="12.95" customHeight="1" x14ac:dyDescent="0.2"/>
    <row r="299" s="17" customFormat="1" ht="12.95" customHeight="1" x14ac:dyDescent="0.2"/>
    <row r="300" s="17" customFormat="1" ht="12.95" customHeight="1" x14ac:dyDescent="0.2"/>
    <row r="301" s="17" customFormat="1" ht="12.95" customHeight="1" x14ac:dyDescent="0.2"/>
    <row r="302" s="17" customFormat="1" ht="12.95" customHeight="1" x14ac:dyDescent="0.2"/>
    <row r="303" s="17" customFormat="1" ht="12.95" customHeight="1" x14ac:dyDescent="0.2"/>
    <row r="304" s="17" customFormat="1" ht="12.95" customHeight="1" x14ac:dyDescent="0.2"/>
    <row r="305" s="17" customFormat="1" ht="12.95" customHeight="1" x14ac:dyDescent="0.2"/>
    <row r="306" s="17" customFormat="1" ht="12.95" customHeight="1" x14ac:dyDescent="0.2"/>
    <row r="307" s="17" customFormat="1" ht="12.95" customHeight="1" x14ac:dyDescent="0.2"/>
    <row r="308" s="17" customFormat="1" ht="12.95" customHeight="1" x14ac:dyDescent="0.2"/>
    <row r="309" s="17" customFormat="1" ht="12.95" customHeight="1" x14ac:dyDescent="0.2"/>
    <row r="310" s="17" customFormat="1" ht="12.95" customHeight="1" x14ac:dyDescent="0.2"/>
    <row r="311" s="17" customFormat="1" ht="12.95" customHeight="1" x14ac:dyDescent="0.2"/>
    <row r="312" s="17" customFormat="1" ht="12.95" customHeight="1" x14ac:dyDescent="0.2"/>
    <row r="313" s="17" customFormat="1" ht="12.95" customHeight="1" x14ac:dyDescent="0.2"/>
    <row r="314" s="17" customFormat="1" ht="12.95" customHeight="1" x14ac:dyDescent="0.2"/>
    <row r="315" s="17" customFormat="1" ht="12.95" customHeight="1" x14ac:dyDescent="0.2"/>
    <row r="316" s="17" customFormat="1" ht="12.95" customHeight="1" x14ac:dyDescent="0.2"/>
    <row r="317" s="17" customFormat="1" ht="12.95" customHeight="1" x14ac:dyDescent="0.2"/>
    <row r="318" s="17" customFormat="1" ht="12.95" customHeight="1" x14ac:dyDescent="0.2"/>
    <row r="319" s="17" customFormat="1" ht="12.95" customHeight="1" x14ac:dyDescent="0.2"/>
    <row r="320" s="17" customFormat="1" ht="12.95" customHeight="1" x14ac:dyDescent="0.2"/>
    <row r="321" s="17" customFormat="1" ht="12.95" customHeight="1" x14ac:dyDescent="0.2"/>
    <row r="322" s="17" customFormat="1" ht="12.95" customHeight="1" x14ac:dyDescent="0.2"/>
    <row r="323" s="17" customFormat="1" ht="12.95" customHeight="1" x14ac:dyDescent="0.2"/>
    <row r="324" s="17" customFormat="1" ht="12.95" customHeight="1" x14ac:dyDescent="0.2"/>
    <row r="325" s="17" customFormat="1" ht="12.95" customHeight="1" x14ac:dyDescent="0.2"/>
    <row r="326" s="17" customFormat="1" ht="12.95" customHeight="1" x14ac:dyDescent="0.2"/>
    <row r="327" s="17" customFormat="1" ht="12.95" customHeight="1" x14ac:dyDescent="0.2"/>
    <row r="328" s="17" customFormat="1" ht="12.95" customHeight="1" x14ac:dyDescent="0.2"/>
    <row r="329" s="17" customFormat="1" ht="12.95" customHeight="1" x14ac:dyDescent="0.2"/>
    <row r="330" s="17" customFormat="1" ht="12.95" customHeight="1" x14ac:dyDescent="0.2"/>
    <row r="331" s="17" customFormat="1" ht="12.95" customHeight="1" x14ac:dyDescent="0.2"/>
    <row r="332" s="17" customFormat="1" ht="12.95" customHeight="1" x14ac:dyDescent="0.2"/>
    <row r="333" s="17" customFormat="1" ht="12.95" customHeight="1" x14ac:dyDescent="0.2"/>
    <row r="334" s="17" customFormat="1" ht="12.95" customHeight="1" x14ac:dyDescent="0.2"/>
    <row r="335" s="17" customFormat="1" ht="12.95" customHeight="1" x14ac:dyDescent="0.2"/>
    <row r="336" s="17" customFormat="1" ht="12.95" customHeight="1" x14ac:dyDescent="0.2"/>
    <row r="337" s="17" customFormat="1" ht="12.95" customHeight="1" x14ac:dyDescent="0.2"/>
    <row r="338" s="17" customFormat="1" ht="12.95" customHeight="1" x14ac:dyDescent="0.2"/>
    <row r="339" s="17" customFormat="1" ht="12.95" customHeight="1" x14ac:dyDescent="0.2"/>
    <row r="340" s="17" customFormat="1" ht="12.95" customHeight="1" x14ac:dyDescent="0.2"/>
    <row r="341" s="17" customFormat="1" ht="12.95" customHeight="1" x14ac:dyDescent="0.2"/>
    <row r="342" s="17" customFormat="1" ht="12.95" customHeight="1" x14ac:dyDescent="0.2"/>
    <row r="343" s="17" customFormat="1" ht="12.95" customHeight="1" x14ac:dyDescent="0.2"/>
    <row r="344" s="17" customFormat="1" ht="12.95" customHeight="1" x14ac:dyDescent="0.2"/>
    <row r="345" s="17" customFormat="1" ht="12.95" customHeight="1" x14ac:dyDescent="0.2"/>
    <row r="346" s="17" customFormat="1" ht="12.95" customHeight="1" x14ac:dyDescent="0.2"/>
    <row r="347" s="17" customFormat="1" ht="12.95" customHeight="1" x14ac:dyDescent="0.2"/>
    <row r="348" s="17" customFormat="1" ht="12.95" customHeight="1" x14ac:dyDescent="0.2"/>
    <row r="349" s="17" customFormat="1" ht="12.95" customHeight="1" x14ac:dyDescent="0.2"/>
    <row r="350" s="17" customFormat="1" ht="12.95" customHeight="1" x14ac:dyDescent="0.2"/>
    <row r="351" s="17" customFormat="1" ht="12.95" customHeight="1" x14ac:dyDescent="0.2"/>
    <row r="352" s="17" customFormat="1" ht="12.95" customHeight="1" x14ac:dyDescent="0.2"/>
    <row r="353" s="17" customFormat="1" ht="12.95" customHeight="1" x14ac:dyDescent="0.2"/>
    <row r="354" s="17" customFormat="1" ht="12.95" customHeight="1" x14ac:dyDescent="0.2"/>
    <row r="355" s="17" customFormat="1" ht="12.95" customHeight="1" x14ac:dyDescent="0.2"/>
    <row r="356" s="17" customFormat="1" ht="12.95" customHeight="1" x14ac:dyDescent="0.2"/>
    <row r="357" s="17" customFormat="1" ht="12.95" customHeight="1" x14ac:dyDescent="0.2"/>
    <row r="358" s="17" customFormat="1" ht="12.95" customHeight="1" x14ac:dyDescent="0.2"/>
    <row r="359" ht="12.95" customHeight="1" x14ac:dyDescent="0.25"/>
    <row r="360" ht="12.95" customHeight="1" x14ac:dyDescent="0.25"/>
    <row r="361" ht="12.95" customHeight="1" x14ac:dyDescent="0.25"/>
    <row r="362" ht="12.95" customHeight="1" x14ac:dyDescent="0.25"/>
    <row r="363" ht="12.95" customHeight="1" x14ac:dyDescent="0.25"/>
    <row r="364" ht="12.95" customHeight="1" x14ac:dyDescent="0.25"/>
    <row r="365" ht="12.95" customHeight="1" x14ac:dyDescent="0.25"/>
    <row r="366" ht="12.95" customHeight="1" x14ac:dyDescent="0.25"/>
    <row r="367" ht="12.95" customHeight="1" x14ac:dyDescent="0.25"/>
    <row r="368" ht="12.95" customHeight="1" x14ac:dyDescent="0.25"/>
    <row r="369" ht="12.95" customHeight="1" x14ac:dyDescent="0.25"/>
    <row r="370" ht="12.9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3" manualBreakCount="3">
    <brk id="38" max="16383" man="1"/>
    <brk id="78" max="16383" man="1"/>
    <brk id="2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59701-2FB1-4E17-B61F-94A2C6E17779}">
  <dimension ref="A1:AMJ25"/>
  <sheetViews>
    <sheetView zoomScaleNormal="100" workbookViewId="0">
      <pane ySplit="18" topLeftCell="A19" activePane="bottomLeft" state="frozen"/>
      <selection pane="bottomLeft" activeCell="O9" sqref="O9"/>
    </sheetView>
  </sheetViews>
  <sheetFormatPr defaultColWidth="9.140625" defaultRowHeight="15" x14ac:dyDescent="0.25"/>
  <cols>
    <col min="1" max="1" width="5.7109375" style="107" customWidth="1"/>
    <col min="2" max="2" width="6.7109375" style="107" customWidth="1"/>
    <col min="3" max="3" width="4.42578125" style="107" hidden="1" customWidth="1"/>
    <col min="4" max="4" width="64.28515625" style="108" customWidth="1"/>
    <col min="5" max="7" width="15.5703125" style="108" customWidth="1"/>
    <col min="8" max="8" width="14.42578125" style="108" customWidth="1"/>
    <col min="9" max="9" width="14" style="108" customWidth="1"/>
    <col min="10" max="11" width="12.85546875" style="108" customWidth="1"/>
    <col min="12" max="12" width="11.5703125" style="108" customWidth="1"/>
    <col min="13" max="13" width="13.7109375" style="109" customWidth="1"/>
    <col min="14" max="14" width="13" style="108" customWidth="1"/>
    <col min="15" max="15" width="9.140625" style="108"/>
    <col min="16" max="16" width="9.7109375" style="108" customWidth="1"/>
    <col min="17" max="258" width="9.140625" style="108"/>
    <col min="259" max="259" width="4.140625" style="108" customWidth="1"/>
    <col min="260" max="260" width="5.5703125" style="108" customWidth="1"/>
    <col min="261" max="261" width="59.5703125" style="108" customWidth="1"/>
    <col min="262" max="263" width="11.28515625" style="108" customWidth="1"/>
    <col min="264" max="264" width="10.5703125" style="108" customWidth="1"/>
    <col min="265" max="265" width="10.42578125" style="108" customWidth="1"/>
    <col min="266" max="266" width="10.7109375" style="108" customWidth="1"/>
    <col min="267" max="267" width="9" style="108" customWidth="1"/>
    <col min="268" max="268" width="11.5703125" style="108" customWidth="1"/>
    <col min="269" max="269" width="9.140625" style="108"/>
    <col min="270" max="270" width="13" style="108" customWidth="1"/>
    <col min="271" max="514" width="9.140625" style="108"/>
    <col min="515" max="515" width="4.140625" style="108" customWidth="1"/>
    <col min="516" max="516" width="5.5703125" style="108" customWidth="1"/>
    <col min="517" max="517" width="59.5703125" style="108" customWidth="1"/>
    <col min="518" max="519" width="11.28515625" style="108" customWidth="1"/>
    <col min="520" max="520" width="10.5703125" style="108" customWidth="1"/>
    <col min="521" max="521" width="10.42578125" style="108" customWidth="1"/>
    <col min="522" max="522" width="10.7109375" style="108" customWidth="1"/>
    <col min="523" max="523" width="9" style="108" customWidth="1"/>
    <col min="524" max="524" width="11.5703125" style="108" customWidth="1"/>
    <col min="525" max="525" width="9.140625" style="108"/>
    <col min="526" max="526" width="13" style="108" customWidth="1"/>
    <col min="527" max="770" width="9.140625" style="108"/>
    <col min="771" max="771" width="4.140625" style="108" customWidth="1"/>
    <col min="772" max="772" width="5.5703125" style="108" customWidth="1"/>
    <col min="773" max="773" width="59.5703125" style="108" customWidth="1"/>
    <col min="774" max="775" width="11.28515625" style="108" customWidth="1"/>
    <col min="776" max="776" width="10.5703125" style="108" customWidth="1"/>
    <col min="777" max="777" width="10.42578125" style="108" customWidth="1"/>
    <col min="778" max="778" width="10.7109375" style="108" customWidth="1"/>
    <col min="779" max="779" width="9" style="108" customWidth="1"/>
    <col min="780" max="780" width="11.5703125" style="108" customWidth="1"/>
    <col min="781" max="781" width="9.140625" style="108"/>
    <col min="782" max="782" width="13" style="108" customWidth="1"/>
    <col min="783" max="1024" width="9.140625" style="108"/>
    <col min="1025" max="16384" width="9.140625" style="379"/>
  </cols>
  <sheetData>
    <row r="1" spans="1:16" s="108" customFormat="1" ht="14.25" x14ac:dyDescent="0.2">
      <c r="A1" s="107"/>
      <c r="B1" s="107"/>
      <c r="C1" s="107"/>
      <c r="G1" s="107"/>
      <c r="H1" s="107"/>
      <c r="I1" s="107"/>
      <c r="J1" s="107"/>
      <c r="K1" s="107"/>
      <c r="L1" s="107"/>
      <c r="M1" s="109"/>
    </row>
    <row r="2" spans="1:16" s="108" customFormat="1" ht="14.25" x14ac:dyDescent="0.2">
      <c r="A2" s="107"/>
      <c r="B2" s="107"/>
      <c r="C2" s="107"/>
      <c r="G2" s="107"/>
      <c r="H2" s="107"/>
      <c r="I2" s="107"/>
      <c r="J2" s="107"/>
      <c r="K2" s="107"/>
      <c r="L2" s="107" t="s">
        <v>155</v>
      </c>
      <c r="M2" s="109"/>
    </row>
    <row r="3" spans="1:16" s="108" customFormat="1" ht="14.25" x14ac:dyDescent="0.2">
      <c r="A3" s="107"/>
      <c r="B3" s="107"/>
      <c r="C3" s="107"/>
      <c r="G3" s="107"/>
      <c r="H3" s="107"/>
      <c r="I3" s="107"/>
      <c r="J3" s="107"/>
      <c r="K3" s="107"/>
      <c r="L3" s="3" t="s">
        <v>153</v>
      </c>
      <c r="M3" s="109"/>
    </row>
    <row r="4" spans="1:16" s="108" customFormat="1" ht="14.25" x14ac:dyDescent="0.2">
      <c r="A4" s="107"/>
      <c r="B4" s="107"/>
      <c r="C4" s="107"/>
      <c r="G4" s="107"/>
      <c r="H4" s="107"/>
      <c r="I4" s="107"/>
      <c r="J4" s="107"/>
      <c r="K4" s="107"/>
      <c r="L4" s="3" t="s">
        <v>1</v>
      </c>
      <c r="M4" s="109"/>
      <c r="P4" s="110"/>
    </row>
    <row r="5" spans="1:16" s="108" customFormat="1" ht="14.25" x14ac:dyDescent="0.2">
      <c r="A5" s="107"/>
      <c r="B5" s="107"/>
      <c r="C5" s="107"/>
      <c r="G5" s="107"/>
      <c r="H5" s="107"/>
      <c r="I5" s="107"/>
      <c r="J5" s="107"/>
      <c r="K5" s="107"/>
      <c r="L5" s="3" t="s">
        <v>154</v>
      </c>
      <c r="M5" s="109"/>
      <c r="P5" s="110"/>
    </row>
    <row r="6" spans="1:16" s="108" customFormat="1" ht="14.25" x14ac:dyDescent="0.2">
      <c r="A6" s="107"/>
      <c r="B6" s="107"/>
      <c r="C6" s="107"/>
      <c r="G6" s="107"/>
      <c r="H6" s="107"/>
      <c r="I6" s="107"/>
      <c r="J6" s="107"/>
      <c r="K6" s="107"/>
      <c r="L6" s="107"/>
      <c r="M6" s="109"/>
      <c r="P6" s="110"/>
    </row>
    <row r="7" spans="1:16" s="108" customFormat="1" ht="14.25" x14ac:dyDescent="0.2">
      <c r="A7" s="107"/>
      <c r="B7" s="107"/>
      <c r="C7" s="107"/>
      <c r="G7" s="107"/>
      <c r="H7" s="107"/>
      <c r="I7" s="107"/>
      <c r="J7" s="107"/>
      <c r="K7" s="107"/>
      <c r="L7" s="107"/>
      <c r="M7" s="109"/>
      <c r="P7" s="110"/>
    </row>
    <row r="8" spans="1:16" s="108" customFormat="1" ht="14.25" x14ac:dyDescent="0.2">
      <c r="A8" s="112" t="s">
        <v>156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3"/>
      <c r="O8" s="114"/>
      <c r="P8" s="110"/>
    </row>
    <row r="9" spans="1:16" s="107" customFormat="1" ht="11.25" x14ac:dyDescent="0.2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1"/>
      <c r="L9" s="111"/>
      <c r="M9" s="115"/>
    </row>
    <row r="10" spans="1:16" s="121" customFormat="1" ht="11.25" x14ac:dyDescent="0.2">
      <c r="A10" s="116"/>
      <c r="B10" s="116"/>
      <c r="C10" s="117"/>
      <c r="D10" s="117"/>
      <c r="E10" s="117"/>
      <c r="F10" s="117"/>
      <c r="G10" s="118"/>
      <c r="H10" s="429" t="s">
        <v>157</v>
      </c>
      <c r="I10" s="429"/>
      <c r="J10" s="429"/>
      <c r="K10" s="429"/>
      <c r="L10" s="119" t="s">
        <v>158</v>
      </c>
      <c r="M10" s="120"/>
    </row>
    <row r="11" spans="1:16" s="121" customFormat="1" ht="12.75" customHeight="1" x14ac:dyDescent="0.2">
      <c r="A11" s="122"/>
      <c r="B11" s="122"/>
      <c r="C11" s="123"/>
      <c r="D11" s="123"/>
      <c r="E11" s="123"/>
      <c r="F11" s="123"/>
      <c r="G11" s="124" t="s">
        <v>159</v>
      </c>
      <c r="H11" s="125"/>
      <c r="I11" s="429" t="s">
        <v>160</v>
      </c>
      <c r="J11" s="429"/>
      <c r="K11" s="429"/>
      <c r="L11" s="126" t="s">
        <v>161</v>
      </c>
      <c r="M11" s="127" t="s">
        <v>162</v>
      </c>
    </row>
    <row r="12" spans="1:16" s="121" customFormat="1" ht="11.25" x14ac:dyDescent="0.2">
      <c r="A12" s="122"/>
      <c r="B12" s="122"/>
      <c r="C12" s="128"/>
      <c r="D12" s="128" t="s">
        <v>163</v>
      </c>
      <c r="E12" s="128" t="s">
        <v>10</v>
      </c>
      <c r="F12" s="128" t="s">
        <v>11</v>
      </c>
      <c r="G12" s="128" t="s">
        <v>164</v>
      </c>
      <c r="H12" s="127" t="s">
        <v>165</v>
      </c>
      <c r="I12" s="127"/>
      <c r="J12" s="128" t="s">
        <v>161</v>
      </c>
      <c r="K12" s="128" t="s">
        <v>161</v>
      </c>
      <c r="L12" s="129" t="s">
        <v>166</v>
      </c>
      <c r="M12" s="127" t="s">
        <v>167</v>
      </c>
    </row>
    <row r="13" spans="1:16" s="121" customFormat="1" ht="11.25" x14ac:dyDescent="0.2">
      <c r="A13" s="122" t="s">
        <v>168</v>
      </c>
      <c r="B13" s="122" t="s">
        <v>169</v>
      </c>
      <c r="C13" s="128" t="s">
        <v>7</v>
      </c>
      <c r="D13" s="128"/>
      <c r="E13" s="128"/>
      <c r="F13" s="128"/>
      <c r="G13" s="128" t="s">
        <v>170</v>
      </c>
      <c r="H13" s="127" t="s">
        <v>171</v>
      </c>
      <c r="I13" s="127" t="s">
        <v>161</v>
      </c>
      <c r="J13" s="128" t="s">
        <v>172</v>
      </c>
      <c r="K13" s="128" t="s">
        <v>173</v>
      </c>
      <c r="L13" s="129" t="s">
        <v>174</v>
      </c>
      <c r="M13" s="127" t="s">
        <v>175</v>
      </c>
    </row>
    <row r="14" spans="1:16" s="121" customFormat="1" ht="11.25" x14ac:dyDescent="0.2">
      <c r="A14" s="122"/>
      <c r="B14" s="122"/>
      <c r="C14" s="128"/>
      <c r="D14" s="128"/>
      <c r="E14" s="128"/>
      <c r="F14" s="128"/>
      <c r="G14" s="128"/>
      <c r="H14" s="127">
        <v>2022</v>
      </c>
      <c r="I14" s="127" t="s">
        <v>176</v>
      </c>
      <c r="J14" s="128" t="s">
        <v>177</v>
      </c>
      <c r="K14" s="128" t="s">
        <v>178</v>
      </c>
      <c r="L14" s="129" t="s">
        <v>179</v>
      </c>
      <c r="M14" s="127"/>
    </row>
    <row r="15" spans="1:16" s="121" customFormat="1" ht="11.25" x14ac:dyDescent="0.2">
      <c r="A15" s="122"/>
      <c r="B15" s="122"/>
      <c r="C15" s="128"/>
      <c r="D15" s="128"/>
      <c r="E15" s="128"/>
      <c r="F15" s="128"/>
      <c r="G15" s="128"/>
      <c r="H15" s="127" t="s">
        <v>180</v>
      </c>
      <c r="I15" s="127"/>
      <c r="J15" s="128" t="s">
        <v>181</v>
      </c>
      <c r="K15" s="127" t="s">
        <v>182</v>
      </c>
      <c r="L15" s="130" t="s">
        <v>183</v>
      </c>
      <c r="M15" s="127"/>
    </row>
    <row r="16" spans="1:16" s="121" customFormat="1" ht="11.25" x14ac:dyDescent="0.2">
      <c r="A16" s="131"/>
      <c r="B16" s="131"/>
      <c r="C16" s="132"/>
      <c r="D16" s="133"/>
      <c r="E16" s="133"/>
      <c r="F16" s="133"/>
      <c r="G16" s="133"/>
      <c r="H16" s="134"/>
      <c r="I16" s="134"/>
      <c r="J16" s="133"/>
      <c r="K16" s="133"/>
      <c r="L16" s="128"/>
      <c r="M16" s="135"/>
    </row>
    <row r="17" spans="1:38" s="107" customFormat="1" ht="11.25" x14ac:dyDescent="0.2">
      <c r="A17" s="136">
        <v>1</v>
      </c>
      <c r="B17" s="136">
        <v>2</v>
      </c>
      <c r="C17" s="136"/>
      <c r="D17" s="136">
        <v>3</v>
      </c>
      <c r="E17" s="136">
        <v>4</v>
      </c>
      <c r="F17" s="136">
        <v>5</v>
      </c>
      <c r="G17" s="136">
        <v>6</v>
      </c>
      <c r="H17" s="137">
        <v>7</v>
      </c>
      <c r="I17" s="136">
        <v>8</v>
      </c>
      <c r="J17" s="138">
        <v>9</v>
      </c>
      <c r="K17" s="139">
        <v>10</v>
      </c>
      <c r="L17" s="139">
        <v>11</v>
      </c>
      <c r="M17" s="136">
        <v>12</v>
      </c>
    </row>
    <row r="18" spans="1:38" s="373" customFormat="1" ht="22.9" customHeight="1" x14ac:dyDescent="0.2">
      <c r="A18" s="370"/>
      <c r="B18" s="370"/>
      <c r="C18" s="140"/>
      <c r="D18" s="370" t="s">
        <v>184</v>
      </c>
      <c r="E18" s="371">
        <v>32000</v>
      </c>
      <c r="F18" s="371">
        <v>32000</v>
      </c>
      <c r="G18" s="371">
        <v>385792315.32000005</v>
      </c>
      <c r="H18" s="371">
        <v>187393140.96999997</v>
      </c>
      <c r="I18" s="371">
        <v>117944199.72</v>
      </c>
      <c r="J18" s="371">
        <v>32789157.989999998</v>
      </c>
      <c r="K18" s="371">
        <v>36659783.260000005</v>
      </c>
      <c r="L18" s="371">
        <v>0</v>
      </c>
      <c r="M18" s="371"/>
      <c r="N18" s="372"/>
    </row>
    <row r="19" spans="1:38" s="146" customFormat="1" ht="20.45" customHeight="1" x14ac:dyDescent="0.2">
      <c r="A19" s="141">
        <v>600</v>
      </c>
      <c r="B19" s="141"/>
      <c r="C19" s="142"/>
      <c r="D19" s="143" t="s">
        <v>185</v>
      </c>
      <c r="E19" s="144">
        <v>32000</v>
      </c>
      <c r="F19" s="144">
        <v>0</v>
      </c>
      <c r="G19" s="144">
        <v>134769136.17000002</v>
      </c>
      <c r="H19" s="144">
        <v>53959971.170000002</v>
      </c>
      <c r="I19" s="144">
        <v>37745452.909999996</v>
      </c>
      <c r="J19" s="144">
        <v>13574216.359999999</v>
      </c>
      <c r="K19" s="144">
        <v>2640301.9</v>
      </c>
      <c r="L19" s="144">
        <v>0</v>
      </c>
      <c r="M19" s="145"/>
    </row>
    <row r="20" spans="1:38" s="107" customFormat="1" ht="22.15" customHeight="1" x14ac:dyDescent="0.2">
      <c r="A20" s="147"/>
      <c r="B20" s="148">
        <v>60016</v>
      </c>
      <c r="C20" s="149"/>
      <c r="D20" s="150" t="s">
        <v>62</v>
      </c>
      <c r="E20" s="151">
        <v>32000</v>
      </c>
      <c r="F20" s="151">
        <v>0</v>
      </c>
      <c r="G20" s="151">
        <v>65998014.810000002</v>
      </c>
      <c r="H20" s="151">
        <v>26337514.809999999</v>
      </c>
      <c r="I20" s="151">
        <v>18356686.34</v>
      </c>
      <c r="J20" s="151">
        <v>7980828.4700000007</v>
      </c>
      <c r="K20" s="151">
        <v>0</v>
      </c>
      <c r="L20" s="151">
        <v>0</v>
      </c>
      <c r="M20" s="374"/>
    </row>
    <row r="21" spans="1:38" s="377" customFormat="1" ht="17.25" thickBot="1" x14ac:dyDescent="0.25">
      <c r="A21" s="375"/>
      <c r="B21" s="148"/>
      <c r="C21" s="149" t="s">
        <v>186</v>
      </c>
      <c r="D21" s="152" t="s">
        <v>187</v>
      </c>
      <c r="E21" s="153">
        <v>32000</v>
      </c>
      <c r="F21" s="152"/>
      <c r="G21" s="154">
        <v>35839000</v>
      </c>
      <c r="H21" s="155">
        <v>10032000</v>
      </c>
      <c r="I21" s="154">
        <v>4532000</v>
      </c>
      <c r="J21" s="153">
        <v>5500000</v>
      </c>
      <c r="K21" s="156" t="s">
        <v>188</v>
      </c>
      <c r="L21" s="156" t="s">
        <v>188</v>
      </c>
      <c r="M21" s="376" t="s">
        <v>189</v>
      </c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</row>
    <row r="22" spans="1:38" s="107" customFormat="1" ht="21" customHeight="1" thickTop="1" thickBot="1" x14ac:dyDescent="0.25">
      <c r="A22" s="157"/>
      <c r="B22" s="158">
        <v>75818</v>
      </c>
      <c r="C22" s="159"/>
      <c r="D22" s="160" t="s">
        <v>190</v>
      </c>
      <c r="E22" s="161">
        <v>0</v>
      </c>
      <c r="F22" s="161">
        <v>32000</v>
      </c>
      <c r="G22" s="162" t="s">
        <v>191</v>
      </c>
      <c r="H22" s="161">
        <v>8248816.3099999996</v>
      </c>
      <c r="I22" s="161">
        <v>8248816.3099999996</v>
      </c>
      <c r="J22" s="163" t="s">
        <v>188</v>
      </c>
      <c r="K22" s="164" t="s">
        <v>188</v>
      </c>
      <c r="L22" s="164" t="s">
        <v>188</v>
      </c>
      <c r="M22" s="378" t="s">
        <v>192</v>
      </c>
    </row>
    <row r="23" spans="1:38" s="107" customFormat="1" ht="15.75" customHeight="1" x14ac:dyDescent="0.2">
      <c r="A23" s="147"/>
      <c r="B23" s="140"/>
      <c r="C23" s="165"/>
      <c r="D23" s="166" t="s">
        <v>193</v>
      </c>
      <c r="E23" s="166"/>
      <c r="F23" s="167">
        <v>32000</v>
      </c>
      <c r="G23" s="168" t="s">
        <v>191</v>
      </c>
      <c r="H23" s="155">
        <v>7248816.3099999996</v>
      </c>
      <c r="I23" s="155">
        <v>7248816.3099999996</v>
      </c>
      <c r="J23" s="169" t="s">
        <v>188</v>
      </c>
      <c r="K23" s="156" t="s">
        <v>188</v>
      </c>
      <c r="L23" s="156" t="s">
        <v>188</v>
      </c>
      <c r="M23" s="376" t="s">
        <v>192</v>
      </c>
    </row>
    <row r="25" spans="1:38" s="108" customFormat="1" ht="14.25" x14ac:dyDescent="0.2">
      <c r="A25" s="107"/>
      <c r="B25" s="107" t="s">
        <v>194</v>
      </c>
      <c r="C25" s="107"/>
      <c r="M25" s="109"/>
    </row>
  </sheetData>
  <autoFilter ref="M1:M25" xr:uid="{2751B8D0-CB78-4124-9FCC-66E96B3C9CE0}"/>
  <printOptions horizontalCentered="1"/>
  <pageMargins left="0.11811023622047245" right="0.11811023622047245" top="0.74803149606299213" bottom="0.35433070866141736" header="0.51181102362204722" footer="0.11811023622047245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6490-FC12-4C78-8DED-EDF6C1B30685}">
  <dimension ref="A1:G46"/>
  <sheetViews>
    <sheetView zoomScale="120" zoomScaleNormal="120" workbookViewId="0">
      <selection activeCell="A2" sqref="A2"/>
    </sheetView>
  </sheetViews>
  <sheetFormatPr defaultRowHeight="12.75" x14ac:dyDescent="0.2"/>
  <cols>
    <col min="1" max="1" width="4" style="380" customWidth="1"/>
    <col min="2" max="2" width="6.28515625" style="380" customWidth="1"/>
    <col min="3" max="3" width="8.42578125" style="380" customWidth="1"/>
    <col min="4" max="4" width="51.28515625" style="380" customWidth="1"/>
    <col min="5" max="5" width="21" style="380" customWidth="1"/>
    <col min="6" max="6" width="9.140625" style="380"/>
    <col min="7" max="7" width="10.7109375" style="170" customWidth="1"/>
    <col min="8" max="256" width="9.140625" style="380"/>
    <col min="257" max="257" width="4" style="380" customWidth="1"/>
    <col min="258" max="258" width="6.28515625" style="380" customWidth="1"/>
    <col min="259" max="259" width="8.42578125" style="380" customWidth="1"/>
    <col min="260" max="260" width="51.28515625" style="380" customWidth="1"/>
    <col min="261" max="261" width="21" style="380" customWidth="1"/>
    <col min="262" max="262" width="9.140625" style="380"/>
    <col min="263" max="263" width="10.7109375" style="380" customWidth="1"/>
    <col min="264" max="512" width="9.140625" style="380"/>
    <col min="513" max="513" width="4" style="380" customWidth="1"/>
    <col min="514" max="514" width="6.28515625" style="380" customWidth="1"/>
    <col min="515" max="515" width="8.42578125" style="380" customWidth="1"/>
    <col min="516" max="516" width="51.28515625" style="380" customWidth="1"/>
    <col min="517" max="517" width="21" style="380" customWidth="1"/>
    <col min="518" max="518" width="9.140625" style="380"/>
    <col min="519" max="519" width="10.7109375" style="380" customWidth="1"/>
    <col min="520" max="768" width="9.140625" style="380"/>
    <col min="769" max="769" width="4" style="380" customWidth="1"/>
    <col min="770" max="770" width="6.28515625" style="380" customWidth="1"/>
    <col min="771" max="771" width="8.42578125" style="380" customWidth="1"/>
    <col min="772" max="772" width="51.28515625" style="380" customWidth="1"/>
    <col min="773" max="773" width="21" style="380" customWidth="1"/>
    <col min="774" max="774" width="9.140625" style="380"/>
    <col min="775" max="775" width="10.7109375" style="380" customWidth="1"/>
    <col min="776" max="1024" width="9.140625" style="380"/>
    <col min="1025" max="1025" width="4" style="380" customWidth="1"/>
    <col min="1026" max="1026" width="6.28515625" style="380" customWidth="1"/>
    <col min="1027" max="1027" width="8.42578125" style="380" customWidth="1"/>
    <col min="1028" max="1028" width="51.28515625" style="380" customWidth="1"/>
    <col min="1029" max="1029" width="21" style="380" customWidth="1"/>
    <col min="1030" max="1030" width="9.140625" style="380"/>
    <col min="1031" max="1031" width="10.7109375" style="380" customWidth="1"/>
    <col min="1032" max="1280" width="9.140625" style="380"/>
    <col min="1281" max="1281" width="4" style="380" customWidth="1"/>
    <col min="1282" max="1282" width="6.28515625" style="380" customWidth="1"/>
    <col min="1283" max="1283" width="8.42578125" style="380" customWidth="1"/>
    <col min="1284" max="1284" width="51.28515625" style="380" customWidth="1"/>
    <col min="1285" max="1285" width="21" style="380" customWidth="1"/>
    <col min="1286" max="1286" width="9.140625" style="380"/>
    <col min="1287" max="1287" width="10.7109375" style="380" customWidth="1"/>
    <col min="1288" max="1536" width="9.140625" style="380"/>
    <col min="1537" max="1537" width="4" style="380" customWidth="1"/>
    <col min="1538" max="1538" width="6.28515625" style="380" customWidth="1"/>
    <col min="1539" max="1539" width="8.42578125" style="380" customWidth="1"/>
    <col min="1540" max="1540" width="51.28515625" style="380" customWidth="1"/>
    <col min="1541" max="1541" width="21" style="380" customWidth="1"/>
    <col min="1542" max="1542" width="9.140625" style="380"/>
    <col min="1543" max="1543" width="10.7109375" style="380" customWidth="1"/>
    <col min="1544" max="1792" width="9.140625" style="380"/>
    <col min="1793" max="1793" width="4" style="380" customWidth="1"/>
    <col min="1794" max="1794" width="6.28515625" style="380" customWidth="1"/>
    <col min="1795" max="1795" width="8.42578125" style="380" customWidth="1"/>
    <col min="1796" max="1796" width="51.28515625" style="380" customWidth="1"/>
    <col min="1797" max="1797" width="21" style="380" customWidth="1"/>
    <col min="1798" max="1798" width="9.140625" style="380"/>
    <col min="1799" max="1799" width="10.7109375" style="380" customWidth="1"/>
    <col min="1800" max="2048" width="9.140625" style="380"/>
    <col min="2049" max="2049" width="4" style="380" customWidth="1"/>
    <col min="2050" max="2050" width="6.28515625" style="380" customWidth="1"/>
    <col min="2051" max="2051" width="8.42578125" style="380" customWidth="1"/>
    <col min="2052" max="2052" width="51.28515625" style="380" customWidth="1"/>
    <col min="2053" max="2053" width="21" style="380" customWidth="1"/>
    <col min="2054" max="2054" width="9.140625" style="380"/>
    <col min="2055" max="2055" width="10.7109375" style="380" customWidth="1"/>
    <col min="2056" max="2304" width="9.140625" style="380"/>
    <col min="2305" max="2305" width="4" style="380" customWidth="1"/>
    <col min="2306" max="2306" width="6.28515625" style="380" customWidth="1"/>
    <col min="2307" max="2307" width="8.42578125" style="380" customWidth="1"/>
    <col min="2308" max="2308" width="51.28515625" style="380" customWidth="1"/>
    <col min="2309" max="2309" width="21" style="380" customWidth="1"/>
    <col min="2310" max="2310" width="9.140625" style="380"/>
    <col min="2311" max="2311" width="10.7109375" style="380" customWidth="1"/>
    <col min="2312" max="2560" width="9.140625" style="380"/>
    <col min="2561" max="2561" width="4" style="380" customWidth="1"/>
    <col min="2562" max="2562" width="6.28515625" style="380" customWidth="1"/>
    <col min="2563" max="2563" width="8.42578125" style="380" customWidth="1"/>
    <col min="2564" max="2564" width="51.28515625" style="380" customWidth="1"/>
    <col min="2565" max="2565" width="21" style="380" customWidth="1"/>
    <col min="2566" max="2566" width="9.140625" style="380"/>
    <col min="2567" max="2567" width="10.7109375" style="380" customWidth="1"/>
    <col min="2568" max="2816" width="9.140625" style="380"/>
    <col min="2817" max="2817" width="4" style="380" customWidth="1"/>
    <col min="2818" max="2818" width="6.28515625" style="380" customWidth="1"/>
    <col min="2819" max="2819" width="8.42578125" style="380" customWidth="1"/>
    <col min="2820" max="2820" width="51.28515625" style="380" customWidth="1"/>
    <col min="2821" max="2821" width="21" style="380" customWidth="1"/>
    <col min="2822" max="2822" width="9.140625" style="380"/>
    <col min="2823" max="2823" width="10.7109375" style="380" customWidth="1"/>
    <col min="2824" max="3072" width="9.140625" style="380"/>
    <col min="3073" max="3073" width="4" style="380" customWidth="1"/>
    <col min="3074" max="3074" width="6.28515625" style="380" customWidth="1"/>
    <col min="3075" max="3075" width="8.42578125" style="380" customWidth="1"/>
    <col min="3076" max="3076" width="51.28515625" style="380" customWidth="1"/>
    <col min="3077" max="3077" width="21" style="380" customWidth="1"/>
    <col min="3078" max="3078" width="9.140625" style="380"/>
    <col min="3079" max="3079" width="10.7109375" style="380" customWidth="1"/>
    <col min="3080" max="3328" width="9.140625" style="380"/>
    <col min="3329" max="3329" width="4" style="380" customWidth="1"/>
    <col min="3330" max="3330" width="6.28515625" style="380" customWidth="1"/>
    <col min="3331" max="3331" width="8.42578125" style="380" customWidth="1"/>
    <col min="3332" max="3332" width="51.28515625" style="380" customWidth="1"/>
    <col min="3333" max="3333" width="21" style="380" customWidth="1"/>
    <col min="3334" max="3334" width="9.140625" style="380"/>
    <col min="3335" max="3335" width="10.7109375" style="380" customWidth="1"/>
    <col min="3336" max="3584" width="9.140625" style="380"/>
    <col min="3585" max="3585" width="4" style="380" customWidth="1"/>
    <col min="3586" max="3586" width="6.28515625" style="380" customWidth="1"/>
    <col min="3587" max="3587" width="8.42578125" style="380" customWidth="1"/>
    <col min="3588" max="3588" width="51.28515625" style="380" customWidth="1"/>
    <col min="3589" max="3589" width="21" style="380" customWidth="1"/>
    <col min="3590" max="3590" width="9.140625" style="380"/>
    <col min="3591" max="3591" width="10.7109375" style="380" customWidth="1"/>
    <col min="3592" max="3840" width="9.140625" style="380"/>
    <col min="3841" max="3841" width="4" style="380" customWidth="1"/>
    <col min="3842" max="3842" width="6.28515625" style="380" customWidth="1"/>
    <col min="3843" max="3843" width="8.42578125" style="380" customWidth="1"/>
    <col min="3844" max="3844" width="51.28515625" style="380" customWidth="1"/>
    <col min="3845" max="3845" width="21" style="380" customWidth="1"/>
    <col min="3846" max="3846" width="9.140625" style="380"/>
    <col min="3847" max="3847" width="10.7109375" style="380" customWidth="1"/>
    <col min="3848" max="4096" width="9.140625" style="380"/>
    <col min="4097" max="4097" width="4" style="380" customWidth="1"/>
    <col min="4098" max="4098" width="6.28515625" style="380" customWidth="1"/>
    <col min="4099" max="4099" width="8.42578125" style="380" customWidth="1"/>
    <col min="4100" max="4100" width="51.28515625" style="380" customWidth="1"/>
    <col min="4101" max="4101" width="21" style="380" customWidth="1"/>
    <col min="4102" max="4102" width="9.140625" style="380"/>
    <col min="4103" max="4103" width="10.7109375" style="380" customWidth="1"/>
    <col min="4104" max="4352" width="9.140625" style="380"/>
    <col min="4353" max="4353" width="4" style="380" customWidth="1"/>
    <col min="4354" max="4354" width="6.28515625" style="380" customWidth="1"/>
    <col min="4355" max="4355" width="8.42578125" style="380" customWidth="1"/>
    <col min="4356" max="4356" width="51.28515625" style="380" customWidth="1"/>
    <col min="4357" max="4357" width="21" style="380" customWidth="1"/>
    <col min="4358" max="4358" width="9.140625" style="380"/>
    <col min="4359" max="4359" width="10.7109375" style="380" customWidth="1"/>
    <col min="4360" max="4608" width="9.140625" style="380"/>
    <col min="4609" max="4609" width="4" style="380" customWidth="1"/>
    <col min="4610" max="4610" width="6.28515625" style="380" customWidth="1"/>
    <col min="4611" max="4611" width="8.42578125" style="380" customWidth="1"/>
    <col min="4612" max="4612" width="51.28515625" style="380" customWidth="1"/>
    <col min="4613" max="4613" width="21" style="380" customWidth="1"/>
    <col min="4614" max="4614" width="9.140625" style="380"/>
    <col min="4615" max="4615" width="10.7109375" style="380" customWidth="1"/>
    <col min="4616" max="4864" width="9.140625" style="380"/>
    <col min="4865" max="4865" width="4" style="380" customWidth="1"/>
    <col min="4866" max="4866" width="6.28515625" style="380" customWidth="1"/>
    <col min="4867" max="4867" width="8.42578125" style="380" customWidth="1"/>
    <col min="4868" max="4868" width="51.28515625" style="380" customWidth="1"/>
    <col min="4869" max="4869" width="21" style="380" customWidth="1"/>
    <col min="4870" max="4870" width="9.140625" style="380"/>
    <col min="4871" max="4871" width="10.7109375" style="380" customWidth="1"/>
    <col min="4872" max="5120" width="9.140625" style="380"/>
    <col min="5121" max="5121" width="4" style="380" customWidth="1"/>
    <col min="5122" max="5122" width="6.28515625" style="380" customWidth="1"/>
    <col min="5123" max="5123" width="8.42578125" style="380" customWidth="1"/>
    <col min="5124" max="5124" width="51.28515625" style="380" customWidth="1"/>
    <col min="5125" max="5125" width="21" style="380" customWidth="1"/>
    <col min="5126" max="5126" width="9.140625" style="380"/>
    <col min="5127" max="5127" width="10.7109375" style="380" customWidth="1"/>
    <col min="5128" max="5376" width="9.140625" style="380"/>
    <col min="5377" max="5377" width="4" style="380" customWidth="1"/>
    <col min="5378" max="5378" width="6.28515625" style="380" customWidth="1"/>
    <col min="5379" max="5379" width="8.42578125" style="380" customWidth="1"/>
    <col min="5380" max="5380" width="51.28515625" style="380" customWidth="1"/>
    <col min="5381" max="5381" width="21" style="380" customWidth="1"/>
    <col min="5382" max="5382" width="9.140625" style="380"/>
    <col min="5383" max="5383" width="10.7109375" style="380" customWidth="1"/>
    <col min="5384" max="5632" width="9.140625" style="380"/>
    <col min="5633" max="5633" width="4" style="380" customWidth="1"/>
    <col min="5634" max="5634" width="6.28515625" style="380" customWidth="1"/>
    <col min="5635" max="5635" width="8.42578125" style="380" customWidth="1"/>
    <col min="5636" max="5636" width="51.28515625" style="380" customWidth="1"/>
    <col min="5637" max="5637" width="21" style="380" customWidth="1"/>
    <col min="5638" max="5638" width="9.140625" style="380"/>
    <col min="5639" max="5639" width="10.7109375" style="380" customWidth="1"/>
    <col min="5640" max="5888" width="9.140625" style="380"/>
    <col min="5889" max="5889" width="4" style="380" customWidth="1"/>
    <col min="5890" max="5890" width="6.28515625" style="380" customWidth="1"/>
    <col min="5891" max="5891" width="8.42578125" style="380" customWidth="1"/>
    <col min="5892" max="5892" width="51.28515625" style="380" customWidth="1"/>
    <col min="5893" max="5893" width="21" style="380" customWidth="1"/>
    <col min="5894" max="5894" width="9.140625" style="380"/>
    <col min="5895" max="5895" width="10.7109375" style="380" customWidth="1"/>
    <col min="5896" max="6144" width="9.140625" style="380"/>
    <col min="6145" max="6145" width="4" style="380" customWidth="1"/>
    <col min="6146" max="6146" width="6.28515625" style="380" customWidth="1"/>
    <col min="6147" max="6147" width="8.42578125" style="380" customWidth="1"/>
    <col min="6148" max="6148" width="51.28515625" style="380" customWidth="1"/>
    <col min="6149" max="6149" width="21" style="380" customWidth="1"/>
    <col min="6150" max="6150" width="9.140625" style="380"/>
    <col min="6151" max="6151" width="10.7109375" style="380" customWidth="1"/>
    <col min="6152" max="6400" width="9.140625" style="380"/>
    <col min="6401" max="6401" width="4" style="380" customWidth="1"/>
    <col min="6402" max="6402" width="6.28515625" style="380" customWidth="1"/>
    <col min="6403" max="6403" width="8.42578125" style="380" customWidth="1"/>
    <col min="6404" max="6404" width="51.28515625" style="380" customWidth="1"/>
    <col min="6405" max="6405" width="21" style="380" customWidth="1"/>
    <col min="6406" max="6406" width="9.140625" style="380"/>
    <col min="6407" max="6407" width="10.7109375" style="380" customWidth="1"/>
    <col min="6408" max="6656" width="9.140625" style="380"/>
    <col min="6657" max="6657" width="4" style="380" customWidth="1"/>
    <col min="6658" max="6658" width="6.28515625" style="380" customWidth="1"/>
    <col min="6659" max="6659" width="8.42578125" style="380" customWidth="1"/>
    <col min="6660" max="6660" width="51.28515625" style="380" customWidth="1"/>
    <col min="6661" max="6661" width="21" style="380" customWidth="1"/>
    <col min="6662" max="6662" width="9.140625" style="380"/>
    <col min="6663" max="6663" width="10.7109375" style="380" customWidth="1"/>
    <col min="6664" max="6912" width="9.140625" style="380"/>
    <col min="6913" max="6913" width="4" style="380" customWidth="1"/>
    <col min="6914" max="6914" width="6.28515625" style="380" customWidth="1"/>
    <col min="6915" max="6915" width="8.42578125" style="380" customWidth="1"/>
    <col min="6916" max="6916" width="51.28515625" style="380" customWidth="1"/>
    <col min="6917" max="6917" width="21" style="380" customWidth="1"/>
    <col min="6918" max="6918" width="9.140625" style="380"/>
    <col min="6919" max="6919" width="10.7109375" style="380" customWidth="1"/>
    <col min="6920" max="7168" width="9.140625" style="380"/>
    <col min="7169" max="7169" width="4" style="380" customWidth="1"/>
    <col min="7170" max="7170" width="6.28515625" style="380" customWidth="1"/>
    <col min="7171" max="7171" width="8.42578125" style="380" customWidth="1"/>
    <col min="7172" max="7172" width="51.28515625" style="380" customWidth="1"/>
    <col min="7173" max="7173" width="21" style="380" customWidth="1"/>
    <col min="7174" max="7174" width="9.140625" style="380"/>
    <col min="7175" max="7175" width="10.7109375" style="380" customWidth="1"/>
    <col min="7176" max="7424" width="9.140625" style="380"/>
    <col min="7425" max="7425" width="4" style="380" customWidth="1"/>
    <col min="7426" max="7426" width="6.28515625" style="380" customWidth="1"/>
    <col min="7427" max="7427" width="8.42578125" style="380" customWidth="1"/>
    <col min="7428" max="7428" width="51.28515625" style="380" customWidth="1"/>
    <col min="7429" max="7429" width="21" style="380" customWidth="1"/>
    <col min="7430" max="7430" width="9.140625" style="380"/>
    <col min="7431" max="7431" width="10.7109375" style="380" customWidth="1"/>
    <col min="7432" max="7680" width="9.140625" style="380"/>
    <col min="7681" max="7681" width="4" style="380" customWidth="1"/>
    <col min="7682" max="7682" width="6.28515625" style="380" customWidth="1"/>
    <col min="7683" max="7683" width="8.42578125" style="380" customWidth="1"/>
    <col min="7684" max="7684" width="51.28515625" style="380" customWidth="1"/>
    <col min="7685" max="7685" width="21" style="380" customWidth="1"/>
    <col min="7686" max="7686" width="9.140625" style="380"/>
    <col min="7687" max="7687" width="10.7109375" style="380" customWidth="1"/>
    <col min="7688" max="7936" width="9.140625" style="380"/>
    <col min="7937" max="7937" width="4" style="380" customWidth="1"/>
    <col min="7938" max="7938" width="6.28515625" style="380" customWidth="1"/>
    <col min="7939" max="7939" width="8.42578125" style="380" customWidth="1"/>
    <col min="7940" max="7940" width="51.28515625" style="380" customWidth="1"/>
    <col min="7941" max="7941" width="21" style="380" customWidth="1"/>
    <col min="7942" max="7942" width="9.140625" style="380"/>
    <col min="7943" max="7943" width="10.7109375" style="380" customWidth="1"/>
    <col min="7944" max="8192" width="9.140625" style="380"/>
    <col min="8193" max="8193" width="4" style="380" customWidth="1"/>
    <col min="8194" max="8194" width="6.28515625" style="380" customWidth="1"/>
    <col min="8195" max="8195" width="8.42578125" style="380" customWidth="1"/>
    <col min="8196" max="8196" width="51.28515625" style="380" customWidth="1"/>
    <col min="8197" max="8197" width="21" style="380" customWidth="1"/>
    <col min="8198" max="8198" width="9.140625" style="380"/>
    <col min="8199" max="8199" width="10.7109375" style="380" customWidth="1"/>
    <col min="8200" max="8448" width="9.140625" style="380"/>
    <col min="8449" max="8449" width="4" style="380" customWidth="1"/>
    <col min="8450" max="8450" width="6.28515625" style="380" customWidth="1"/>
    <col min="8451" max="8451" width="8.42578125" style="380" customWidth="1"/>
    <col min="8452" max="8452" width="51.28515625" style="380" customWidth="1"/>
    <col min="8453" max="8453" width="21" style="380" customWidth="1"/>
    <col min="8454" max="8454" width="9.140625" style="380"/>
    <col min="8455" max="8455" width="10.7109375" style="380" customWidth="1"/>
    <col min="8456" max="8704" width="9.140625" style="380"/>
    <col min="8705" max="8705" width="4" style="380" customWidth="1"/>
    <col min="8706" max="8706" width="6.28515625" style="380" customWidth="1"/>
    <col min="8707" max="8707" width="8.42578125" style="380" customWidth="1"/>
    <col min="8708" max="8708" width="51.28515625" style="380" customWidth="1"/>
    <col min="8709" max="8709" width="21" style="380" customWidth="1"/>
    <col min="8710" max="8710" width="9.140625" style="380"/>
    <col min="8711" max="8711" width="10.7109375" style="380" customWidth="1"/>
    <col min="8712" max="8960" width="9.140625" style="380"/>
    <col min="8961" max="8961" width="4" style="380" customWidth="1"/>
    <col min="8962" max="8962" width="6.28515625" style="380" customWidth="1"/>
    <col min="8963" max="8963" width="8.42578125" style="380" customWidth="1"/>
    <col min="8964" max="8964" width="51.28515625" style="380" customWidth="1"/>
    <col min="8965" max="8965" width="21" style="380" customWidth="1"/>
    <col min="8966" max="8966" width="9.140625" style="380"/>
    <col min="8967" max="8967" width="10.7109375" style="380" customWidth="1"/>
    <col min="8968" max="9216" width="9.140625" style="380"/>
    <col min="9217" max="9217" width="4" style="380" customWidth="1"/>
    <col min="9218" max="9218" width="6.28515625" style="380" customWidth="1"/>
    <col min="9219" max="9219" width="8.42578125" style="380" customWidth="1"/>
    <col min="9220" max="9220" width="51.28515625" style="380" customWidth="1"/>
    <col min="9221" max="9221" width="21" style="380" customWidth="1"/>
    <col min="9222" max="9222" width="9.140625" style="380"/>
    <col min="9223" max="9223" width="10.7109375" style="380" customWidth="1"/>
    <col min="9224" max="9472" width="9.140625" style="380"/>
    <col min="9473" max="9473" width="4" style="380" customWidth="1"/>
    <col min="9474" max="9474" width="6.28515625" style="380" customWidth="1"/>
    <col min="9475" max="9475" width="8.42578125" style="380" customWidth="1"/>
    <col min="9476" max="9476" width="51.28515625" style="380" customWidth="1"/>
    <col min="9477" max="9477" width="21" style="380" customWidth="1"/>
    <col min="9478" max="9478" width="9.140625" style="380"/>
    <col min="9479" max="9479" width="10.7109375" style="380" customWidth="1"/>
    <col min="9480" max="9728" width="9.140625" style="380"/>
    <col min="9729" max="9729" width="4" style="380" customWidth="1"/>
    <col min="9730" max="9730" width="6.28515625" style="380" customWidth="1"/>
    <col min="9731" max="9731" width="8.42578125" style="380" customWidth="1"/>
    <col min="9732" max="9732" width="51.28515625" style="380" customWidth="1"/>
    <col min="9733" max="9733" width="21" style="380" customWidth="1"/>
    <col min="9734" max="9734" width="9.140625" style="380"/>
    <col min="9735" max="9735" width="10.7109375" style="380" customWidth="1"/>
    <col min="9736" max="9984" width="9.140625" style="380"/>
    <col min="9985" max="9985" width="4" style="380" customWidth="1"/>
    <col min="9986" max="9986" width="6.28515625" style="380" customWidth="1"/>
    <col min="9987" max="9987" width="8.42578125" style="380" customWidth="1"/>
    <col min="9988" max="9988" width="51.28515625" style="380" customWidth="1"/>
    <col min="9989" max="9989" width="21" style="380" customWidth="1"/>
    <col min="9990" max="9990" width="9.140625" style="380"/>
    <col min="9991" max="9991" width="10.7109375" style="380" customWidth="1"/>
    <col min="9992" max="10240" width="9.140625" style="380"/>
    <col min="10241" max="10241" width="4" style="380" customWidth="1"/>
    <col min="10242" max="10242" width="6.28515625" style="380" customWidth="1"/>
    <col min="10243" max="10243" width="8.42578125" style="380" customWidth="1"/>
    <col min="10244" max="10244" width="51.28515625" style="380" customWidth="1"/>
    <col min="10245" max="10245" width="21" style="380" customWidth="1"/>
    <col min="10246" max="10246" width="9.140625" style="380"/>
    <col min="10247" max="10247" width="10.7109375" style="380" customWidth="1"/>
    <col min="10248" max="10496" width="9.140625" style="380"/>
    <col min="10497" max="10497" width="4" style="380" customWidth="1"/>
    <col min="10498" max="10498" width="6.28515625" style="380" customWidth="1"/>
    <col min="10499" max="10499" width="8.42578125" style="380" customWidth="1"/>
    <col min="10500" max="10500" width="51.28515625" style="380" customWidth="1"/>
    <col min="10501" max="10501" width="21" style="380" customWidth="1"/>
    <col min="10502" max="10502" width="9.140625" style="380"/>
    <col min="10503" max="10503" width="10.7109375" style="380" customWidth="1"/>
    <col min="10504" max="10752" width="9.140625" style="380"/>
    <col min="10753" max="10753" width="4" style="380" customWidth="1"/>
    <col min="10754" max="10754" width="6.28515625" style="380" customWidth="1"/>
    <col min="10755" max="10755" width="8.42578125" style="380" customWidth="1"/>
    <col min="10756" max="10756" width="51.28515625" style="380" customWidth="1"/>
    <col min="10757" max="10757" width="21" style="380" customWidth="1"/>
    <col min="10758" max="10758" width="9.140625" style="380"/>
    <col min="10759" max="10759" width="10.7109375" style="380" customWidth="1"/>
    <col min="10760" max="11008" width="9.140625" style="380"/>
    <col min="11009" max="11009" width="4" style="380" customWidth="1"/>
    <col min="11010" max="11010" width="6.28515625" style="380" customWidth="1"/>
    <col min="11011" max="11011" width="8.42578125" style="380" customWidth="1"/>
    <col min="11012" max="11012" width="51.28515625" style="380" customWidth="1"/>
    <col min="11013" max="11013" width="21" style="380" customWidth="1"/>
    <col min="11014" max="11014" width="9.140625" style="380"/>
    <col min="11015" max="11015" width="10.7109375" style="380" customWidth="1"/>
    <col min="11016" max="11264" width="9.140625" style="380"/>
    <col min="11265" max="11265" width="4" style="380" customWidth="1"/>
    <col min="11266" max="11266" width="6.28515625" style="380" customWidth="1"/>
    <col min="11267" max="11267" width="8.42578125" style="380" customWidth="1"/>
    <col min="11268" max="11268" width="51.28515625" style="380" customWidth="1"/>
    <col min="11269" max="11269" width="21" style="380" customWidth="1"/>
    <col min="11270" max="11270" width="9.140625" style="380"/>
    <col min="11271" max="11271" width="10.7109375" style="380" customWidth="1"/>
    <col min="11272" max="11520" width="9.140625" style="380"/>
    <col min="11521" max="11521" width="4" style="380" customWidth="1"/>
    <col min="11522" max="11522" width="6.28515625" style="380" customWidth="1"/>
    <col min="11523" max="11523" width="8.42578125" style="380" customWidth="1"/>
    <col min="11524" max="11524" width="51.28515625" style="380" customWidth="1"/>
    <col min="11525" max="11525" width="21" style="380" customWidth="1"/>
    <col min="11526" max="11526" width="9.140625" style="380"/>
    <col min="11527" max="11527" width="10.7109375" style="380" customWidth="1"/>
    <col min="11528" max="11776" width="9.140625" style="380"/>
    <col min="11777" max="11777" width="4" style="380" customWidth="1"/>
    <col min="11778" max="11778" width="6.28515625" style="380" customWidth="1"/>
    <col min="11779" max="11779" width="8.42578125" style="380" customWidth="1"/>
    <col min="11780" max="11780" width="51.28515625" style="380" customWidth="1"/>
    <col min="11781" max="11781" width="21" style="380" customWidth="1"/>
    <col min="11782" max="11782" width="9.140625" style="380"/>
    <col min="11783" max="11783" width="10.7109375" style="380" customWidth="1"/>
    <col min="11784" max="12032" width="9.140625" style="380"/>
    <col min="12033" max="12033" width="4" style="380" customWidth="1"/>
    <col min="12034" max="12034" width="6.28515625" style="380" customWidth="1"/>
    <col min="12035" max="12035" width="8.42578125" style="380" customWidth="1"/>
    <col min="12036" max="12036" width="51.28515625" style="380" customWidth="1"/>
    <col min="12037" max="12037" width="21" style="380" customWidth="1"/>
    <col min="12038" max="12038" width="9.140625" style="380"/>
    <col min="12039" max="12039" width="10.7109375" style="380" customWidth="1"/>
    <col min="12040" max="12288" width="9.140625" style="380"/>
    <col min="12289" max="12289" width="4" style="380" customWidth="1"/>
    <col min="12290" max="12290" width="6.28515625" style="380" customWidth="1"/>
    <col min="12291" max="12291" width="8.42578125" style="380" customWidth="1"/>
    <col min="12292" max="12292" width="51.28515625" style="380" customWidth="1"/>
    <col min="12293" max="12293" width="21" style="380" customWidth="1"/>
    <col min="12294" max="12294" width="9.140625" style="380"/>
    <col min="12295" max="12295" width="10.7109375" style="380" customWidth="1"/>
    <col min="12296" max="12544" width="9.140625" style="380"/>
    <col min="12545" max="12545" width="4" style="380" customWidth="1"/>
    <col min="12546" max="12546" width="6.28515625" style="380" customWidth="1"/>
    <col min="12547" max="12547" width="8.42578125" style="380" customWidth="1"/>
    <col min="12548" max="12548" width="51.28515625" style="380" customWidth="1"/>
    <col min="12549" max="12549" width="21" style="380" customWidth="1"/>
    <col min="12550" max="12550" width="9.140625" style="380"/>
    <col min="12551" max="12551" width="10.7109375" style="380" customWidth="1"/>
    <col min="12552" max="12800" width="9.140625" style="380"/>
    <col min="12801" max="12801" width="4" style="380" customWidth="1"/>
    <col min="12802" max="12802" width="6.28515625" style="380" customWidth="1"/>
    <col min="12803" max="12803" width="8.42578125" style="380" customWidth="1"/>
    <col min="12804" max="12804" width="51.28515625" style="380" customWidth="1"/>
    <col min="12805" max="12805" width="21" style="380" customWidth="1"/>
    <col min="12806" max="12806" width="9.140625" style="380"/>
    <col min="12807" max="12807" width="10.7109375" style="380" customWidth="1"/>
    <col min="12808" max="13056" width="9.140625" style="380"/>
    <col min="13057" max="13057" width="4" style="380" customWidth="1"/>
    <col min="13058" max="13058" width="6.28515625" style="380" customWidth="1"/>
    <col min="13059" max="13059" width="8.42578125" style="380" customWidth="1"/>
    <col min="13060" max="13060" width="51.28515625" style="380" customWidth="1"/>
    <col min="13061" max="13061" width="21" style="380" customWidth="1"/>
    <col min="13062" max="13062" width="9.140625" style="380"/>
    <col min="13063" max="13063" width="10.7109375" style="380" customWidth="1"/>
    <col min="13064" max="13312" width="9.140625" style="380"/>
    <col min="13313" max="13313" width="4" style="380" customWidth="1"/>
    <col min="13314" max="13314" width="6.28515625" style="380" customWidth="1"/>
    <col min="13315" max="13315" width="8.42578125" style="380" customWidth="1"/>
    <col min="13316" max="13316" width="51.28515625" style="380" customWidth="1"/>
    <col min="13317" max="13317" width="21" style="380" customWidth="1"/>
    <col min="13318" max="13318" width="9.140625" style="380"/>
    <col min="13319" max="13319" width="10.7109375" style="380" customWidth="1"/>
    <col min="13320" max="13568" width="9.140625" style="380"/>
    <col min="13569" max="13569" width="4" style="380" customWidth="1"/>
    <col min="13570" max="13570" width="6.28515625" style="380" customWidth="1"/>
    <col min="13571" max="13571" width="8.42578125" style="380" customWidth="1"/>
    <col min="13572" max="13572" width="51.28515625" style="380" customWidth="1"/>
    <col min="13573" max="13573" width="21" style="380" customWidth="1"/>
    <col min="13574" max="13574" width="9.140625" style="380"/>
    <col min="13575" max="13575" width="10.7109375" style="380" customWidth="1"/>
    <col min="13576" max="13824" width="9.140625" style="380"/>
    <col min="13825" max="13825" width="4" style="380" customWidth="1"/>
    <col min="13826" max="13826" width="6.28515625" style="380" customWidth="1"/>
    <col min="13827" max="13827" width="8.42578125" style="380" customWidth="1"/>
    <col min="13828" max="13828" width="51.28515625" style="380" customWidth="1"/>
    <col min="13829" max="13829" width="21" style="380" customWidth="1"/>
    <col min="13830" max="13830" width="9.140625" style="380"/>
    <col min="13831" max="13831" width="10.7109375" style="380" customWidth="1"/>
    <col min="13832" max="14080" width="9.140625" style="380"/>
    <col min="14081" max="14081" width="4" style="380" customWidth="1"/>
    <col min="14082" max="14082" width="6.28515625" style="380" customWidth="1"/>
    <col min="14083" max="14083" width="8.42578125" style="380" customWidth="1"/>
    <col min="14084" max="14084" width="51.28515625" style="380" customWidth="1"/>
    <col min="14085" max="14085" width="21" style="380" customWidth="1"/>
    <col min="14086" max="14086" width="9.140625" style="380"/>
    <col min="14087" max="14087" width="10.7109375" style="380" customWidth="1"/>
    <col min="14088" max="14336" width="9.140625" style="380"/>
    <col min="14337" max="14337" width="4" style="380" customWidth="1"/>
    <col min="14338" max="14338" width="6.28515625" style="380" customWidth="1"/>
    <col min="14339" max="14339" width="8.42578125" style="380" customWidth="1"/>
    <col min="14340" max="14340" width="51.28515625" style="380" customWidth="1"/>
    <col min="14341" max="14341" width="21" style="380" customWidth="1"/>
    <col min="14342" max="14342" width="9.140625" style="380"/>
    <col min="14343" max="14343" width="10.7109375" style="380" customWidth="1"/>
    <col min="14344" max="14592" width="9.140625" style="380"/>
    <col min="14593" max="14593" width="4" style="380" customWidth="1"/>
    <col min="14594" max="14594" width="6.28515625" style="380" customWidth="1"/>
    <col min="14595" max="14595" width="8.42578125" style="380" customWidth="1"/>
    <col min="14596" max="14596" width="51.28515625" style="380" customWidth="1"/>
    <col min="14597" max="14597" width="21" style="380" customWidth="1"/>
    <col min="14598" max="14598" width="9.140625" style="380"/>
    <col min="14599" max="14599" width="10.7109375" style="380" customWidth="1"/>
    <col min="14600" max="14848" width="9.140625" style="380"/>
    <col min="14849" max="14849" width="4" style="380" customWidth="1"/>
    <col min="14850" max="14850" width="6.28515625" style="380" customWidth="1"/>
    <col min="14851" max="14851" width="8.42578125" style="380" customWidth="1"/>
    <col min="14852" max="14852" width="51.28515625" style="380" customWidth="1"/>
    <col min="14853" max="14853" width="21" style="380" customWidth="1"/>
    <col min="14854" max="14854" width="9.140625" style="380"/>
    <col min="14855" max="14855" width="10.7109375" style="380" customWidth="1"/>
    <col min="14856" max="15104" width="9.140625" style="380"/>
    <col min="15105" max="15105" width="4" style="380" customWidth="1"/>
    <col min="15106" max="15106" width="6.28515625" style="380" customWidth="1"/>
    <col min="15107" max="15107" width="8.42578125" style="380" customWidth="1"/>
    <col min="15108" max="15108" width="51.28515625" style="380" customWidth="1"/>
    <col min="15109" max="15109" width="21" style="380" customWidth="1"/>
    <col min="15110" max="15110" width="9.140625" style="380"/>
    <col min="15111" max="15111" width="10.7109375" style="380" customWidth="1"/>
    <col min="15112" max="15360" width="9.140625" style="380"/>
    <col min="15361" max="15361" width="4" style="380" customWidth="1"/>
    <col min="15362" max="15362" width="6.28515625" style="380" customWidth="1"/>
    <col min="15363" max="15363" width="8.42578125" style="380" customWidth="1"/>
    <col min="15364" max="15364" width="51.28515625" style="380" customWidth="1"/>
    <col min="15365" max="15365" width="21" style="380" customWidth="1"/>
    <col min="15366" max="15366" width="9.140625" style="380"/>
    <col min="15367" max="15367" width="10.7109375" style="380" customWidth="1"/>
    <col min="15368" max="15616" width="9.140625" style="380"/>
    <col min="15617" max="15617" width="4" style="380" customWidth="1"/>
    <col min="15618" max="15618" width="6.28515625" style="380" customWidth="1"/>
    <col min="15619" max="15619" width="8.42578125" style="380" customWidth="1"/>
    <col min="15620" max="15620" width="51.28515625" style="380" customWidth="1"/>
    <col min="15621" max="15621" width="21" style="380" customWidth="1"/>
    <col min="15622" max="15622" width="9.140625" style="380"/>
    <col min="15623" max="15623" width="10.7109375" style="380" customWidth="1"/>
    <col min="15624" max="15872" width="9.140625" style="380"/>
    <col min="15873" max="15873" width="4" style="380" customWidth="1"/>
    <col min="15874" max="15874" width="6.28515625" style="380" customWidth="1"/>
    <col min="15875" max="15875" width="8.42578125" style="380" customWidth="1"/>
    <col min="15876" max="15876" width="51.28515625" style="380" customWidth="1"/>
    <col min="15877" max="15877" width="21" style="380" customWidth="1"/>
    <col min="15878" max="15878" width="9.140625" style="380"/>
    <col min="15879" max="15879" width="10.7109375" style="380" customWidth="1"/>
    <col min="15880" max="16128" width="9.140625" style="380"/>
    <col min="16129" max="16129" width="4" style="380" customWidth="1"/>
    <col min="16130" max="16130" width="6.28515625" style="380" customWidth="1"/>
    <col min="16131" max="16131" width="8.42578125" style="380" customWidth="1"/>
    <col min="16132" max="16132" width="51.28515625" style="380" customWidth="1"/>
    <col min="16133" max="16133" width="21" style="380" customWidth="1"/>
    <col min="16134" max="16134" width="9.140625" style="380"/>
    <col min="16135" max="16135" width="10.7109375" style="380" customWidth="1"/>
    <col min="16136" max="16384" width="9.140625" style="380"/>
  </cols>
  <sheetData>
    <row r="1" spans="1:7" x14ac:dyDescent="0.2">
      <c r="A1" s="170"/>
      <c r="E1" s="171" t="s">
        <v>195</v>
      </c>
    </row>
    <row r="2" spans="1:7" x14ac:dyDescent="0.2">
      <c r="D2" s="171"/>
      <c r="E2" s="3" t="s">
        <v>153</v>
      </c>
    </row>
    <row r="3" spans="1:7" x14ac:dyDescent="0.2">
      <c r="D3" s="171"/>
      <c r="E3" s="3" t="s">
        <v>1</v>
      </c>
    </row>
    <row r="4" spans="1:7" x14ac:dyDescent="0.2">
      <c r="D4" s="171"/>
      <c r="E4" s="3" t="s">
        <v>154</v>
      </c>
    </row>
    <row r="5" spans="1:7" x14ac:dyDescent="0.2">
      <c r="D5" s="171"/>
      <c r="E5" s="171"/>
    </row>
    <row r="6" spans="1:7" ht="15" customHeight="1" x14ac:dyDescent="0.2">
      <c r="A6" s="172" t="s">
        <v>196</v>
      </c>
      <c r="B6" s="172"/>
      <c r="C6" s="172"/>
      <c r="D6" s="172"/>
      <c r="E6" s="172"/>
    </row>
    <row r="7" spans="1:7" ht="15" customHeight="1" x14ac:dyDescent="0.2">
      <c r="A7" s="172" t="s">
        <v>197</v>
      </c>
      <c r="B7" s="172"/>
      <c r="C7" s="172"/>
      <c r="D7" s="172"/>
      <c r="E7" s="172"/>
    </row>
    <row r="8" spans="1:7" ht="16.5" customHeight="1" x14ac:dyDescent="0.2">
      <c r="D8" s="173"/>
      <c r="E8" s="173"/>
    </row>
    <row r="9" spans="1:7" ht="12" customHeight="1" x14ac:dyDescent="0.2">
      <c r="D9" s="381"/>
      <c r="E9" s="174" t="s">
        <v>3</v>
      </c>
    </row>
    <row r="10" spans="1:7" ht="22.5" customHeight="1" x14ac:dyDescent="0.2">
      <c r="A10" s="175" t="s">
        <v>198</v>
      </c>
      <c r="B10" s="175" t="s">
        <v>168</v>
      </c>
      <c r="C10" s="175" t="s">
        <v>169</v>
      </c>
      <c r="D10" s="175" t="s">
        <v>199</v>
      </c>
      <c r="E10" s="175" t="s">
        <v>200</v>
      </c>
    </row>
    <row r="11" spans="1:7" s="177" customFormat="1" ht="9.75" customHeight="1" x14ac:dyDescent="0.2">
      <c r="A11" s="176">
        <v>1</v>
      </c>
      <c r="B11" s="176">
        <v>2</v>
      </c>
      <c r="C11" s="176">
        <v>3</v>
      </c>
      <c r="D11" s="176">
        <v>4</v>
      </c>
      <c r="E11" s="176">
        <v>5</v>
      </c>
      <c r="G11" s="178"/>
    </row>
    <row r="12" spans="1:7" ht="18" customHeight="1" x14ac:dyDescent="0.2">
      <c r="A12" s="179" t="s">
        <v>201</v>
      </c>
      <c r="B12" s="180"/>
      <c r="C12" s="180"/>
      <c r="D12" s="180"/>
      <c r="E12" s="181"/>
    </row>
    <row r="13" spans="1:7" ht="28.5" customHeight="1" x14ac:dyDescent="0.2">
      <c r="A13" s="182">
        <v>1</v>
      </c>
      <c r="B13" s="182">
        <v>750</v>
      </c>
      <c r="C13" s="182">
        <v>75023</v>
      </c>
      <c r="D13" s="183" t="s">
        <v>202</v>
      </c>
      <c r="E13" s="184">
        <v>8369</v>
      </c>
    </row>
    <row r="14" spans="1:7" ht="55.15" customHeight="1" x14ac:dyDescent="0.2">
      <c r="A14" s="182">
        <v>2</v>
      </c>
      <c r="B14" s="182">
        <v>750</v>
      </c>
      <c r="C14" s="182">
        <v>75058</v>
      </c>
      <c r="D14" s="183" t="s">
        <v>203</v>
      </c>
      <c r="E14" s="184">
        <v>65033</v>
      </c>
      <c r="G14" s="185"/>
    </row>
    <row r="15" spans="1:7" ht="15" customHeight="1" x14ac:dyDescent="0.2">
      <c r="A15" s="182">
        <v>3</v>
      </c>
      <c r="B15" s="182">
        <v>801</v>
      </c>
      <c r="C15" s="182">
        <v>80104</v>
      </c>
      <c r="D15" s="183" t="s">
        <v>22</v>
      </c>
      <c r="E15" s="184">
        <v>240000</v>
      </c>
      <c r="G15" s="185"/>
    </row>
    <row r="16" spans="1:7" ht="16.5" customHeight="1" x14ac:dyDescent="0.2">
      <c r="A16" s="182">
        <v>4</v>
      </c>
      <c r="B16" s="182">
        <v>801</v>
      </c>
      <c r="C16" s="182">
        <v>80195</v>
      </c>
      <c r="D16" s="186" t="s">
        <v>204</v>
      </c>
      <c r="E16" s="184">
        <v>3000</v>
      </c>
      <c r="G16" s="185"/>
    </row>
    <row r="17" spans="1:7" ht="16.5" customHeight="1" x14ac:dyDescent="0.2">
      <c r="A17" s="182">
        <v>5</v>
      </c>
      <c r="B17" s="187">
        <v>851</v>
      </c>
      <c r="C17" s="187">
        <v>85149</v>
      </c>
      <c r="D17" s="183" t="s">
        <v>101</v>
      </c>
      <c r="E17" s="184">
        <v>16000</v>
      </c>
      <c r="G17" s="185"/>
    </row>
    <row r="18" spans="1:7" ht="25.5" customHeight="1" x14ac:dyDescent="0.2">
      <c r="A18" s="182">
        <v>6</v>
      </c>
      <c r="B18" s="182">
        <v>851</v>
      </c>
      <c r="C18" s="182">
        <v>85154</v>
      </c>
      <c r="D18" s="183" t="s">
        <v>205</v>
      </c>
      <c r="E18" s="184">
        <v>6000</v>
      </c>
    </row>
    <row r="19" spans="1:7" ht="17.25" customHeight="1" x14ac:dyDescent="0.2">
      <c r="A19" s="188">
        <v>7</v>
      </c>
      <c r="B19" s="188">
        <v>853</v>
      </c>
      <c r="C19" s="188">
        <v>85333</v>
      </c>
      <c r="D19" s="189" t="s">
        <v>206</v>
      </c>
      <c r="E19" s="190">
        <v>3422964</v>
      </c>
    </row>
    <row r="20" spans="1:7" ht="36.75" customHeight="1" x14ac:dyDescent="0.2">
      <c r="A20" s="187">
        <v>8</v>
      </c>
      <c r="B20" s="187">
        <v>900</v>
      </c>
      <c r="C20" s="187">
        <v>90095</v>
      </c>
      <c r="D20" s="191" t="s">
        <v>207</v>
      </c>
      <c r="E20" s="190">
        <v>40000</v>
      </c>
    </row>
    <row r="21" spans="1:7" ht="17.25" customHeight="1" x14ac:dyDescent="0.2">
      <c r="A21" s="189">
        <v>9</v>
      </c>
      <c r="B21" s="189">
        <v>921</v>
      </c>
      <c r="C21" s="189">
        <v>92110</v>
      </c>
      <c r="D21" s="189" t="s">
        <v>208</v>
      </c>
      <c r="E21" s="190">
        <v>40000</v>
      </c>
    </row>
    <row r="22" spans="1:7" ht="13.5" customHeight="1" x14ac:dyDescent="0.2">
      <c r="A22" s="192"/>
      <c r="B22" s="193"/>
      <c r="C22" s="194"/>
      <c r="D22" s="195" t="s">
        <v>209</v>
      </c>
      <c r="E22" s="196"/>
    </row>
    <row r="23" spans="1:7" ht="13.5" customHeight="1" x14ac:dyDescent="0.2">
      <c r="A23" s="189">
        <v>10</v>
      </c>
      <c r="B23" s="189">
        <v>921</v>
      </c>
      <c r="C23" s="189">
        <v>92113</v>
      </c>
      <c r="D23" s="189" t="s">
        <v>210</v>
      </c>
      <c r="E23" s="190">
        <v>480804.39</v>
      </c>
    </row>
    <row r="24" spans="1:7" ht="37.9" customHeight="1" x14ac:dyDescent="0.2">
      <c r="A24" s="192"/>
      <c r="B24" s="193"/>
      <c r="C24" s="194"/>
      <c r="D24" s="197" t="s">
        <v>211</v>
      </c>
      <c r="E24" s="196"/>
    </row>
    <row r="25" spans="1:7" ht="15.75" customHeight="1" x14ac:dyDescent="0.2">
      <c r="A25" s="189">
        <v>11</v>
      </c>
      <c r="B25" s="189">
        <v>921</v>
      </c>
      <c r="C25" s="189">
        <v>92114</v>
      </c>
      <c r="D25" s="189" t="s">
        <v>212</v>
      </c>
      <c r="E25" s="190">
        <v>40000</v>
      </c>
    </row>
    <row r="26" spans="1:7" ht="15.75" customHeight="1" x14ac:dyDescent="0.2">
      <c r="A26" s="192"/>
      <c r="B26" s="193"/>
      <c r="C26" s="193"/>
      <c r="D26" s="198" t="s">
        <v>213</v>
      </c>
      <c r="E26" s="196"/>
    </row>
    <row r="27" spans="1:7" ht="14.25" customHeight="1" x14ac:dyDescent="0.2">
      <c r="A27" s="189">
        <v>12</v>
      </c>
      <c r="B27" s="189">
        <v>921</v>
      </c>
      <c r="C27" s="189">
        <v>92116</v>
      </c>
      <c r="D27" s="189" t="s">
        <v>214</v>
      </c>
      <c r="E27" s="190">
        <v>238500</v>
      </c>
    </row>
    <row r="28" spans="1:7" ht="12" customHeight="1" x14ac:dyDescent="0.2">
      <c r="A28" s="192"/>
      <c r="B28" s="193"/>
      <c r="C28" s="193"/>
      <c r="D28" s="198" t="s">
        <v>215</v>
      </c>
      <c r="E28" s="196"/>
    </row>
    <row r="29" spans="1:7" ht="14.25" customHeight="1" x14ac:dyDescent="0.2">
      <c r="A29" s="189">
        <v>13</v>
      </c>
      <c r="B29" s="189">
        <v>921</v>
      </c>
      <c r="C29" s="189">
        <v>92116</v>
      </c>
      <c r="D29" s="189" t="s">
        <v>119</v>
      </c>
      <c r="E29" s="190">
        <v>15000</v>
      </c>
    </row>
    <row r="30" spans="1:7" ht="12" customHeight="1" x14ac:dyDescent="0.2">
      <c r="A30" s="192"/>
      <c r="B30" s="193"/>
      <c r="C30" s="193"/>
      <c r="D30" s="198" t="s">
        <v>215</v>
      </c>
      <c r="E30" s="196"/>
    </row>
    <row r="31" spans="1:7" ht="13.5" customHeight="1" x14ac:dyDescent="0.2">
      <c r="A31" s="199" t="s">
        <v>216</v>
      </c>
      <c r="B31" s="200"/>
      <c r="C31" s="200"/>
      <c r="D31" s="382"/>
      <c r="E31" s="201">
        <f>SUM(E13:E29)</f>
        <v>4615670.3899999997</v>
      </c>
    </row>
    <row r="32" spans="1:7" ht="16.5" customHeight="1" x14ac:dyDescent="0.2">
      <c r="A32" s="179" t="s">
        <v>217</v>
      </c>
      <c r="B32" s="180"/>
      <c r="C32" s="180"/>
      <c r="D32" s="180"/>
      <c r="E32" s="181"/>
    </row>
    <row r="33" spans="1:5" ht="15.75" customHeight="1" x14ac:dyDescent="0.2">
      <c r="A33" s="189">
        <v>1</v>
      </c>
      <c r="B33" s="189">
        <v>853</v>
      </c>
      <c r="C33" s="189">
        <v>85395</v>
      </c>
      <c r="D33" s="189" t="s">
        <v>45</v>
      </c>
      <c r="E33" s="190">
        <v>529080</v>
      </c>
    </row>
    <row r="34" spans="1:5" ht="12.75" customHeight="1" x14ac:dyDescent="0.2">
      <c r="A34" s="192"/>
      <c r="B34" s="193"/>
      <c r="C34" s="194"/>
      <c r="D34" s="195" t="s">
        <v>218</v>
      </c>
      <c r="E34" s="196"/>
    </row>
    <row r="35" spans="1:5" ht="15" customHeight="1" x14ac:dyDescent="0.2">
      <c r="A35" s="189">
        <v>2</v>
      </c>
      <c r="B35" s="189">
        <v>921</v>
      </c>
      <c r="C35" s="189">
        <v>92110</v>
      </c>
      <c r="D35" s="189" t="s">
        <v>219</v>
      </c>
      <c r="E35" s="190">
        <f>604731+22572.48</f>
        <v>627303.48</v>
      </c>
    </row>
    <row r="36" spans="1:5" ht="12.75" customHeight="1" x14ac:dyDescent="0.2">
      <c r="A36" s="192"/>
      <c r="B36" s="193"/>
      <c r="C36" s="194"/>
      <c r="D36" s="195" t="s">
        <v>209</v>
      </c>
      <c r="E36" s="196"/>
    </row>
    <row r="37" spans="1:5" ht="15.75" customHeight="1" x14ac:dyDescent="0.2">
      <c r="A37" s="189">
        <v>3</v>
      </c>
      <c r="B37" s="189">
        <v>921</v>
      </c>
      <c r="C37" s="189">
        <v>92113</v>
      </c>
      <c r="D37" s="189" t="s">
        <v>210</v>
      </c>
      <c r="E37" s="190">
        <f>3389340+88204.73</f>
        <v>3477544.73</v>
      </c>
    </row>
    <row r="38" spans="1:5" ht="12" customHeight="1" x14ac:dyDescent="0.2">
      <c r="A38" s="202"/>
      <c r="B38" s="203"/>
      <c r="C38" s="203"/>
      <c r="D38" s="198" t="s">
        <v>220</v>
      </c>
      <c r="E38" s="204"/>
    </row>
    <row r="39" spans="1:5" ht="15.75" customHeight="1" x14ac:dyDescent="0.2">
      <c r="A39" s="189">
        <v>4</v>
      </c>
      <c r="B39" s="189">
        <v>921</v>
      </c>
      <c r="C39" s="189">
        <v>92114</v>
      </c>
      <c r="D39" s="189" t="s">
        <v>221</v>
      </c>
      <c r="E39" s="190">
        <f>1389200+188498.16</f>
        <v>1577698.16</v>
      </c>
    </row>
    <row r="40" spans="1:5" ht="12.75" customHeight="1" x14ac:dyDescent="0.2">
      <c r="A40" s="192"/>
      <c r="B40" s="193"/>
      <c r="C40" s="193"/>
      <c r="D40" s="198" t="s">
        <v>213</v>
      </c>
      <c r="E40" s="196"/>
    </row>
    <row r="41" spans="1:5" ht="15.75" customHeight="1" x14ac:dyDescent="0.2">
      <c r="A41" s="189">
        <v>5</v>
      </c>
      <c r="B41" s="189">
        <v>921</v>
      </c>
      <c r="C41" s="189">
        <v>92116</v>
      </c>
      <c r="D41" s="189" t="s">
        <v>119</v>
      </c>
      <c r="E41" s="190">
        <f>3781970+16902</f>
        <v>3798872</v>
      </c>
    </row>
    <row r="42" spans="1:5" ht="12.75" customHeight="1" x14ac:dyDescent="0.2">
      <c r="A42" s="192"/>
      <c r="B42" s="193"/>
      <c r="C42" s="193"/>
      <c r="D42" s="198" t="s">
        <v>215</v>
      </c>
      <c r="E42" s="196"/>
    </row>
    <row r="43" spans="1:5" ht="14.25" customHeight="1" x14ac:dyDescent="0.2">
      <c r="A43" s="199" t="s">
        <v>216</v>
      </c>
      <c r="B43" s="200"/>
      <c r="C43" s="200"/>
      <c r="D43" s="382"/>
      <c r="E43" s="201">
        <f>SUM(E33:E42)</f>
        <v>10010498.370000001</v>
      </c>
    </row>
    <row r="44" spans="1:5" ht="16.5" customHeight="1" x14ac:dyDescent="0.2">
      <c r="A44" s="205" t="s">
        <v>222</v>
      </c>
      <c r="B44" s="206"/>
      <c r="C44" s="206"/>
      <c r="D44" s="207"/>
      <c r="E44" s="208">
        <f>SUM(E31,E43)</f>
        <v>14626168.760000002</v>
      </c>
    </row>
    <row r="46" spans="1:5" x14ac:dyDescent="0.2">
      <c r="A46" s="383"/>
    </row>
  </sheetData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6ED4-8ED7-4C88-B07E-F4761B5B5E12}">
  <dimension ref="A1:G165"/>
  <sheetViews>
    <sheetView zoomScale="130" zoomScaleNormal="130" workbookViewId="0"/>
  </sheetViews>
  <sheetFormatPr defaultColWidth="4" defaultRowHeight="12.75" x14ac:dyDescent="0.2"/>
  <cols>
    <col min="1" max="1" width="4" style="380"/>
    <col min="2" max="2" width="5.7109375" style="380" customWidth="1"/>
    <col min="3" max="3" width="8.42578125" style="380" customWidth="1"/>
    <col min="4" max="4" width="49.140625" style="380" customWidth="1"/>
    <col min="5" max="5" width="21.42578125" style="380" customWidth="1"/>
    <col min="6" max="6" width="9.140625" style="170" customWidth="1"/>
    <col min="7" max="7" width="12.28515625" style="209" customWidth="1"/>
    <col min="8" max="255" width="9.140625" style="380" customWidth="1"/>
    <col min="256" max="257" width="4" style="380"/>
    <col min="258" max="258" width="5.7109375" style="380" customWidth="1"/>
    <col min="259" max="259" width="8.42578125" style="380" customWidth="1"/>
    <col min="260" max="260" width="49.140625" style="380" customWidth="1"/>
    <col min="261" max="261" width="21.42578125" style="380" customWidth="1"/>
    <col min="262" max="262" width="9.140625" style="380" customWidth="1"/>
    <col min="263" max="263" width="12.28515625" style="380" customWidth="1"/>
    <col min="264" max="511" width="9.140625" style="380" customWidth="1"/>
    <col min="512" max="513" width="4" style="380"/>
    <col min="514" max="514" width="5.7109375" style="380" customWidth="1"/>
    <col min="515" max="515" width="8.42578125" style="380" customWidth="1"/>
    <col min="516" max="516" width="49.140625" style="380" customWidth="1"/>
    <col min="517" max="517" width="21.42578125" style="380" customWidth="1"/>
    <col min="518" max="518" width="9.140625" style="380" customWidth="1"/>
    <col min="519" max="519" width="12.28515625" style="380" customWidth="1"/>
    <col min="520" max="767" width="9.140625" style="380" customWidth="1"/>
    <col min="768" max="769" width="4" style="380"/>
    <col min="770" max="770" width="5.7109375" style="380" customWidth="1"/>
    <col min="771" max="771" width="8.42578125" style="380" customWidth="1"/>
    <col min="772" max="772" width="49.140625" style="380" customWidth="1"/>
    <col min="773" max="773" width="21.42578125" style="380" customWidth="1"/>
    <col min="774" max="774" width="9.140625" style="380" customWidth="1"/>
    <col min="775" max="775" width="12.28515625" style="380" customWidth="1"/>
    <col min="776" max="1023" width="9.140625" style="380" customWidth="1"/>
    <col min="1024" max="1025" width="4" style="380"/>
    <col min="1026" max="1026" width="5.7109375" style="380" customWidth="1"/>
    <col min="1027" max="1027" width="8.42578125" style="380" customWidth="1"/>
    <col min="1028" max="1028" width="49.140625" style="380" customWidth="1"/>
    <col min="1029" max="1029" width="21.42578125" style="380" customWidth="1"/>
    <col min="1030" max="1030" width="9.140625" style="380" customWidth="1"/>
    <col min="1031" max="1031" width="12.28515625" style="380" customWidth="1"/>
    <col min="1032" max="1279" width="9.140625" style="380" customWidth="1"/>
    <col min="1280" max="1281" width="4" style="380"/>
    <col min="1282" max="1282" width="5.7109375" style="380" customWidth="1"/>
    <col min="1283" max="1283" width="8.42578125" style="380" customWidth="1"/>
    <col min="1284" max="1284" width="49.140625" style="380" customWidth="1"/>
    <col min="1285" max="1285" width="21.42578125" style="380" customWidth="1"/>
    <col min="1286" max="1286" width="9.140625" style="380" customWidth="1"/>
    <col min="1287" max="1287" width="12.28515625" style="380" customWidth="1"/>
    <col min="1288" max="1535" width="9.140625" style="380" customWidth="1"/>
    <col min="1536" max="1537" width="4" style="380"/>
    <col min="1538" max="1538" width="5.7109375" style="380" customWidth="1"/>
    <col min="1539" max="1539" width="8.42578125" style="380" customWidth="1"/>
    <col min="1540" max="1540" width="49.140625" style="380" customWidth="1"/>
    <col min="1541" max="1541" width="21.42578125" style="380" customWidth="1"/>
    <col min="1542" max="1542" width="9.140625" style="380" customWidth="1"/>
    <col min="1543" max="1543" width="12.28515625" style="380" customWidth="1"/>
    <col min="1544" max="1791" width="9.140625" style="380" customWidth="1"/>
    <col min="1792" max="1793" width="4" style="380"/>
    <col min="1794" max="1794" width="5.7109375" style="380" customWidth="1"/>
    <col min="1795" max="1795" width="8.42578125" style="380" customWidth="1"/>
    <col min="1796" max="1796" width="49.140625" style="380" customWidth="1"/>
    <col min="1797" max="1797" width="21.42578125" style="380" customWidth="1"/>
    <col min="1798" max="1798" width="9.140625" style="380" customWidth="1"/>
    <col min="1799" max="1799" width="12.28515625" style="380" customWidth="1"/>
    <col min="1800" max="2047" width="9.140625" style="380" customWidth="1"/>
    <col min="2048" max="2049" width="4" style="380"/>
    <col min="2050" max="2050" width="5.7109375" style="380" customWidth="1"/>
    <col min="2051" max="2051" width="8.42578125" style="380" customWidth="1"/>
    <col min="2052" max="2052" width="49.140625" style="380" customWidth="1"/>
    <col min="2053" max="2053" width="21.42578125" style="380" customWidth="1"/>
    <col min="2054" max="2054" width="9.140625" style="380" customWidth="1"/>
    <col min="2055" max="2055" width="12.28515625" style="380" customWidth="1"/>
    <col min="2056" max="2303" width="9.140625" style="380" customWidth="1"/>
    <col min="2304" max="2305" width="4" style="380"/>
    <col min="2306" max="2306" width="5.7109375" style="380" customWidth="1"/>
    <col min="2307" max="2307" width="8.42578125" style="380" customWidth="1"/>
    <col min="2308" max="2308" width="49.140625" style="380" customWidth="1"/>
    <col min="2309" max="2309" width="21.42578125" style="380" customWidth="1"/>
    <col min="2310" max="2310" width="9.140625" style="380" customWidth="1"/>
    <col min="2311" max="2311" width="12.28515625" style="380" customWidth="1"/>
    <col min="2312" max="2559" width="9.140625" style="380" customWidth="1"/>
    <col min="2560" max="2561" width="4" style="380"/>
    <col min="2562" max="2562" width="5.7109375" style="380" customWidth="1"/>
    <col min="2563" max="2563" width="8.42578125" style="380" customWidth="1"/>
    <col min="2564" max="2564" width="49.140625" style="380" customWidth="1"/>
    <col min="2565" max="2565" width="21.42578125" style="380" customWidth="1"/>
    <col min="2566" max="2566" width="9.140625" style="380" customWidth="1"/>
    <col min="2567" max="2567" width="12.28515625" style="380" customWidth="1"/>
    <col min="2568" max="2815" width="9.140625" style="380" customWidth="1"/>
    <col min="2816" max="2817" width="4" style="380"/>
    <col min="2818" max="2818" width="5.7109375" style="380" customWidth="1"/>
    <col min="2819" max="2819" width="8.42578125" style="380" customWidth="1"/>
    <col min="2820" max="2820" width="49.140625" style="380" customWidth="1"/>
    <col min="2821" max="2821" width="21.42578125" style="380" customWidth="1"/>
    <col min="2822" max="2822" width="9.140625" style="380" customWidth="1"/>
    <col min="2823" max="2823" width="12.28515625" style="380" customWidth="1"/>
    <col min="2824" max="3071" width="9.140625" style="380" customWidth="1"/>
    <col min="3072" max="3073" width="4" style="380"/>
    <col min="3074" max="3074" width="5.7109375" style="380" customWidth="1"/>
    <col min="3075" max="3075" width="8.42578125" style="380" customWidth="1"/>
    <col min="3076" max="3076" width="49.140625" style="380" customWidth="1"/>
    <col min="3077" max="3077" width="21.42578125" style="380" customWidth="1"/>
    <col min="3078" max="3078" width="9.140625" style="380" customWidth="1"/>
    <col min="3079" max="3079" width="12.28515625" style="380" customWidth="1"/>
    <col min="3080" max="3327" width="9.140625" style="380" customWidth="1"/>
    <col min="3328" max="3329" width="4" style="380"/>
    <col min="3330" max="3330" width="5.7109375" style="380" customWidth="1"/>
    <col min="3331" max="3331" width="8.42578125" style="380" customWidth="1"/>
    <col min="3332" max="3332" width="49.140625" style="380" customWidth="1"/>
    <col min="3333" max="3333" width="21.42578125" style="380" customWidth="1"/>
    <col min="3334" max="3334" width="9.140625" style="380" customWidth="1"/>
    <col min="3335" max="3335" width="12.28515625" style="380" customWidth="1"/>
    <col min="3336" max="3583" width="9.140625" style="380" customWidth="1"/>
    <col min="3584" max="3585" width="4" style="380"/>
    <col min="3586" max="3586" width="5.7109375" style="380" customWidth="1"/>
    <col min="3587" max="3587" width="8.42578125" style="380" customWidth="1"/>
    <col min="3588" max="3588" width="49.140625" style="380" customWidth="1"/>
    <col min="3589" max="3589" width="21.42578125" style="380" customWidth="1"/>
    <col min="3590" max="3590" width="9.140625" style="380" customWidth="1"/>
    <col min="3591" max="3591" width="12.28515625" style="380" customWidth="1"/>
    <col min="3592" max="3839" width="9.140625" style="380" customWidth="1"/>
    <col min="3840" max="3841" width="4" style="380"/>
    <col min="3842" max="3842" width="5.7109375" style="380" customWidth="1"/>
    <col min="3843" max="3843" width="8.42578125" style="380" customWidth="1"/>
    <col min="3844" max="3844" width="49.140625" style="380" customWidth="1"/>
    <col min="3845" max="3845" width="21.42578125" style="380" customWidth="1"/>
    <col min="3846" max="3846" width="9.140625" style="380" customWidth="1"/>
    <col min="3847" max="3847" width="12.28515625" style="380" customWidth="1"/>
    <col min="3848" max="4095" width="9.140625" style="380" customWidth="1"/>
    <col min="4096" max="4097" width="4" style="380"/>
    <col min="4098" max="4098" width="5.7109375" style="380" customWidth="1"/>
    <col min="4099" max="4099" width="8.42578125" style="380" customWidth="1"/>
    <col min="4100" max="4100" width="49.140625" style="380" customWidth="1"/>
    <col min="4101" max="4101" width="21.42578125" style="380" customWidth="1"/>
    <col min="4102" max="4102" width="9.140625" style="380" customWidth="1"/>
    <col min="4103" max="4103" width="12.28515625" style="380" customWidth="1"/>
    <col min="4104" max="4351" width="9.140625" style="380" customWidth="1"/>
    <col min="4352" max="4353" width="4" style="380"/>
    <col min="4354" max="4354" width="5.7109375" style="380" customWidth="1"/>
    <col min="4355" max="4355" width="8.42578125" style="380" customWidth="1"/>
    <col min="4356" max="4356" width="49.140625" style="380" customWidth="1"/>
    <col min="4357" max="4357" width="21.42578125" style="380" customWidth="1"/>
    <col min="4358" max="4358" width="9.140625" style="380" customWidth="1"/>
    <col min="4359" max="4359" width="12.28515625" style="380" customWidth="1"/>
    <col min="4360" max="4607" width="9.140625" style="380" customWidth="1"/>
    <col min="4608" max="4609" width="4" style="380"/>
    <col min="4610" max="4610" width="5.7109375" style="380" customWidth="1"/>
    <col min="4611" max="4611" width="8.42578125" style="380" customWidth="1"/>
    <col min="4612" max="4612" width="49.140625" style="380" customWidth="1"/>
    <col min="4613" max="4613" width="21.42578125" style="380" customWidth="1"/>
    <col min="4614" max="4614" width="9.140625" style="380" customWidth="1"/>
    <col min="4615" max="4615" width="12.28515625" style="380" customWidth="1"/>
    <col min="4616" max="4863" width="9.140625" style="380" customWidth="1"/>
    <col min="4864" max="4865" width="4" style="380"/>
    <col min="4866" max="4866" width="5.7109375" style="380" customWidth="1"/>
    <col min="4867" max="4867" width="8.42578125" style="380" customWidth="1"/>
    <col min="4868" max="4868" width="49.140625" style="380" customWidth="1"/>
    <col min="4869" max="4869" width="21.42578125" style="380" customWidth="1"/>
    <col min="4870" max="4870" width="9.140625" style="380" customWidth="1"/>
    <col min="4871" max="4871" width="12.28515625" style="380" customWidth="1"/>
    <col min="4872" max="5119" width="9.140625" style="380" customWidth="1"/>
    <col min="5120" max="5121" width="4" style="380"/>
    <col min="5122" max="5122" width="5.7109375" style="380" customWidth="1"/>
    <col min="5123" max="5123" width="8.42578125" style="380" customWidth="1"/>
    <col min="5124" max="5124" width="49.140625" style="380" customWidth="1"/>
    <col min="5125" max="5125" width="21.42578125" style="380" customWidth="1"/>
    <col min="5126" max="5126" width="9.140625" style="380" customWidth="1"/>
    <col min="5127" max="5127" width="12.28515625" style="380" customWidth="1"/>
    <col min="5128" max="5375" width="9.140625" style="380" customWidth="1"/>
    <col min="5376" max="5377" width="4" style="380"/>
    <col min="5378" max="5378" width="5.7109375" style="380" customWidth="1"/>
    <col min="5379" max="5379" width="8.42578125" style="380" customWidth="1"/>
    <col min="5380" max="5380" width="49.140625" style="380" customWidth="1"/>
    <col min="5381" max="5381" width="21.42578125" style="380" customWidth="1"/>
    <col min="5382" max="5382" width="9.140625" style="380" customWidth="1"/>
    <col min="5383" max="5383" width="12.28515625" style="380" customWidth="1"/>
    <col min="5384" max="5631" width="9.140625" style="380" customWidth="1"/>
    <col min="5632" max="5633" width="4" style="380"/>
    <col min="5634" max="5634" width="5.7109375" style="380" customWidth="1"/>
    <col min="5635" max="5635" width="8.42578125" style="380" customWidth="1"/>
    <col min="5636" max="5636" width="49.140625" style="380" customWidth="1"/>
    <col min="5637" max="5637" width="21.42578125" style="380" customWidth="1"/>
    <col min="5638" max="5638" width="9.140625" style="380" customWidth="1"/>
    <col min="5639" max="5639" width="12.28515625" style="380" customWidth="1"/>
    <col min="5640" max="5887" width="9.140625" style="380" customWidth="1"/>
    <col min="5888" max="5889" width="4" style="380"/>
    <col min="5890" max="5890" width="5.7109375" style="380" customWidth="1"/>
    <col min="5891" max="5891" width="8.42578125" style="380" customWidth="1"/>
    <col min="5892" max="5892" width="49.140625" style="380" customWidth="1"/>
    <col min="5893" max="5893" width="21.42578125" style="380" customWidth="1"/>
    <col min="5894" max="5894" width="9.140625" style="380" customWidth="1"/>
    <col min="5895" max="5895" width="12.28515625" style="380" customWidth="1"/>
    <col min="5896" max="6143" width="9.140625" style="380" customWidth="1"/>
    <col min="6144" max="6145" width="4" style="380"/>
    <col min="6146" max="6146" width="5.7109375" style="380" customWidth="1"/>
    <col min="6147" max="6147" width="8.42578125" style="380" customWidth="1"/>
    <col min="6148" max="6148" width="49.140625" style="380" customWidth="1"/>
    <col min="6149" max="6149" width="21.42578125" style="380" customWidth="1"/>
    <col min="6150" max="6150" width="9.140625" style="380" customWidth="1"/>
    <col min="6151" max="6151" width="12.28515625" style="380" customWidth="1"/>
    <col min="6152" max="6399" width="9.140625" style="380" customWidth="1"/>
    <col min="6400" max="6401" width="4" style="380"/>
    <col min="6402" max="6402" width="5.7109375" style="380" customWidth="1"/>
    <col min="6403" max="6403" width="8.42578125" style="380" customWidth="1"/>
    <col min="6404" max="6404" width="49.140625" style="380" customWidth="1"/>
    <col min="6405" max="6405" width="21.42578125" style="380" customWidth="1"/>
    <col min="6406" max="6406" width="9.140625" style="380" customWidth="1"/>
    <col min="6407" max="6407" width="12.28515625" style="380" customWidth="1"/>
    <col min="6408" max="6655" width="9.140625" style="380" customWidth="1"/>
    <col min="6656" max="6657" width="4" style="380"/>
    <col min="6658" max="6658" width="5.7109375" style="380" customWidth="1"/>
    <col min="6659" max="6659" width="8.42578125" style="380" customWidth="1"/>
    <col min="6660" max="6660" width="49.140625" style="380" customWidth="1"/>
    <col min="6661" max="6661" width="21.42578125" style="380" customWidth="1"/>
    <col min="6662" max="6662" width="9.140625" style="380" customWidth="1"/>
    <col min="6663" max="6663" width="12.28515625" style="380" customWidth="1"/>
    <col min="6664" max="6911" width="9.140625" style="380" customWidth="1"/>
    <col min="6912" max="6913" width="4" style="380"/>
    <col min="6914" max="6914" width="5.7109375" style="380" customWidth="1"/>
    <col min="6915" max="6915" width="8.42578125" style="380" customWidth="1"/>
    <col min="6916" max="6916" width="49.140625" style="380" customWidth="1"/>
    <col min="6917" max="6917" width="21.42578125" style="380" customWidth="1"/>
    <col min="6918" max="6918" width="9.140625" style="380" customWidth="1"/>
    <col min="6919" max="6919" width="12.28515625" style="380" customWidth="1"/>
    <col min="6920" max="7167" width="9.140625" style="380" customWidth="1"/>
    <col min="7168" max="7169" width="4" style="380"/>
    <col min="7170" max="7170" width="5.7109375" style="380" customWidth="1"/>
    <col min="7171" max="7171" width="8.42578125" style="380" customWidth="1"/>
    <col min="7172" max="7172" width="49.140625" style="380" customWidth="1"/>
    <col min="7173" max="7173" width="21.42578125" style="380" customWidth="1"/>
    <col min="7174" max="7174" width="9.140625" style="380" customWidth="1"/>
    <col min="7175" max="7175" width="12.28515625" style="380" customWidth="1"/>
    <col min="7176" max="7423" width="9.140625" style="380" customWidth="1"/>
    <col min="7424" max="7425" width="4" style="380"/>
    <col min="7426" max="7426" width="5.7109375" style="380" customWidth="1"/>
    <col min="7427" max="7427" width="8.42578125" style="380" customWidth="1"/>
    <col min="7428" max="7428" width="49.140625" style="380" customWidth="1"/>
    <col min="7429" max="7429" width="21.42578125" style="380" customWidth="1"/>
    <col min="7430" max="7430" width="9.140625" style="380" customWidth="1"/>
    <col min="7431" max="7431" width="12.28515625" style="380" customWidth="1"/>
    <col min="7432" max="7679" width="9.140625" style="380" customWidth="1"/>
    <col min="7680" max="7681" width="4" style="380"/>
    <col min="7682" max="7682" width="5.7109375" style="380" customWidth="1"/>
    <col min="7683" max="7683" width="8.42578125" style="380" customWidth="1"/>
    <col min="7684" max="7684" width="49.140625" style="380" customWidth="1"/>
    <col min="7685" max="7685" width="21.42578125" style="380" customWidth="1"/>
    <col min="7686" max="7686" width="9.140625" style="380" customWidth="1"/>
    <col min="7687" max="7687" width="12.28515625" style="380" customWidth="1"/>
    <col min="7688" max="7935" width="9.140625" style="380" customWidth="1"/>
    <col min="7936" max="7937" width="4" style="380"/>
    <col min="7938" max="7938" width="5.7109375" style="380" customWidth="1"/>
    <col min="7939" max="7939" width="8.42578125" style="380" customWidth="1"/>
    <col min="7940" max="7940" width="49.140625" style="380" customWidth="1"/>
    <col min="7941" max="7941" width="21.42578125" style="380" customWidth="1"/>
    <col min="7942" max="7942" width="9.140625" style="380" customWidth="1"/>
    <col min="7943" max="7943" width="12.28515625" style="380" customWidth="1"/>
    <col min="7944" max="8191" width="9.140625" style="380" customWidth="1"/>
    <col min="8192" max="8193" width="4" style="380"/>
    <col min="8194" max="8194" width="5.7109375" style="380" customWidth="1"/>
    <col min="8195" max="8195" width="8.42578125" style="380" customWidth="1"/>
    <col min="8196" max="8196" width="49.140625" style="380" customWidth="1"/>
    <col min="8197" max="8197" width="21.42578125" style="380" customWidth="1"/>
    <col min="8198" max="8198" width="9.140625" style="380" customWidth="1"/>
    <col min="8199" max="8199" width="12.28515625" style="380" customWidth="1"/>
    <col min="8200" max="8447" width="9.140625" style="380" customWidth="1"/>
    <col min="8448" max="8449" width="4" style="380"/>
    <col min="8450" max="8450" width="5.7109375" style="380" customWidth="1"/>
    <col min="8451" max="8451" width="8.42578125" style="380" customWidth="1"/>
    <col min="8452" max="8452" width="49.140625" style="380" customWidth="1"/>
    <col min="8453" max="8453" width="21.42578125" style="380" customWidth="1"/>
    <col min="8454" max="8454" width="9.140625" style="380" customWidth="1"/>
    <col min="8455" max="8455" width="12.28515625" style="380" customWidth="1"/>
    <col min="8456" max="8703" width="9.140625" style="380" customWidth="1"/>
    <col min="8704" max="8705" width="4" style="380"/>
    <col min="8706" max="8706" width="5.7109375" style="380" customWidth="1"/>
    <col min="8707" max="8707" width="8.42578125" style="380" customWidth="1"/>
    <col min="8708" max="8708" width="49.140625" style="380" customWidth="1"/>
    <col min="8709" max="8709" width="21.42578125" style="380" customWidth="1"/>
    <col min="8710" max="8710" width="9.140625" style="380" customWidth="1"/>
    <col min="8711" max="8711" width="12.28515625" style="380" customWidth="1"/>
    <col min="8712" max="8959" width="9.140625" style="380" customWidth="1"/>
    <col min="8960" max="8961" width="4" style="380"/>
    <col min="8962" max="8962" width="5.7109375" style="380" customWidth="1"/>
    <col min="8963" max="8963" width="8.42578125" style="380" customWidth="1"/>
    <col min="8964" max="8964" width="49.140625" style="380" customWidth="1"/>
    <col min="8965" max="8965" width="21.42578125" style="380" customWidth="1"/>
    <col min="8966" max="8966" width="9.140625" style="380" customWidth="1"/>
    <col min="8967" max="8967" width="12.28515625" style="380" customWidth="1"/>
    <col min="8968" max="9215" width="9.140625" style="380" customWidth="1"/>
    <col min="9216" max="9217" width="4" style="380"/>
    <col min="9218" max="9218" width="5.7109375" style="380" customWidth="1"/>
    <col min="9219" max="9219" width="8.42578125" style="380" customWidth="1"/>
    <col min="9220" max="9220" width="49.140625" style="380" customWidth="1"/>
    <col min="9221" max="9221" width="21.42578125" style="380" customWidth="1"/>
    <col min="9222" max="9222" width="9.140625" style="380" customWidth="1"/>
    <col min="9223" max="9223" width="12.28515625" style="380" customWidth="1"/>
    <col min="9224" max="9471" width="9.140625" style="380" customWidth="1"/>
    <col min="9472" max="9473" width="4" style="380"/>
    <col min="9474" max="9474" width="5.7109375" style="380" customWidth="1"/>
    <col min="9475" max="9475" width="8.42578125" style="380" customWidth="1"/>
    <col min="9476" max="9476" width="49.140625" style="380" customWidth="1"/>
    <col min="9477" max="9477" width="21.42578125" style="380" customWidth="1"/>
    <col min="9478" max="9478" width="9.140625" style="380" customWidth="1"/>
    <col min="9479" max="9479" width="12.28515625" style="380" customWidth="1"/>
    <col min="9480" max="9727" width="9.140625" style="380" customWidth="1"/>
    <col min="9728" max="9729" width="4" style="380"/>
    <col min="9730" max="9730" width="5.7109375" style="380" customWidth="1"/>
    <col min="9731" max="9731" width="8.42578125" style="380" customWidth="1"/>
    <col min="9732" max="9732" width="49.140625" style="380" customWidth="1"/>
    <col min="9733" max="9733" width="21.42578125" style="380" customWidth="1"/>
    <col min="9734" max="9734" width="9.140625" style="380" customWidth="1"/>
    <col min="9735" max="9735" width="12.28515625" style="380" customWidth="1"/>
    <col min="9736" max="9983" width="9.140625" style="380" customWidth="1"/>
    <col min="9984" max="9985" width="4" style="380"/>
    <col min="9986" max="9986" width="5.7109375" style="380" customWidth="1"/>
    <col min="9987" max="9987" width="8.42578125" style="380" customWidth="1"/>
    <col min="9988" max="9988" width="49.140625" style="380" customWidth="1"/>
    <col min="9989" max="9989" width="21.42578125" style="380" customWidth="1"/>
    <col min="9990" max="9990" width="9.140625" style="380" customWidth="1"/>
    <col min="9991" max="9991" width="12.28515625" style="380" customWidth="1"/>
    <col min="9992" max="10239" width="9.140625" style="380" customWidth="1"/>
    <col min="10240" max="10241" width="4" style="380"/>
    <col min="10242" max="10242" width="5.7109375" style="380" customWidth="1"/>
    <col min="10243" max="10243" width="8.42578125" style="380" customWidth="1"/>
    <col min="10244" max="10244" width="49.140625" style="380" customWidth="1"/>
    <col min="10245" max="10245" width="21.42578125" style="380" customWidth="1"/>
    <col min="10246" max="10246" width="9.140625" style="380" customWidth="1"/>
    <col min="10247" max="10247" width="12.28515625" style="380" customWidth="1"/>
    <col min="10248" max="10495" width="9.140625" style="380" customWidth="1"/>
    <col min="10496" max="10497" width="4" style="380"/>
    <col min="10498" max="10498" width="5.7109375" style="380" customWidth="1"/>
    <col min="10499" max="10499" width="8.42578125" style="380" customWidth="1"/>
    <col min="10500" max="10500" width="49.140625" style="380" customWidth="1"/>
    <col min="10501" max="10501" width="21.42578125" style="380" customWidth="1"/>
    <col min="10502" max="10502" width="9.140625" style="380" customWidth="1"/>
    <col min="10503" max="10503" width="12.28515625" style="380" customWidth="1"/>
    <col min="10504" max="10751" width="9.140625" style="380" customWidth="1"/>
    <col min="10752" max="10753" width="4" style="380"/>
    <col min="10754" max="10754" width="5.7109375" style="380" customWidth="1"/>
    <col min="10755" max="10755" width="8.42578125" style="380" customWidth="1"/>
    <col min="10756" max="10756" width="49.140625" style="380" customWidth="1"/>
    <col min="10757" max="10757" width="21.42578125" style="380" customWidth="1"/>
    <col min="10758" max="10758" width="9.140625" style="380" customWidth="1"/>
    <col min="10759" max="10759" width="12.28515625" style="380" customWidth="1"/>
    <col min="10760" max="11007" width="9.140625" style="380" customWidth="1"/>
    <col min="11008" max="11009" width="4" style="380"/>
    <col min="11010" max="11010" width="5.7109375" style="380" customWidth="1"/>
    <col min="11011" max="11011" width="8.42578125" style="380" customWidth="1"/>
    <col min="11012" max="11012" width="49.140625" style="380" customWidth="1"/>
    <col min="11013" max="11013" width="21.42578125" style="380" customWidth="1"/>
    <col min="11014" max="11014" width="9.140625" style="380" customWidth="1"/>
    <col min="11015" max="11015" width="12.28515625" style="380" customWidth="1"/>
    <col min="11016" max="11263" width="9.140625" style="380" customWidth="1"/>
    <col min="11264" max="11265" width="4" style="380"/>
    <col min="11266" max="11266" width="5.7109375" style="380" customWidth="1"/>
    <col min="11267" max="11267" width="8.42578125" style="380" customWidth="1"/>
    <col min="11268" max="11268" width="49.140625" style="380" customWidth="1"/>
    <col min="11269" max="11269" width="21.42578125" style="380" customWidth="1"/>
    <col min="11270" max="11270" width="9.140625" style="380" customWidth="1"/>
    <col min="11271" max="11271" width="12.28515625" style="380" customWidth="1"/>
    <col min="11272" max="11519" width="9.140625" style="380" customWidth="1"/>
    <col min="11520" max="11521" width="4" style="380"/>
    <col min="11522" max="11522" width="5.7109375" style="380" customWidth="1"/>
    <col min="11523" max="11523" width="8.42578125" style="380" customWidth="1"/>
    <col min="11524" max="11524" width="49.140625" style="380" customWidth="1"/>
    <col min="11525" max="11525" width="21.42578125" style="380" customWidth="1"/>
    <col min="11526" max="11526" width="9.140625" style="380" customWidth="1"/>
    <col min="11527" max="11527" width="12.28515625" style="380" customWidth="1"/>
    <col min="11528" max="11775" width="9.140625" style="380" customWidth="1"/>
    <col min="11776" max="11777" width="4" style="380"/>
    <col min="11778" max="11778" width="5.7109375" style="380" customWidth="1"/>
    <col min="11779" max="11779" width="8.42578125" style="380" customWidth="1"/>
    <col min="11780" max="11780" width="49.140625" style="380" customWidth="1"/>
    <col min="11781" max="11781" width="21.42578125" style="380" customWidth="1"/>
    <col min="11782" max="11782" width="9.140625" style="380" customWidth="1"/>
    <col min="11783" max="11783" width="12.28515625" style="380" customWidth="1"/>
    <col min="11784" max="12031" width="9.140625" style="380" customWidth="1"/>
    <col min="12032" max="12033" width="4" style="380"/>
    <col min="12034" max="12034" width="5.7109375" style="380" customWidth="1"/>
    <col min="12035" max="12035" width="8.42578125" style="380" customWidth="1"/>
    <col min="12036" max="12036" width="49.140625" style="380" customWidth="1"/>
    <col min="12037" max="12037" width="21.42578125" style="380" customWidth="1"/>
    <col min="12038" max="12038" width="9.140625" style="380" customWidth="1"/>
    <col min="12039" max="12039" width="12.28515625" style="380" customWidth="1"/>
    <col min="12040" max="12287" width="9.140625" style="380" customWidth="1"/>
    <col min="12288" max="12289" width="4" style="380"/>
    <col min="12290" max="12290" width="5.7109375" style="380" customWidth="1"/>
    <col min="12291" max="12291" width="8.42578125" style="380" customWidth="1"/>
    <col min="12292" max="12292" width="49.140625" style="380" customWidth="1"/>
    <col min="12293" max="12293" width="21.42578125" style="380" customWidth="1"/>
    <col min="12294" max="12294" width="9.140625" style="380" customWidth="1"/>
    <col min="12295" max="12295" width="12.28515625" style="380" customWidth="1"/>
    <col min="12296" max="12543" width="9.140625" style="380" customWidth="1"/>
    <col min="12544" max="12545" width="4" style="380"/>
    <col min="12546" max="12546" width="5.7109375" style="380" customWidth="1"/>
    <col min="12547" max="12547" width="8.42578125" style="380" customWidth="1"/>
    <col min="12548" max="12548" width="49.140625" style="380" customWidth="1"/>
    <col min="12549" max="12549" width="21.42578125" style="380" customWidth="1"/>
    <col min="12550" max="12550" width="9.140625" style="380" customWidth="1"/>
    <col min="12551" max="12551" width="12.28515625" style="380" customWidth="1"/>
    <col min="12552" max="12799" width="9.140625" style="380" customWidth="1"/>
    <col min="12800" max="12801" width="4" style="380"/>
    <col min="12802" max="12802" width="5.7109375" style="380" customWidth="1"/>
    <col min="12803" max="12803" width="8.42578125" style="380" customWidth="1"/>
    <col min="12804" max="12804" width="49.140625" style="380" customWidth="1"/>
    <col min="12805" max="12805" width="21.42578125" style="380" customWidth="1"/>
    <col min="12806" max="12806" width="9.140625" style="380" customWidth="1"/>
    <col min="12807" max="12807" width="12.28515625" style="380" customWidth="1"/>
    <col min="12808" max="13055" width="9.140625" style="380" customWidth="1"/>
    <col min="13056" max="13057" width="4" style="380"/>
    <col min="13058" max="13058" width="5.7109375" style="380" customWidth="1"/>
    <col min="13059" max="13059" width="8.42578125" style="380" customWidth="1"/>
    <col min="13060" max="13060" width="49.140625" style="380" customWidth="1"/>
    <col min="13061" max="13061" width="21.42578125" style="380" customWidth="1"/>
    <col min="13062" max="13062" width="9.140625" style="380" customWidth="1"/>
    <col min="13063" max="13063" width="12.28515625" style="380" customWidth="1"/>
    <col min="13064" max="13311" width="9.140625" style="380" customWidth="1"/>
    <col min="13312" max="13313" width="4" style="380"/>
    <col min="13314" max="13314" width="5.7109375" style="380" customWidth="1"/>
    <col min="13315" max="13315" width="8.42578125" style="380" customWidth="1"/>
    <col min="13316" max="13316" width="49.140625" style="380" customWidth="1"/>
    <col min="13317" max="13317" width="21.42578125" style="380" customWidth="1"/>
    <col min="13318" max="13318" width="9.140625" style="380" customWidth="1"/>
    <col min="13319" max="13319" width="12.28515625" style="380" customWidth="1"/>
    <col min="13320" max="13567" width="9.140625" style="380" customWidth="1"/>
    <col min="13568" max="13569" width="4" style="380"/>
    <col min="13570" max="13570" width="5.7109375" style="380" customWidth="1"/>
    <col min="13571" max="13571" width="8.42578125" style="380" customWidth="1"/>
    <col min="13572" max="13572" width="49.140625" style="380" customWidth="1"/>
    <col min="13573" max="13573" width="21.42578125" style="380" customWidth="1"/>
    <col min="13574" max="13574" width="9.140625" style="380" customWidth="1"/>
    <col min="13575" max="13575" width="12.28515625" style="380" customWidth="1"/>
    <col min="13576" max="13823" width="9.140625" style="380" customWidth="1"/>
    <col min="13824" max="13825" width="4" style="380"/>
    <col min="13826" max="13826" width="5.7109375" style="380" customWidth="1"/>
    <col min="13827" max="13827" width="8.42578125" style="380" customWidth="1"/>
    <col min="13828" max="13828" width="49.140625" style="380" customWidth="1"/>
    <col min="13829" max="13829" width="21.42578125" style="380" customWidth="1"/>
    <col min="13830" max="13830" width="9.140625" style="380" customWidth="1"/>
    <col min="13831" max="13831" width="12.28515625" style="380" customWidth="1"/>
    <col min="13832" max="14079" width="9.140625" style="380" customWidth="1"/>
    <col min="14080" max="14081" width="4" style="380"/>
    <col min="14082" max="14082" width="5.7109375" style="380" customWidth="1"/>
    <col min="14083" max="14083" width="8.42578125" style="380" customWidth="1"/>
    <col min="14084" max="14084" width="49.140625" style="380" customWidth="1"/>
    <col min="14085" max="14085" width="21.42578125" style="380" customWidth="1"/>
    <col min="14086" max="14086" width="9.140625" style="380" customWidth="1"/>
    <col min="14087" max="14087" width="12.28515625" style="380" customWidth="1"/>
    <col min="14088" max="14335" width="9.140625" style="380" customWidth="1"/>
    <col min="14336" max="14337" width="4" style="380"/>
    <col min="14338" max="14338" width="5.7109375" style="380" customWidth="1"/>
    <col min="14339" max="14339" width="8.42578125" style="380" customWidth="1"/>
    <col min="14340" max="14340" width="49.140625" style="380" customWidth="1"/>
    <col min="14341" max="14341" width="21.42578125" style="380" customWidth="1"/>
    <col min="14342" max="14342" width="9.140625" style="380" customWidth="1"/>
    <col min="14343" max="14343" width="12.28515625" style="380" customWidth="1"/>
    <col min="14344" max="14591" width="9.140625" style="380" customWidth="1"/>
    <col min="14592" max="14593" width="4" style="380"/>
    <col min="14594" max="14594" width="5.7109375" style="380" customWidth="1"/>
    <col min="14595" max="14595" width="8.42578125" style="380" customWidth="1"/>
    <col min="14596" max="14596" width="49.140625" style="380" customWidth="1"/>
    <col min="14597" max="14597" width="21.42578125" style="380" customWidth="1"/>
    <col min="14598" max="14598" width="9.140625" style="380" customWidth="1"/>
    <col min="14599" max="14599" width="12.28515625" style="380" customWidth="1"/>
    <col min="14600" max="14847" width="9.140625" style="380" customWidth="1"/>
    <col min="14848" max="14849" width="4" style="380"/>
    <col min="14850" max="14850" width="5.7109375" style="380" customWidth="1"/>
    <col min="14851" max="14851" width="8.42578125" style="380" customWidth="1"/>
    <col min="14852" max="14852" width="49.140625" style="380" customWidth="1"/>
    <col min="14853" max="14853" width="21.42578125" style="380" customWidth="1"/>
    <col min="14854" max="14854" width="9.140625" style="380" customWidth="1"/>
    <col min="14855" max="14855" width="12.28515625" style="380" customWidth="1"/>
    <col min="14856" max="15103" width="9.140625" style="380" customWidth="1"/>
    <col min="15104" max="15105" width="4" style="380"/>
    <col min="15106" max="15106" width="5.7109375" style="380" customWidth="1"/>
    <col min="15107" max="15107" width="8.42578125" style="380" customWidth="1"/>
    <col min="15108" max="15108" width="49.140625" style="380" customWidth="1"/>
    <col min="15109" max="15109" width="21.42578125" style="380" customWidth="1"/>
    <col min="15110" max="15110" width="9.140625" style="380" customWidth="1"/>
    <col min="15111" max="15111" width="12.28515625" style="380" customWidth="1"/>
    <col min="15112" max="15359" width="9.140625" style="380" customWidth="1"/>
    <col min="15360" max="15361" width="4" style="380"/>
    <col min="15362" max="15362" width="5.7109375" style="380" customWidth="1"/>
    <col min="15363" max="15363" width="8.42578125" style="380" customWidth="1"/>
    <col min="15364" max="15364" width="49.140625" style="380" customWidth="1"/>
    <col min="15365" max="15365" width="21.42578125" style="380" customWidth="1"/>
    <col min="15366" max="15366" width="9.140625" style="380" customWidth="1"/>
    <col min="15367" max="15367" width="12.28515625" style="380" customWidth="1"/>
    <col min="15368" max="15615" width="9.140625" style="380" customWidth="1"/>
    <col min="15616" max="15617" width="4" style="380"/>
    <col min="15618" max="15618" width="5.7109375" style="380" customWidth="1"/>
    <col min="15619" max="15619" width="8.42578125" style="380" customWidth="1"/>
    <col min="15620" max="15620" width="49.140625" style="380" customWidth="1"/>
    <col min="15621" max="15621" width="21.42578125" style="380" customWidth="1"/>
    <col min="15622" max="15622" width="9.140625" style="380" customWidth="1"/>
    <col min="15623" max="15623" width="12.28515625" style="380" customWidth="1"/>
    <col min="15624" max="15871" width="9.140625" style="380" customWidth="1"/>
    <col min="15872" max="15873" width="4" style="380"/>
    <col min="15874" max="15874" width="5.7109375" style="380" customWidth="1"/>
    <col min="15875" max="15875" width="8.42578125" style="380" customWidth="1"/>
    <col min="15876" max="15876" width="49.140625" style="380" customWidth="1"/>
    <col min="15877" max="15877" width="21.42578125" style="380" customWidth="1"/>
    <col min="15878" max="15878" width="9.140625" style="380" customWidth="1"/>
    <col min="15879" max="15879" width="12.28515625" style="380" customWidth="1"/>
    <col min="15880" max="16127" width="9.140625" style="380" customWidth="1"/>
    <col min="16128" max="16129" width="4" style="380"/>
    <col min="16130" max="16130" width="5.7109375" style="380" customWidth="1"/>
    <col min="16131" max="16131" width="8.42578125" style="380" customWidth="1"/>
    <col min="16132" max="16132" width="49.140625" style="380" customWidth="1"/>
    <col min="16133" max="16133" width="21.42578125" style="380" customWidth="1"/>
    <col min="16134" max="16134" width="9.140625" style="380" customWidth="1"/>
    <col min="16135" max="16135" width="12.28515625" style="380" customWidth="1"/>
    <col min="16136" max="16383" width="9.140625" style="380" customWidth="1"/>
    <col min="16384" max="16384" width="4" style="380"/>
  </cols>
  <sheetData>
    <row r="1" spans="1:7" x14ac:dyDescent="0.2">
      <c r="A1" s="170"/>
      <c r="D1" s="178"/>
      <c r="E1" s="171" t="s">
        <v>223</v>
      </c>
    </row>
    <row r="2" spans="1:7" x14ac:dyDescent="0.2">
      <c r="D2" s="178"/>
      <c r="E2" s="3" t="s">
        <v>153</v>
      </c>
    </row>
    <row r="3" spans="1:7" x14ac:dyDescent="0.2">
      <c r="D3" s="178"/>
      <c r="E3" s="3" t="s">
        <v>1</v>
      </c>
    </row>
    <row r="4" spans="1:7" x14ac:dyDescent="0.2">
      <c r="D4" s="178"/>
      <c r="E4" s="3" t="s">
        <v>154</v>
      </c>
    </row>
    <row r="5" spans="1:7" x14ac:dyDescent="0.2">
      <c r="D5" s="171"/>
      <c r="E5" s="170"/>
    </row>
    <row r="6" spans="1:7" ht="15.75" customHeight="1" x14ac:dyDescent="0.2">
      <c r="A6" s="172" t="s">
        <v>196</v>
      </c>
      <c r="B6" s="172"/>
      <c r="C6" s="172"/>
      <c r="D6" s="172"/>
      <c r="E6" s="172"/>
    </row>
    <row r="7" spans="1:7" ht="15.75" customHeight="1" x14ac:dyDescent="0.2">
      <c r="A7" s="172" t="s">
        <v>224</v>
      </c>
      <c r="B7" s="172"/>
      <c r="C7" s="172"/>
      <c r="D7" s="172"/>
      <c r="E7" s="172"/>
    </row>
    <row r="8" spans="1:7" ht="11.25" customHeight="1" x14ac:dyDescent="0.2">
      <c r="E8" s="173"/>
    </row>
    <row r="9" spans="1:7" ht="12.75" customHeight="1" x14ac:dyDescent="0.2">
      <c r="E9" s="210" t="s">
        <v>3</v>
      </c>
    </row>
    <row r="10" spans="1:7" ht="20.25" customHeight="1" x14ac:dyDescent="0.2">
      <c r="A10" s="175" t="s">
        <v>198</v>
      </c>
      <c r="B10" s="175" t="s">
        <v>168</v>
      </c>
      <c r="C10" s="175" t="s">
        <v>169</v>
      </c>
      <c r="D10" s="211" t="s">
        <v>199</v>
      </c>
      <c r="E10" s="175" t="s">
        <v>200</v>
      </c>
    </row>
    <row r="11" spans="1:7" s="177" customFormat="1" ht="10.5" customHeight="1" x14ac:dyDescent="0.2">
      <c r="A11" s="176">
        <v>1</v>
      </c>
      <c r="B11" s="176">
        <v>2</v>
      </c>
      <c r="C11" s="176">
        <v>3</v>
      </c>
      <c r="D11" s="212">
        <v>4</v>
      </c>
      <c r="E11" s="176">
        <v>5</v>
      </c>
      <c r="F11" s="178"/>
      <c r="G11" s="213"/>
    </row>
    <row r="12" spans="1:7" ht="17.25" customHeight="1" x14ac:dyDescent="0.2">
      <c r="A12" s="179" t="s">
        <v>201</v>
      </c>
      <c r="B12" s="180"/>
      <c r="C12" s="180"/>
      <c r="D12" s="180"/>
      <c r="E12" s="181"/>
    </row>
    <row r="13" spans="1:7" ht="17.25" customHeight="1" x14ac:dyDescent="0.2">
      <c r="A13" s="214">
        <v>1</v>
      </c>
      <c r="B13" s="214">
        <v>700</v>
      </c>
      <c r="C13" s="214">
        <v>70095</v>
      </c>
      <c r="D13" s="215" t="s">
        <v>225</v>
      </c>
      <c r="E13" s="190">
        <v>1500000</v>
      </c>
      <c r="F13" s="216"/>
    </row>
    <row r="14" spans="1:7" ht="26.25" customHeight="1" x14ac:dyDescent="0.2">
      <c r="A14" s="182">
        <v>2</v>
      </c>
      <c r="B14" s="182">
        <v>750</v>
      </c>
      <c r="C14" s="182">
        <v>75095</v>
      </c>
      <c r="D14" s="217" t="s">
        <v>226</v>
      </c>
      <c r="E14" s="184">
        <v>85000</v>
      </c>
      <c r="G14" s="218"/>
    </row>
    <row r="15" spans="1:7" ht="15.75" customHeight="1" x14ac:dyDescent="0.2">
      <c r="A15" s="182">
        <v>3</v>
      </c>
      <c r="B15" s="182">
        <v>755</v>
      </c>
      <c r="C15" s="182">
        <v>75515</v>
      </c>
      <c r="D15" s="217" t="s">
        <v>227</v>
      </c>
      <c r="E15" s="190">
        <v>128040</v>
      </c>
      <c r="G15" s="218"/>
    </row>
    <row r="16" spans="1:7" ht="15.75" customHeight="1" x14ac:dyDescent="0.2">
      <c r="A16" s="189">
        <v>4</v>
      </c>
      <c r="B16" s="189">
        <v>801</v>
      </c>
      <c r="C16" s="189">
        <v>80101</v>
      </c>
      <c r="D16" s="219" t="s">
        <v>77</v>
      </c>
      <c r="E16" s="190">
        <v>24797.85</v>
      </c>
      <c r="G16" s="218"/>
    </row>
    <row r="17" spans="1:7" ht="15.75" customHeight="1" x14ac:dyDescent="0.2">
      <c r="A17" s="220"/>
      <c r="B17" s="221"/>
      <c r="C17" s="222"/>
      <c r="D17" s="223" t="s">
        <v>228</v>
      </c>
      <c r="E17" s="224"/>
      <c r="G17" s="218"/>
    </row>
    <row r="18" spans="1:7" ht="23.25" customHeight="1" x14ac:dyDescent="0.2">
      <c r="A18" s="225"/>
      <c r="B18" s="226"/>
      <c r="C18" s="227"/>
      <c r="D18" s="228" t="s">
        <v>229</v>
      </c>
      <c r="E18" s="229"/>
      <c r="G18" s="218"/>
    </row>
    <row r="19" spans="1:7" ht="15.75" customHeight="1" x14ac:dyDescent="0.2">
      <c r="A19" s="192"/>
      <c r="B19" s="193"/>
      <c r="C19" s="230"/>
      <c r="D19" s="231" t="s">
        <v>230</v>
      </c>
      <c r="E19" s="232"/>
      <c r="G19" s="218"/>
    </row>
    <row r="20" spans="1:7" ht="15.75" customHeight="1" x14ac:dyDescent="0.2">
      <c r="A20" s="189">
        <v>5</v>
      </c>
      <c r="B20" s="189">
        <v>801</v>
      </c>
      <c r="C20" s="189">
        <v>80120</v>
      </c>
      <c r="D20" s="219" t="s">
        <v>29</v>
      </c>
      <c r="E20" s="190">
        <v>12774.65</v>
      </c>
      <c r="G20" s="218"/>
    </row>
    <row r="21" spans="1:7" ht="15.75" customHeight="1" x14ac:dyDescent="0.2">
      <c r="A21" s="219"/>
      <c r="B21" s="233"/>
      <c r="C21" s="194"/>
      <c r="D21" s="234" t="s">
        <v>231</v>
      </c>
      <c r="E21" s="190"/>
      <c r="G21" s="218"/>
    </row>
    <row r="22" spans="1:7" ht="42" customHeight="1" x14ac:dyDescent="0.2">
      <c r="A22" s="235">
        <v>6</v>
      </c>
      <c r="B22" s="235">
        <v>801</v>
      </c>
      <c r="C22" s="235">
        <v>80195</v>
      </c>
      <c r="D22" s="236" t="s">
        <v>232</v>
      </c>
      <c r="E22" s="237">
        <f>533646-31962+295000</f>
        <v>796684</v>
      </c>
      <c r="G22" s="218"/>
    </row>
    <row r="23" spans="1:7" ht="38.25" x14ac:dyDescent="0.2">
      <c r="A23" s="235">
        <v>7</v>
      </c>
      <c r="B23" s="235">
        <v>801</v>
      </c>
      <c r="C23" s="235">
        <v>80195</v>
      </c>
      <c r="D23" s="236" t="s">
        <v>233</v>
      </c>
      <c r="E23" s="237">
        <v>1134.1500000000001</v>
      </c>
      <c r="G23" s="218"/>
    </row>
    <row r="24" spans="1:7" ht="15.75" customHeight="1" x14ac:dyDescent="0.2">
      <c r="A24" s="187"/>
      <c r="B24" s="187"/>
      <c r="C24" s="187"/>
      <c r="D24" s="238" t="s">
        <v>234</v>
      </c>
      <c r="E24" s="239"/>
      <c r="G24" s="218"/>
    </row>
    <row r="25" spans="1:7" ht="15.75" customHeight="1" x14ac:dyDescent="0.2">
      <c r="A25" s="240"/>
      <c r="B25" s="240"/>
      <c r="C25" s="240"/>
      <c r="D25" s="241" t="s">
        <v>235</v>
      </c>
      <c r="E25" s="239"/>
      <c r="G25" s="218"/>
    </row>
    <row r="26" spans="1:7" ht="15.75" customHeight="1" x14ac:dyDescent="0.2">
      <c r="A26" s="235"/>
      <c r="B26" s="235"/>
      <c r="C26" s="235"/>
      <c r="D26" s="242" t="s">
        <v>236</v>
      </c>
      <c r="E26" s="243"/>
      <c r="G26" s="218"/>
    </row>
    <row r="27" spans="1:7" ht="15" customHeight="1" x14ac:dyDescent="0.2">
      <c r="A27" s="189">
        <v>8</v>
      </c>
      <c r="B27" s="189">
        <v>851</v>
      </c>
      <c r="C27" s="189">
        <v>85153</v>
      </c>
      <c r="D27" s="192" t="s">
        <v>237</v>
      </c>
      <c r="E27" s="232">
        <v>55000</v>
      </c>
      <c r="G27" s="218"/>
    </row>
    <row r="28" spans="1:7" ht="39.75" customHeight="1" x14ac:dyDescent="0.2">
      <c r="A28" s="182">
        <v>9</v>
      </c>
      <c r="B28" s="182">
        <v>851</v>
      </c>
      <c r="C28" s="182">
        <v>85154</v>
      </c>
      <c r="D28" s="217" t="s">
        <v>238</v>
      </c>
      <c r="E28" s="184">
        <v>550000</v>
      </c>
    </row>
    <row r="29" spans="1:7" ht="29.25" customHeight="1" x14ac:dyDescent="0.2">
      <c r="A29" s="187">
        <v>10</v>
      </c>
      <c r="B29" s="187">
        <v>851</v>
      </c>
      <c r="C29" s="244">
        <v>85195</v>
      </c>
      <c r="D29" s="217" t="s">
        <v>239</v>
      </c>
      <c r="E29" s="184">
        <v>67500</v>
      </c>
    </row>
    <row r="30" spans="1:7" ht="25.5" customHeight="1" x14ac:dyDescent="0.2">
      <c r="A30" s="245">
        <v>11</v>
      </c>
      <c r="B30" s="245">
        <v>852</v>
      </c>
      <c r="C30" s="246">
        <v>85228</v>
      </c>
      <c r="D30" s="247" t="s">
        <v>240</v>
      </c>
      <c r="E30" s="190">
        <v>7049731</v>
      </c>
    </row>
    <row r="31" spans="1:7" ht="25.5" customHeight="1" x14ac:dyDescent="0.2">
      <c r="A31" s="235"/>
      <c r="B31" s="235"/>
      <c r="C31" s="248"/>
      <c r="D31" s="249" t="s">
        <v>241</v>
      </c>
      <c r="E31" s="232">
        <v>1327900</v>
      </c>
    </row>
    <row r="32" spans="1:7" ht="25.5" customHeight="1" x14ac:dyDescent="0.2">
      <c r="A32" s="182">
        <v>12</v>
      </c>
      <c r="B32" s="182">
        <v>852</v>
      </c>
      <c r="C32" s="182">
        <v>85295</v>
      </c>
      <c r="D32" s="217" t="s">
        <v>242</v>
      </c>
      <c r="E32" s="190">
        <v>1230600</v>
      </c>
    </row>
    <row r="33" spans="1:6" s="209" customFormat="1" ht="26.25" customHeight="1" x14ac:dyDescent="0.2">
      <c r="A33" s="182">
        <v>13</v>
      </c>
      <c r="B33" s="182">
        <v>852</v>
      </c>
      <c r="C33" s="182">
        <v>85295</v>
      </c>
      <c r="D33" s="217" t="s">
        <v>243</v>
      </c>
      <c r="E33" s="190">
        <v>413452.32</v>
      </c>
      <c r="F33" s="170"/>
    </row>
    <row r="34" spans="1:6" s="209" customFormat="1" ht="26.25" customHeight="1" x14ac:dyDescent="0.2">
      <c r="A34" s="182">
        <v>14</v>
      </c>
      <c r="B34" s="182">
        <v>853</v>
      </c>
      <c r="C34" s="182">
        <v>85395</v>
      </c>
      <c r="D34" s="217" t="s">
        <v>244</v>
      </c>
      <c r="E34" s="184">
        <f>40000-10005</f>
        <v>29995</v>
      </c>
      <c r="F34" s="170"/>
    </row>
    <row r="35" spans="1:6" s="209" customFormat="1" ht="41.45" customHeight="1" x14ac:dyDescent="0.2">
      <c r="A35" s="182">
        <v>15</v>
      </c>
      <c r="B35" s="182">
        <v>853</v>
      </c>
      <c r="C35" s="182">
        <v>85395</v>
      </c>
      <c r="D35" s="217" t="s">
        <v>245</v>
      </c>
      <c r="E35" s="184">
        <v>265510.90999999997</v>
      </c>
      <c r="F35" s="170"/>
    </row>
    <row r="36" spans="1:6" s="209" customFormat="1" ht="15.75" customHeight="1" x14ac:dyDescent="0.2">
      <c r="A36" s="189">
        <v>16</v>
      </c>
      <c r="B36" s="189">
        <v>855</v>
      </c>
      <c r="C36" s="189">
        <v>85510</v>
      </c>
      <c r="D36" s="247" t="s">
        <v>57</v>
      </c>
      <c r="E36" s="190">
        <v>1568400</v>
      </c>
      <c r="F36" s="170"/>
    </row>
    <row r="37" spans="1:6" s="209" customFormat="1" ht="28.5" customHeight="1" x14ac:dyDescent="0.2">
      <c r="A37" s="182">
        <v>17</v>
      </c>
      <c r="B37" s="182">
        <v>900</v>
      </c>
      <c r="C37" s="182">
        <v>90095</v>
      </c>
      <c r="D37" s="217" t="s">
        <v>246</v>
      </c>
      <c r="E37" s="184">
        <v>67500</v>
      </c>
      <c r="F37" s="216"/>
    </row>
    <row r="38" spans="1:6" s="209" customFormat="1" ht="26.25" customHeight="1" x14ac:dyDescent="0.2">
      <c r="A38" s="182">
        <v>18</v>
      </c>
      <c r="B38" s="182">
        <v>900</v>
      </c>
      <c r="C38" s="182">
        <v>90095</v>
      </c>
      <c r="D38" s="217" t="s">
        <v>247</v>
      </c>
      <c r="E38" s="184">
        <f>200000+100000</f>
        <v>300000</v>
      </c>
      <c r="F38" s="216"/>
    </row>
    <row r="39" spans="1:6" s="209" customFormat="1" ht="26.25" customHeight="1" x14ac:dyDescent="0.2">
      <c r="A39" s="182">
        <v>19</v>
      </c>
      <c r="B39" s="182">
        <v>900</v>
      </c>
      <c r="C39" s="182">
        <v>90095</v>
      </c>
      <c r="D39" s="217" t="s">
        <v>248</v>
      </c>
      <c r="E39" s="184">
        <f>200000+100000</f>
        <v>300000</v>
      </c>
      <c r="F39" s="216"/>
    </row>
    <row r="40" spans="1:6" s="209" customFormat="1" ht="16.5" customHeight="1" x14ac:dyDescent="0.2">
      <c r="A40" s="189">
        <v>20</v>
      </c>
      <c r="B40" s="189">
        <v>921</v>
      </c>
      <c r="C40" s="189">
        <v>92120</v>
      </c>
      <c r="D40" s="219" t="s">
        <v>249</v>
      </c>
      <c r="E40" s="190">
        <v>500000</v>
      </c>
      <c r="F40" s="170"/>
    </row>
    <row r="41" spans="1:6" s="209" customFormat="1" ht="39.75" customHeight="1" x14ac:dyDescent="0.2">
      <c r="A41" s="182">
        <v>21</v>
      </c>
      <c r="B41" s="182">
        <v>921</v>
      </c>
      <c r="C41" s="182">
        <v>92195</v>
      </c>
      <c r="D41" s="217" t="s">
        <v>250</v>
      </c>
      <c r="E41" s="190">
        <v>239100</v>
      </c>
      <c r="F41" s="170"/>
    </row>
    <row r="42" spans="1:6" s="209" customFormat="1" ht="39.75" customHeight="1" x14ac:dyDescent="0.2">
      <c r="A42" s="182">
        <v>22</v>
      </c>
      <c r="B42" s="182">
        <v>921</v>
      </c>
      <c r="C42" s="182">
        <v>92195</v>
      </c>
      <c r="D42" s="217" t="s">
        <v>245</v>
      </c>
      <c r="E42" s="190">
        <v>320536.26</v>
      </c>
      <c r="F42" s="170"/>
    </row>
    <row r="43" spans="1:6" s="209" customFormat="1" ht="14.45" customHeight="1" x14ac:dyDescent="0.2">
      <c r="A43" s="189">
        <v>23</v>
      </c>
      <c r="B43" s="189">
        <v>926</v>
      </c>
      <c r="C43" s="189">
        <v>92605</v>
      </c>
      <c r="D43" s="247" t="s">
        <v>251</v>
      </c>
      <c r="E43" s="190">
        <v>1833375</v>
      </c>
      <c r="F43" s="170"/>
    </row>
    <row r="44" spans="1:6" s="209" customFormat="1" ht="38.450000000000003" customHeight="1" x14ac:dyDescent="0.2">
      <c r="A44" s="182">
        <v>24</v>
      </c>
      <c r="B44" s="182">
        <v>926</v>
      </c>
      <c r="C44" s="182">
        <v>92605</v>
      </c>
      <c r="D44" s="247" t="s">
        <v>252</v>
      </c>
      <c r="E44" s="190">
        <v>106845.42</v>
      </c>
      <c r="F44" s="170"/>
    </row>
    <row r="45" spans="1:6" s="209" customFormat="1" ht="15" customHeight="1" x14ac:dyDescent="0.2">
      <c r="A45" s="384"/>
      <c r="B45" s="385"/>
      <c r="C45" s="385"/>
      <c r="D45" s="385" t="s">
        <v>216</v>
      </c>
      <c r="E45" s="201">
        <f>SUM(E13:E44)</f>
        <v>18773876.560000002</v>
      </c>
      <c r="F45" s="170"/>
    </row>
    <row r="46" spans="1:6" s="209" customFormat="1" ht="17.25" customHeight="1" x14ac:dyDescent="0.2">
      <c r="A46" s="179" t="s">
        <v>217</v>
      </c>
      <c r="B46" s="180"/>
      <c r="C46" s="180"/>
      <c r="D46" s="180"/>
      <c r="E46" s="181"/>
      <c r="F46" s="170"/>
    </row>
    <row r="47" spans="1:6" s="209" customFormat="1" ht="17.25" customHeight="1" x14ac:dyDescent="0.2">
      <c r="A47" s="175" t="s">
        <v>198</v>
      </c>
      <c r="B47" s="175" t="s">
        <v>168</v>
      </c>
      <c r="C47" s="175" t="s">
        <v>169</v>
      </c>
      <c r="D47" s="211" t="s">
        <v>253</v>
      </c>
      <c r="E47" s="175" t="s">
        <v>200</v>
      </c>
      <c r="F47" s="170"/>
    </row>
    <row r="48" spans="1:6" s="209" customFormat="1" ht="14.25" customHeight="1" x14ac:dyDescent="0.2">
      <c r="A48" s="189">
        <v>1</v>
      </c>
      <c r="B48" s="189">
        <v>801</v>
      </c>
      <c r="C48" s="189">
        <v>80101</v>
      </c>
      <c r="D48" s="219" t="s">
        <v>77</v>
      </c>
      <c r="E48" s="190">
        <v>7612585</v>
      </c>
      <c r="F48" s="170"/>
    </row>
    <row r="49" spans="1:6" ht="13.5" customHeight="1" x14ac:dyDescent="0.2">
      <c r="A49" s="220"/>
      <c r="B49" s="221"/>
      <c r="C49" s="222"/>
      <c r="D49" s="223" t="s">
        <v>228</v>
      </c>
      <c r="E49" s="224"/>
    </row>
    <row r="50" spans="1:6" ht="13.5" customHeight="1" x14ac:dyDescent="0.2">
      <c r="A50" s="225"/>
      <c r="B50" s="226"/>
      <c r="C50" s="227"/>
      <c r="D50" s="250" t="s">
        <v>254</v>
      </c>
      <c r="E50" s="239"/>
      <c r="F50" s="251"/>
    </row>
    <row r="51" spans="1:6" ht="13.5" customHeight="1" x14ac:dyDescent="0.2">
      <c r="A51" s="225"/>
      <c r="B51" s="226"/>
      <c r="C51" s="227"/>
      <c r="D51" s="252" t="s">
        <v>255</v>
      </c>
      <c r="E51" s="229"/>
    </row>
    <row r="52" spans="1:6" ht="26.25" customHeight="1" x14ac:dyDescent="0.2">
      <c r="A52" s="225"/>
      <c r="B52" s="226"/>
      <c r="C52" s="227"/>
      <c r="D52" s="253" t="s">
        <v>256</v>
      </c>
      <c r="E52" s="239"/>
    </row>
    <row r="53" spans="1:6" ht="27" customHeight="1" x14ac:dyDescent="0.2">
      <c r="A53" s="225"/>
      <c r="B53" s="226"/>
      <c r="C53" s="227"/>
      <c r="D53" s="253" t="s">
        <v>257</v>
      </c>
      <c r="E53" s="239"/>
    </row>
    <row r="54" spans="1:6" ht="24.75" customHeight="1" x14ac:dyDescent="0.2">
      <c r="A54" s="225"/>
      <c r="B54" s="226"/>
      <c r="C54" s="227"/>
      <c r="D54" s="250" t="s">
        <v>258</v>
      </c>
      <c r="E54" s="239"/>
    </row>
    <row r="55" spans="1:6" ht="25.5" customHeight="1" x14ac:dyDescent="0.2">
      <c r="A55" s="225"/>
      <c r="B55" s="226"/>
      <c r="C55" s="227"/>
      <c r="D55" s="254" t="s">
        <v>259</v>
      </c>
      <c r="E55" s="229"/>
    </row>
    <row r="56" spans="1:6" ht="13.5" customHeight="1" x14ac:dyDescent="0.2">
      <c r="A56" s="225"/>
      <c r="B56" s="226"/>
      <c r="C56" s="227"/>
      <c r="D56" s="241" t="s">
        <v>230</v>
      </c>
      <c r="E56" s="239"/>
    </row>
    <row r="57" spans="1:6" ht="24" customHeight="1" x14ac:dyDescent="0.2">
      <c r="A57" s="192"/>
      <c r="B57" s="193"/>
      <c r="C57" s="230"/>
      <c r="D57" s="255" t="s">
        <v>229</v>
      </c>
      <c r="E57" s="232"/>
    </row>
    <row r="58" spans="1:6" ht="13.5" customHeight="1" x14ac:dyDescent="0.2">
      <c r="A58" s="189">
        <v>2</v>
      </c>
      <c r="B58" s="189">
        <v>801</v>
      </c>
      <c r="C58" s="189">
        <v>80103</v>
      </c>
      <c r="D58" s="219" t="s">
        <v>260</v>
      </c>
      <c r="E58" s="190">
        <v>124687</v>
      </c>
    </row>
    <row r="59" spans="1:6" ht="24" customHeight="1" x14ac:dyDescent="0.2">
      <c r="A59" s="225"/>
      <c r="B59" s="226"/>
      <c r="C59" s="227"/>
      <c r="D59" s="256" t="s">
        <v>256</v>
      </c>
      <c r="E59" s="224"/>
    </row>
    <row r="60" spans="1:6" ht="13.5" customHeight="1" x14ac:dyDescent="0.2">
      <c r="A60" s="192"/>
      <c r="B60" s="193"/>
      <c r="C60" s="230"/>
      <c r="D60" s="195" t="s">
        <v>230</v>
      </c>
      <c r="E60" s="232"/>
    </row>
    <row r="61" spans="1:6" ht="14.25" customHeight="1" x14ac:dyDescent="0.2">
      <c r="A61" s="189">
        <v>3</v>
      </c>
      <c r="B61" s="189">
        <v>801</v>
      </c>
      <c r="C61" s="189">
        <v>80104</v>
      </c>
      <c r="D61" s="219" t="s">
        <v>22</v>
      </c>
      <c r="E61" s="190">
        <v>8825749</v>
      </c>
    </row>
    <row r="62" spans="1:6" ht="14.25" customHeight="1" x14ac:dyDescent="0.2">
      <c r="A62" s="220"/>
      <c r="B62" s="221"/>
      <c r="C62" s="222"/>
      <c r="D62" s="223" t="s">
        <v>261</v>
      </c>
      <c r="E62" s="224"/>
    </row>
    <row r="63" spans="1:6" ht="14.25" customHeight="1" x14ac:dyDescent="0.2">
      <c r="A63" s="225"/>
      <c r="B63" s="226"/>
      <c r="C63" s="227"/>
      <c r="D63" s="238" t="s">
        <v>262</v>
      </c>
      <c r="E63" s="239"/>
    </row>
    <row r="64" spans="1:6" ht="13.5" customHeight="1" x14ac:dyDescent="0.2">
      <c r="A64" s="225"/>
      <c r="B64" s="226"/>
      <c r="C64" s="227"/>
      <c r="D64" s="238" t="s">
        <v>234</v>
      </c>
      <c r="E64" s="239"/>
    </row>
    <row r="65" spans="1:5" ht="23.25" customHeight="1" x14ac:dyDescent="0.2">
      <c r="A65" s="225"/>
      <c r="B65" s="226"/>
      <c r="C65" s="227"/>
      <c r="D65" s="253" t="s">
        <v>263</v>
      </c>
      <c r="E65" s="239"/>
    </row>
    <row r="66" spans="1:5" ht="13.5" customHeight="1" x14ac:dyDescent="0.2">
      <c r="A66" s="225"/>
      <c r="B66" s="226"/>
      <c r="C66" s="227"/>
      <c r="D66" s="238" t="s">
        <v>264</v>
      </c>
      <c r="E66" s="239"/>
    </row>
    <row r="67" spans="1:5" ht="13.5" customHeight="1" x14ac:dyDescent="0.2">
      <c r="A67" s="225"/>
      <c r="B67" s="226"/>
      <c r="C67" s="227"/>
      <c r="D67" s="253" t="s">
        <v>265</v>
      </c>
      <c r="E67" s="239"/>
    </row>
    <row r="68" spans="1:5" ht="13.5" customHeight="1" x14ac:dyDescent="0.2">
      <c r="A68" s="225"/>
      <c r="B68" s="226"/>
      <c r="C68" s="227"/>
      <c r="D68" s="253" t="s">
        <v>266</v>
      </c>
      <c r="E68" s="239"/>
    </row>
    <row r="69" spans="1:5" ht="13.5" customHeight="1" x14ac:dyDescent="0.2">
      <c r="A69" s="225"/>
      <c r="B69" s="226"/>
      <c r="C69" s="227"/>
      <c r="D69" s="238" t="s">
        <v>267</v>
      </c>
      <c r="E69" s="239"/>
    </row>
    <row r="70" spans="1:5" ht="13.5" customHeight="1" x14ac:dyDescent="0.2">
      <c r="A70" s="225"/>
      <c r="B70" s="226"/>
      <c r="C70" s="227"/>
      <c r="D70" s="238" t="s">
        <v>268</v>
      </c>
      <c r="E70" s="239"/>
    </row>
    <row r="71" spans="1:5" ht="13.5" customHeight="1" x14ac:dyDescent="0.2">
      <c r="A71" s="225"/>
      <c r="B71" s="226"/>
      <c r="C71" s="227"/>
      <c r="D71" s="253" t="s">
        <v>269</v>
      </c>
      <c r="E71" s="239"/>
    </row>
    <row r="72" spans="1:5" ht="13.5" customHeight="1" x14ac:dyDescent="0.2">
      <c r="A72" s="225"/>
      <c r="B72" s="226"/>
      <c r="C72" s="227"/>
      <c r="D72" s="241" t="s">
        <v>235</v>
      </c>
      <c r="E72" s="239"/>
    </row>
    <row r="73" spans="1:5" ht="13.5" customHeight="1" x14ac:dyDescent="0.2">
      <c r="A73" s="225"/>
      <c r="B73" s="226"/>
      <c r="C73" s="227"/>
      <c r="D73" s="241" t="s">
        <v>236</v>
      </c>
      <c r="E73" s="239"/>
    </row>
    <row r="74" spans="1:5" ht="13.5" customHeight="1" x14ac:dyDescent="0.2">
      <c r="A74" s="225"/>
      <c r="B74" s="226"/>
      <c r="C74" s="227"/>
      <c r="D74" s="241" t="s">
        <v>270</v>
      </c>
      <c r="E74" s="239"/>
    </row>
    <row r="75" spans="1:5" ht="13.5" customHeight="1" x14ac:dyDescent="0.2">
      <c r="A75" s="225"/>
      <c r="B75" s="226"/>
      <c r="C75" s="227"/>
      <c r="D75" s="241" t="s">
        <v>271</v>
      </c>
      <c r="E75" s="239"/>
    </row>
    <row r="76" spans="1:5" ht="13.5" customHeight="1" x14ac:dyDescent="0.2">
      <c r="A76" s="192"/>
      <c r="B76" s="193"/>
      <c r="C76" s="230"/>
      <c r="D76" s="231" t="s">
        <v>272</v>
      </c>
      <c r="E76" s="232"/>
    </row>
    <row r="77" spans="1:5" ht="24" customHeight="1" x14ac:dyDescent="0.2">
      <c r="A77" s="182">
        <v>4</v>
      </c>
      <c r="B77" s="182">
        <v>801</v>
      </c>
      <c r="C77" s="182">
        <v>80106</v>
      </c>
      <c r="D77" s="217" t="s">
        <v>273</v>
      </c>
      <c r="E77" s="184">
        <v>62237</v>
      </c>
    </row>
    <row r="78" spans="1:5" ht="13.5" customHeight="1" x14ac:dyDescent="0.2">
      <c r="A78" s="219"/>
      <c r="B78" s="233"/>
      <c r="C78" s="194"/>
      <c r="D78" s="257" t="s">
        <v>274</v>
      </c>
      <c r="E78" s="190"/>
    </row>
    <row r="79" spans="1:5" ht="13.5" customHeight="1" x14ac:dyDescent="0.2">
      <c r="A79" s="189">
        <v>5</v>
      </c>
      <c r="B79" s="189">
        <v>801</v>
      </c>
      <c r="C79" s="189">
        <v>80115</v>
      </c>
      <c r="D79" s="233" t="s">
        <v>26</v>
      </c>
      <c r="E79" s="190">
        <v>2505180</v>
      </c>
    </row>
    <row r="80" spans="1:5" ht="23.25" customHeight="1" x14ac:dyDescent="0.2">
      <c r="A80" s="219"/>
      <c r="B80" s="233"/>
      <c r="C80" s="194"/>
      <c r="D80" s="258" t="s">
        <v>275</v>
      </c>
      <c r="E80" s="190"/>
    </row>
    <row r="81" spans="1:5" ht="13.5" customHeight="1" x14ac:dyDescent="0.2">
      <c r="A81" s="189">
        <v>6</v>
      </c>
      <c r="B81" s="189">
        <v>801</v>
      </c>
      <c r="C81" s="189">
        <v>80116</v>
      </c>
      <c r="D81" s="233" t="s">
        <v>276</v>
      </c>
      <c r="E81" s="190">
        <v>5272240</v>
      </c>
    </row>
    <row r="82" spans="1:5" ht="13.5" customHeight="1" x14ac:dyDescent="0.2">
      <c r="A82" s="220"/>
      <c r="B82" s="221"/>
      <c r="C82" s="222"/>
      <c r="D82" s="259" t="s">
        <v>277</v>
      </c>
      <c r="E82" s="224"/>
    </row>
    <row r="83" spans="1:5" ht="25.5" customHeight="1" x14ac:dyDescent="0.2">
      <c r="A83" s="225"/>
      <c r="B83" s="226"/>
      <c r="C83" s="227"/>
      <c r="D83" s="250" t="s">
        <v>278</v>
      </c>
      <c r="E83" s="239"/>
    </row>
    <row r="84" spans="1:5" ht="22.5" customHeight="1" x14ac:dyDescent="0.2">
      <c r="A84" s="225"/>
      <c r="B84" s="226"/>
      <c r="C84" s="227"/>
      <c r="D84" s="253" t="s">
        <v>279</v>
      </c>
      <c r="E84" s="239"/>
    </row>
    <row r="85" spans="1:5" ht="13.5" customHeight="1" x14ac:dyDescent="0.2">
      <c r="A85" s="225"/>
      <c r="B85" s="226"/>
      <c r="C85" s="227"/>
      <c r="D85" s="260" t="s">
        <v>280</v>
      </c>
      <c r="E85" s="229"/>
    </row>
    <row r="86" spans="1:5" ht="13.5" customHeight="1" x14ac:dyDescent="0.2">
      <c r="A86" s="225"/>
      <c r="B86" s="226"/>
      <c r="C86" s="227"/>
      <c r="D86" s="261" t="s">
        <v>281</v>
      </c>
      <c r="E86" s="262"/>
    </row>
    <row r="87" spans="1:5" ht="25.5" customHeight="1" x14ac:dyDescent="0.2">
      <c r="A87" s="225"/>
      <c r="B87" s="226"/>
      <c r="C87" s="227"/>
      <c r="D87" s="252" t="s">
        <v>282</v>
      </c>
      <c r="E87" s="229"/>
    </row>
    <row r="88" spans="1:5" ht="13.5" customHeight="1" x14ac:dyDescent="0.2">
      <c r="A88" s="225"/>
      <c r="B88" s="226"/>
      <c r="C88" s="227"/>
      <c r="D88" s="250" t="s">
        <v>283</v>
      </c>
      <c r="E88" s="239"/>
    </row>
    <row r="89" spans="1:5" ht="13.5" customHeight="1" x14ac:dyDescent="0.2">
      <c r="A89" s="225"/>
      <c r="B89" s="226"/>
      <c r="C89" s="227"/>
      <c r="D89" s="250" t="s">
        <v>284</v>
      </c>
      <c r="E89" s="239"/>
    </row>
    <row r="90" spans="1:5" ht="12.75" customHeight="1" x14ac:dyDescent="0.2">
      <c r="A90" s="225"/>
      <c r="B90" s="226"/>
      <c r="C90" s="227"/>
      <c r="D90" s="253" t="s">
        <v>285</v>
      </c>
      <c r="E90" s="239"/>
    </row>
    <row r="91" spans="1:5" ht="13.5" customHeight="1" x14ac:dyDescent="0.2">
      <c r="A91" s="225"/>
      <c r="B91" s="226"/>
      <c r="C91" s="227"/>
      <c r="D91" s="241" t="s">
        <v>286</v>
      </c>
      <c r="E91" s="239"/>
    </row>
    <row r="92" spans="1:5" ht="13.5" customHeight="1" x14ac:dyDescent="0.2">
      <c r="A92" s="225"/>
      <c r="B92" s="226"/>
      <c r="C92" s="227"/>
      <c r="D92" s="263" t="s">
        <v>287</v>
      </c>
      <c r="E92" s="229"/>
    </row>
    <row r="93" spans="1:5" ht="13.5" customHeight="1" x14ac:dyDescent="0.2">
      <c r="A93" s="225"/>
      <c r="B93" s="226"/>
      <c r="C93" s="227"/>
      <c r="D93" s="264" t="s">
        <v>288</v>
      </c>
      <c r="E93" s="239"/>
    </row>
    <row r="94" spans="1:5" ht="13.5" customHeight="1" x14ac:dyDescent="0.2">
      <c r="A94" s="225"/>
      <c r="B94" s="226"/>
      <c r="C94" s="227"/>
      <c r="D94" s="241" t="s">
        <v>289</v>
      </c>
      <c r="E94" s="239"/>
    </row>
    <row r="95" spans="1:5" ht="25.5" customHeight="1" x14ac:dyDescent="0.2">
      <c r="A95" s="192"/>
      <c r="B95" s="193"/>
      <c r="C95" s="230"/>
      <c r="D95" s="255" t="s">
        <v>290</v>
      </c>
      <c r="E95" s="232"/>
    </row>
    <row r="96" spans="1:5" ht="13.5" customHeight="1" x14ac:dyDescent="0.2">
      <c r="A96" s="189">
        <v>7</v>
      </c>
      <c r="B96" s="189">
        <v>801</v>
      </c>
      <c r="C96" s="189">
        <v>80117</v>
      </c>
      <c r="D96" s="219" t="s">
        <v>86</v>
      </c>
      <c r="E96" s="190">
        <v>2656984</v>
      </c>
    </row>
    <row r="97" spans="1:7" s="170" customFormat="1" ht="15" customHeight="1" x14ac:dyDescent="0.2">
      <c r="A97" s="220"/>
      <c r="B97" s="221"/>
      <c r="C97" s="222"/>
      <c r="D97" s="265" t="s">
        <v>291</v>
      </c>
      <c r="E97" s="224"/>
      <c r="G97" s="209"/>
    </row>
    <row r="98" spans="1:7" s="170" customFormat="1" ht="15" customHeight="1" x14ac:dyDescent="0.2">
      <c r="A98" s="225"/>
      <c r="B98" s="226"/>
      <c r="C98" s="227"/>
      <c r="D98" s="252" t="s">
        <v>292</v>
      </c>
      <c r="E98" s="229"/>
      <c r="G98" s="209"/>
    </row>
    <row r="99" spans="1:7" s="170" customFormat="1" ht="25.5" customHeight="1" x14ac:dyDescent="0.2">
      <c r="A99" s="225"/>
      <c r="B99" s="226"/>
      <c r="C99" s="227"/>
      <c r="D99" s="252" t="s">
        <v>293</v>
      </c>
      <c r="E99" s="229"/>
      <c r="G99" s="209"/>
    </row>
    <row r="100" spans="1:7" s="170" customFormat="1" ht="24.75" customHeight="1" x14ac:dyDescent="0.2">
      <c r="A100" s="225"/>
      <c r="B100" s="226"/>
      <c r="C100" s="227"/>
      <c r="D100" s="266" t="s">
        <v>294</v>
      </c>
      <c r="E100" s="239"/>
      <c r="G100" s="209"/>
    </row>
    <row r="101" spans="1:7" s="170" customFormat="1" ht="25.5" customHeight="1" x14ac:dyDescent="0.2">
      <c r="A101" s="225"/>
      <c r="B101" s="226"/>
      <c r="C101" s="227"/>
      <c r="D101" s="255" t="s">
        <v>295</v>
      </c>
      <c r="E101" s="267"/>
      <c r="G101" s="209"/>
    </row>
    <row r="102" spans="1:7" s="170" customFormat="1" ht="15.75" customHeight="1" x14ac:dyDescent="0.2">
      <c r="A102" s="189">
        <v>8</v>
      </c>
      <c r="B102" s="189">
        <v>801</v>
      </c>
      <c r="C102" s="189">
        <v>80120</v>
      </c>
      <c r="D102" s="219" t="s">
        <v>29</v>
      </c>
      <c r="E102" s="190">
        <v>6769589</v>
      </c>
      <c r="G102" s="209"/>
    </row>
    <row r="103" spans="1:7" s="170" customFormat="1" ht="13.5" customHeight="1" x14ac:dyDescent="0.2">
      <c r="A103" s="225"/>
      <c r="B103" s="226"/>
      <c r="C103" s="227"/>
      <c r="D103" s="250" t="s">
        <v>296</v>
      </c>
      <c r="E103" s="239"/>
      <c r="G103" s="209"/>
    </row>
    <row r="104" spans="1:7" s="170" customFormat="1" ht="13.5" customHeight="1" x14ac:dyDescent="0.2">
      <c r="A104" s="225"/>
      <c r="B104" s="226"/>
      <c r="C104" s="227"/>
      <c r="D104" s="250" t="s">
        <v>297</v>
      </c>
      <c r="E104" s="239"/>
      <c r="G104" s="209"/>
    </row>
    <row r="105" spans="1:7" s="170" customFormat="1" ht="13.5" customHeight="1" x14ac:dyDescent="0.2">
      <c r="A105" s="225"/>
      <c r="B105" s="226"/>
      <c r="C105" s="227"/>
      <c r="D105" s="241" t="s">
        <v>298</v>
      </c>
      <c r="E105" s="239"/>
      <c r="G105" s="209"/>
    </row>
    <row r="106" spans="1:7" s="170" customFormat="1" ht="24.75" customHeight="1" x14ac:dyDescent="0.2">
      <c r="A106" s="225"/>
      <c r="B106" s="226"/>
      <c r="C106" s="227"/>
      <c r="D106" s="250" t="s">
        <v>299</v>
      </c>
      <c r="E106" s="239"/>
      <c r="G106" s="209"/>
    </row>
    <row r="107" spans="1:7" s="170" customFormat="1" ht="13.5" customHeight="1" x14ac:dyDescent="0.2">
      <c r="A107" s="225"/>
      <c r="B107" s="226"/>
      <c r="C107" s="227"/>
      <c r="D107" s="241" t="s">
        <v>300</v>
      </c>
      <c r="E107" s="239"/>
      <c r="G107" s="209"/>
    </row>
    <row r="108" spans="1:7" s="170" customFormat="1" ht="15" customHeight="1" x14ac:dyDescent="0.2">
      <c r="A108" s="225"/>
      <c r="B108" s="226"/>
      <c r="C108" s="227"/>
      <c r="D108" s="250" t="s">
        <v>301</v>
      </c>
      <c r="E108" s="239"/>
      <c r="G108" s="209"/>
    </row>
    <row r="109" spans="1:7" s="170" customFormat="1" ht="25.5" customHeight="1" x14ac:dyDescent="0.2">
      <c r="A109" s="225"/>
      <c r="B109" s="226"/>
      <c r="C109" s="227"/>
      <c r="D109" s="238" t="s">
        <v>302</v>
      </c>
      <c r="E109" s="239"/>
      <c r="G109" s="209"/>
    </row>
    <row r="110" spans="1:7" s="170" customFormat="1" ht="25.5" customHeight="1" x14ac:dyDescent="0.2">
      <c r="A110" s="225"/>
      <c r="B110" s="226"/>
      <c r="C110" s="227"/>
      <c r="D110" s="253" t="s">
        <v>303</v>
      </c>
      <c r="E110" s="239"/>
      <c r="G110" s="209"/>
    </row>
    <row r="111" spans="1:7" s="170" customFormat="1" ht="25.5" customHeight="1" x14ac:dyDescent="0.2">
      <c r="A111" s="225"/>
      <c r="B111" s="226"/>
      <c r="C111" s="227"/>
      <c r="D111" s="253" t="s">
        <v>304</v>
      </c>
      <c r="E111" s="239"/>
      <c r="G111" s="209"/>
    </row>
    <row r="112" spans="1:7" s="170" customFormat="1" ht="13.5" customHeight="1" x14ac:dyDescent="0.2">
      <c r="A112" s="225"/>
      <c r="B112" s="226"/>
      <c r="C112" s="227"/>
      <c r="D112" s="241" t="s">
        <v>305</v>
      </c>
      <c r="E112" s="239"/>
      <c r="G112" s="209"/>
    </row>
    <row r="113" spans="1:5" ht="13.5" customHeight="1" x14ac:dyDescent="0.2">
      <c r="A113" s="192"/>
      <c r="B113" s="193"/>
      <c r="C113" s="230"/>
      <c r="D113" s="231" t="s">
        <v>231</v>
      </c>
      <c r="E113" s="232"/>
    </row>
    <row r="114" spans="1:5" ht="51" customHeight="1" x14ac:dyDescent="0.2">
      <c r="A114" s="182">
        <v>9</v>
      </c>
      <c r="B114" s="182">
        <v>801</v>
      </c>
      <c r="C114" s="182">
        <v>80149</v>
      </c>
      <c r="D114" s="217" t="s">
        <v>306</v>
      </c>
      <c r="E114" s="184">
        <v>2707080</v>
      </c>
    </row>
    <row r="115" spans="1:5" ht="25.5" customHeight="1" x14ac:dyDescent="0.2">
      <c r="A115" s="219"/>
      <c r="B115" s="233"/>
      <c r="C115" s="194"/>
      <c r="D115" s="258" t="s">
        <v>263</v>
      </c>
      <c r="E115" s="190"/>
    </row>
    <row r="116" spans="1:5" ht="13.5" customHeight="1" x14ac:dyDescent="0.2">
      <c r="A116" s="225"/>
      <c r="B116" s="226"/>
      <c r="C116" s="227"/>
      <c r="D116" s="254" t="s">
        <v>235</v>
      </c>
      <c r="E116" s="229"/>
    </row>
    <row r="117" spans="1:5" ht="13.5" customHeight="1" x14ac:dyDescent="0.2">
      <c r="A117" s="225"/>
      <c r="B117" s="226"/>
      <c r="C117" s="227"/>
      <c r="D117" s="253" t="s">
        <v>307</v>
      </c>
      <c r="E117" s="239"/>
    </row>
    <row r="118" spans="1:5" ht="13.5" customHeight="1" x14ac:dyDescent="0.2">
      <c r="A118" s="225"/>
      <c r="B118" s="226"/>
      <c r="C118" s="227"/>
      <c r="D118" s="268" t="s">
        <v>261</v>
      </c>
      <c r="E118" s="229"/>
    </row>
    <row r="119" spans="1:5" ht="13.5" customHeight="1" x14ac:dyDescent="0.2">
      <c r="A119" s="225"/>
      <c r="B119" s="226"/>
      <c r="C119" s="227"/>
      <c r="D119" s="238" t="s">
        <v>234</v>
      </c>
      <c r="E119" s="239"/>
    </row>
    <row r="120" spans="1:5" ht="13.5" customHeight="1" x14ac:dyDescent="0.2">
      <c r="A120" s="225"/>
      <c r="B120" s="226"/>
      <c r="C120" s="227"/>
      <c r="D120" s="253" t="s">
        <v>308</v>
      </c>
      <c r="E120" s="239"/>
    </row>
    <row r="121" spans="1:5" ht="13.5" customHeight="1" x14ac:dyDescent="0.2">
      <c r="A121" s="225"/>
      <c r="B121" s="226"/>
      <c r="C121" s="227"/>
      <c r="D121" s="253" t="s">
        <v>309</v>
      </c>
      <c r="E121" s="239"/>
    </row>
    <row r="122" spans="1:5" ht="13.5" customHeight="1" x14ac:dyDescent="0.2">
      <c r="A122" s="225"/>
      <c r="B122" s="226"/>
      <c r="C122" s="227"/>
      <c r="D122" s="253" t="s">
        <v>230</v>
      </c>
      <c r="E122" s="239"/>
    </row>
    <row r="123" spans="1:5" ht="13.5" customHeight="1" x14ac:dyDescent="0.2">
      <c r="A123" s="225"/>
      <c r="B123" s="226"/>
      <c r="C123" s="227"/>
      <c r="D123" s="253" t="s">
        <v>266</v>
      </c>
      <c r="E123" s="239"/>
    </row>
    <row r="124" spans="1:5" ht="13.5" customHeight="1" x14ac:dyDescent="0.2">
      <c r="A124" s="225"/>
      <c r="B124" s="226"/>
      <c r="C124" s="227"/>
      <c r="D124" s="238" t="s">
        <v>262</v>
      </c>
      <c r="E124" s="239"/>
    </row>
    <row r="125" spans="1:5" ht="13.5" customHeight="1" x14ac:dyDescent="0.2">
      <c r="A125" s="225"/>
      <c r="B125" s="226"/>
      <c r="C125" s="227"/>
      <c r="D125" s="253" t="s">
        <v>272</v>
      </c>
      <c r="E125" s="239"/>
    </row>
    <row r="126" spans="1:5" ht="15" customHeight="1" x14ac:dyDescent="0.2">
      <c r="A126" s="192"/>
      <c r="B126" s="193"/>
      <c r="C126" s="230"/>
      <c r="D126" s="269" t="s">
        <v>270</v>
      </c>
      <c r="E126" s="232"/>
    </row>
    <row r="127" spans="1:5" ht="39" customHeight="1" x14ac:dyDescent="0.2">
      <c r="A127" s="182">
        <v>10</v>
      </c>
      <c r="B127" s="182">
        <v>801</v>
      </c>
      <c r="C127" s="182">
        <v>80150</v>
      </c>
      <c r="D127" s="217" t="s">
        <v>310</v>
      </c>
      <c r="E127" s="184">
        <v>165299</v>
      </c>
    </row>
    <row r="128" spans="1:5" ht="13.5" customHeight="1" x14ac:dyDescent="0.2">
      <c r="A128" s="220"/>
      <c r="B128" s="221"/>
      <c r="C128" s="222"/>
      <c r="D128" s="256" t="s">
        <v>228</v>
      </c>
      <c r="E128" s="224"/>
    </row>
    <row r="129" spans="1:6" s="209" customFormat="1" ht="25.5" customHeight="1" x14ac:dyDescent="0.2">
      <c r="A129" s="225"/>
      <c r="B129" s="226"/>
      <c r="C129" s="227"/>
      <c r="D129" s="250" t="s">
        <v>311</v>
      </c>
      <c r="E129" s="239"/>
      <c r="F129" s="170"/>
    </row>
    <row r="130" spans="1:6" s="209" customFormat="1" ht="15.75" customHeight="1" x14ac:dyDescent="0.2">
      <c r="A130" s="192"/>
      <c r="B130" s="193"/>
      <c r="C130" s="230"/>
      <c r="D130" s="255" t="s">
        <v>254</v>
      </c>
      <c r="E130" s="232"/>
      <c r="F130" s="251"/>
    </row>
    <row r="131" spans="1:6" s="209" customFormat="1" ht="13.5" customHeight="1" x14ac:dyDescent="0.2">
      <c r="A131" s="189">
        <v>11</v>
      </c>
      <c r="B131" s="189">
        <v>801</v>
      </c>
      <c r="C131" s="189">
        <v>80151</v>
      </c>
      <c r="D131" s="233" t="s">
        <v>312</v>
      </c>
      <c r="E131" s="190">
        <v>108410</v>
      </c>
      <c r="F131" s="170"/>
    </row>
    <row r="132" spans="1:6" s="209" customFormat="1" ht="13.5" customHeight="1" x14ac:dyDescent="0.2">
      <c r="A132" s="219"/>
      <c r="B132" s="233"/>
      <c r="C132" s="194"/>
      <c r="D132" s="270" t="s">
        <v>313</v>
      </c>
      <c r="E132" s="190"/>
      <c r="F132" s="170"/>
    </row>
    <row r="133" spans="1:6" s="209" customFormat="1" ht="13.5" customHeight="1" x14ac:dyDescent="0.2">
      <c r="A133" s="192"/>
      <c r="B133" s="193"/>
      <c r="C133" s="230"/>
      <c r="D133" s="271" t="s">
        <v>286</v>
      </c>
      <c r="E133" s="232"/>
      <c r="F133" s="170"/>
    </row>
    <row r="134" spans="1:6" s="209" customFormat="1" ht="114" customHeight="1" x14ac:dyDescent="0.2">
      <c r="A134" s="182">
        <v>12</v>
      </c>
      <c r="B134" s="182">
        <v>801</v>
      </c>
      <c r="C134" s="182">
        <v>80152</v>
      </c>
      <c r="D134" s="217" t="s">
        <v>314</v>
      </c>
      <c r="E134" s="184">
        <v>413835</v>
      </c>
      <c r="F134" s="170"/>
    </row>
    <row r="135" spans="1:6" s="209" customFormat="1" ht="12.75" customHeight="1" x14ac:dyDescent="0.2">
      <c r="A135" s="220"/>
      <c r="B135" s="221"/>
      <c r="C135" s="222"/>
      <c r="D135" s="272" t="s">
        <v>291</v>
      </c>
      <c r="E135" s="224"/>
      <c r="F135" s="170"/>
    </row>
    <row r="136" spans="1:6" s="209" customFormat="1" ht="15" customHeight="1" x14ac:dyDescent="0.2">
      <c r="A136" s="225"/>
      <c r="B136" s="226"/>
      <c r="C136" s="227"/>
      <c r="D136" s="238" t="s">
        <v>231</v>
      </c>
      <c r="E136" s="239"/>
      <c r="F136" s="170"/>
    </row>
    <row r="137" spans="1:6" s="209" customFormat="1" ht="22.9" customHeight="1" x14ac:dyDescent="0.2">
      <c r="A137" s="225"/>
      <c r="B137" s="226"/>
      <c r="C137" s="227"/>
      <c r="D137" s="273" t="s">
        <v>275</v>
      </c>
      <c r="E137" s="239"/>
      <c r="F137" s="170"/>
    </row>
    <row r="138" spans="1:6" s="209" customFormat="1" ht="23.25" customHeight="1" x14ac:dyDescent="0.2">
      <c r="A138" s="192"/>
      <c r="B138" s="193"/>
      <c r="C138" s="230"/>
      <c r="D138" s="269" t="s">
        <v>304</v>
      </c>
      <c r="E138" s="232"/>
      <c r="F138" s="170"/>
    </row>
    <row r="139" spans="1:6" s="209" customFormat="1" ht="15.75" customHeight="1" x14ac:dyDescent="0.2">
      <c r="A139" s="274">
        <v>13</v>
      </c>
      <c r="B139" s="274">
        <v>853</v>
      </c>
      <c r="C139" s="274">
        <v>85311</v>
      </c>
      <c r="D139" s="193" t="s">
        <v>315</v>
      </c>
      <c r="E139" s="232">
        <f>190800+10005</f>
        <v>200805</v>
      </c>
      <c r="F139" s="170"/>
    </row>
    <row r="140" spans="1:6" s="209" customFormat="1" ht="15" customHeight="1" x14ac:dyDescent="0.2">
      <c r="A140" s="219"/>
      <c r="B140" s="233"/>
      <c r="C140" s="230"/>
      <c r="D140" s="195" t="s">
        <v>316</v>
      </c>
      <c r="E140" s="232"/>
      <c r="F140" s="170"/>
    </row>
    <row r="141" spans="1:6" s="209" customFormat="1" ht="15.75" customHeight="1" x14ac:dyDescent="0.2">
      <c r="A141" s="189">
        <v>14</v>
      </c>
      <c r="B141" s="189">
        <v>854</v>
      </c>
      <c r="C141" s="189">
        <v>85402</v>
      </c>
      <c r="D141" s="233" t="s">
        <v>317</v>
      </c>
      <c r="E141" s="190">
        <v>706538</v>
      </c>
      <c r="F141" s="170"/>
    </row>
    <row r="142" spans="1:6" s="209" customFormat="1" ht="13.5" customHeight="1" x14ac:dyDescent="0.2">
      <c r="A142" s="219"/>
      <c r="B142" s="233"/>
      <c r="C142" s="194"/>
      <c r="D142" s="275" t="s">
        <v>318</v>
      </c>
      <c r="E142" s="190"/>
      <c r="F142" s="170"/>
    </row>
    <row r="143" spans="1:6" s="209" customFormat="1" ht="15.75" customHeight="1" x14ac:dyDescent="0.2">
      <c r="A143" s="189">
        <v>15</v>
      </c>
      <c r="B143" s="189">
        <v>854</v>
      </c>
      <c r="C143" s="189">
        <v>85404</v>
      </c>
      <c r="D143" s="233" t="s">
        <v>319</v>
      </c>
      <c r="E143" s="190">
        <v>500188</v>
      </c>
      <c r="F143" s="170"/>
    </row>
    <row r="144" spans="1:6" s="209" customFormat="1" ht="13.5" customHeight="1" x14ac:dyDescent="0.2">
      <c r="A144" s="225"/>
      <c r="B144" s="226"/>
      <c r="C144" s="227"/>
      <c r="D144" s="241" t="s">
        <v>270</v>
      </c>
      <c r="E144" s="229"/>
      <c r="F144" s="170"/>
    </row>
    <row r="145" spans="1:5" ht="13.5" customHeight="1" x14ac:dyDescent="0.2">
      <c r="A145" s="225"/>
      <c r="B145" s="226"/>
      <c r="C145" s="227"/>
      <c r="D145" s="238" t="s">
        <v>234</v>
      </c>
      <c r="E145" s="239"/>
    </row>
    <row r="146" spans="1:5" ht="24.75" customHeight="1" x14ac:dyDescent="0.2">
      <c r="A146" s="225"/>
      <c r="B146" s="226"/>
      <c r="C146" s="227"/>
      <c r="D146" s="253" t="s">
        <v>263</v>
      </c>
      <c r="E146" s="239"/>
    </row>
    <row r="147" spans="1:5" ht="13.5" customHeight="1" x14ac:dyDescent="0.2">
      <c r="A147" s="225"/>
      <c r="B147" s="226"/>
      <c r="C147" s="227"/>
      <c r="D147" s="253" t="s">
        <v>307</v>
      </c>
      <c r="E147" s="239"/>
    </row>
    <row r="148" spans="1:5" ht="13.5" customHeight="1" x14ac:dyDescent="0.2">
      <c r="A148" s="225"/>
      <c r="B148" s="226"/>
      <c r="C148" s="227"/>
      <c r="D148" s="238" t="s">
        <v>267</v>
      </c>
      <c r="E148" s="239"/>
    </row>
    <row r="149" spans="1:5" ht="13.5" customHeight="1" x14ac:dyDescent="0.2">
      <c r="A149" s="225"/>
      <c r="B149" s="226"/>
      <c r="C149" s="227"/>
      <c r="D149" s="276" t="s">
        <v>308</v>
      </c>
      <c r="E149" s="262"/>
    </row>
    <row r="150" spans="1:5" ht="13.5" customHeight="1" x14ac:dyDescent="0.2">
      <c r="A150" s="225"/>
      <c r="B150" s="226"/>
      <c r="C150" s="227"/>
      <c r="D150" s="254" t="s">
        <v>266</v>
      </c>
      <c r="E150" s="229"/>
    </row>
    <row r="151" spans="1:5" ht="13.5" customHeight="1" x14ac:dyDescent="0.2">
      <c r="A151" s="225"/>
      <c r="B151" s="226"/>
      <c r="C151" s="227"/>
      <c r="D151" s="268" t="s">
        <v>261</v>
      </c>
      <c r="E151" s="229"/>
    </row>
    <row r="152" spans="1:5" ht="14.25" customHeight="1" x14ac:dyDescent="0.2">
      <c r="A152" s="192"/>
      <c r="B152" s="193"/>
      <c r="C152" s="230"/>
      <c r="D152" s="269" t="s">
        <v>309</v>
      </c>
      <c r="E152" s="232"/>
    </row>
    <row r="153" spans="1:5" ht="25.5" customHeight="1" x14ac:dyDescent="0.2">
      <c r="A153" s="182">
        <v>16</v>
      </c>
      <c r="B153" s="182">
        <v>854</v>
      </c>
      <c r="C153" s="182">
        <v>85406</v>
      </c>
      <c r="D153" s="277" t="s">
        <v>320</v>
      </c>
      <c r="E153" s="190">
        <v>217601</v>
      </c>
    </row>
    <row r="154" spans="1:5" ht="12.75" customHeight="1" x14ac:dyDescent="0.2">
      <c r="A154" s="219"/>
      <c r="B154" s="233"/>
      <c r="C154" s="194"/>
      <c r="D154" s="275" t="s">
        <v>321</v>
      </c>
      <c r="E154" s="190"/>
    </row>
    <row r="155" spans="1:5" ht="37.5" customHeight="1" x14ac:dyDescent="0.2">
      <c r="A155" s="192"/>
      <c r="B155" s="193"/>
      <c r="C155" s="230"/>
      <c r="D155" s="278" t="s">
        <v>322</v>
      </c>
      <c r="E155" s="232"/>
    </row>
    <row r="156" spans="1:5" ht="13.5" customHeight="1" x14ac:dyDescent="0.2">
      <c r="A156" s="189">
        <v>17</v>
      </c>
      <c r="B156" s="189">
        <v>854</v>
      </c>
      <c r="C156" s="189">
        <v>85410</v>
      </c>
      <c r="D156" s="233" t="s">
        <v>323</v>
      </c>
      <c r="E156" s="190">
        <v>952007</v>
      </c>
    </row>
    <row r="157" spans="1:5" ht="12.75" customHeight="1" x14ac:dyDescent="0.2">
      <c r="A157" s="219"/>
      <c r="B157" s="233"/>
      <c r="C157" s="194"/>
      <c r="D157" s="195" t="s">
        <v>324</v>
      </c>
      <c r="E157" s="190"/>
    </row>
    <row r="158" spans="1:5" ht="14.25" customHeight="1" x14ac:dyDescent="0.2">
      <c r="A158" s="384"/>
      <c r="B158" s="385"/>
      <c r="C158" s="385"/>
      <c r="D158" s="385" t="s">
        <v>216</v>
      </c>
      <c r="E158" s="201">
        <f>SUM(E48:E157)</f>
        <v>39801014</v>
      </c>
    </row>
    <row r="159" spans="1:5" ht="15.75" customHeight="1" x14ac:dyDescent="0.2">
      <c r="A159" s="279"/>
      <c r="B159" s="280"/>
      <c r="C159" s="280"/>
      <c r="D159" s="280" t="s">
        <v>222</v>
      </c>
      <c r="E159" s="208">
        <f>SUM(E45,E158)</f>
        <v>58574890.560000002</v>
      </c>
    </row>
    <row r="161" spans="1:7" s="170" customFormat="1" ht="12.6" customHeight="1" x14ac:dyDescent="0.2">
      <c r="A161" s="383"/>
      <c r="B161" s="380"/>
      <c r="C161" s="380"/>
      <c r="D161" s="380"/>
      <c r="E161" s="386"/>
      <c r="G161" s="209"/>
    </row>
    <row r="163" spans="1:7" s="170" customFormat="1" x14ac:dyDescent="0.2">
      <c r="A163" s="380"/>
      <c r="B163" s="380"/>
      <c r="C163" s="380"/>
      <c r="D163" s="380"/>
      <c r="E163" s="386"/>
      <c r="G163" s="209"/>
    </row>
    <row r="165" spans="1:7" s="170" customFormat="1" x14ac:dyDescent="0.2">
      <c r="A165" s="380"/>
      <c r="B165" s="380"/>
      <c r="C165" s="380"/>
      <c r="D165" s="380"/>
      <c r="E165" s="387"/>
      <c r="G165" s="209"/>
    </row>
  </sheetData>
  <pageMargins left="0.59055118110236227" right="0.59055118110236227" top="0.6692913385826772" bottom="0.6692913385826772" header="0.31496062992125984" footer="0.31496062992125984"/>
  <pageSetup paperSize="9" orientation="portrait" r:id="rId1"/>
  <headerFooter>
    <oddFooter>&amp;C&amp;"Arial,Pogrubiony"&amp;8&amp;P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3A78-BC06-4704-B351-CEE97A382FB3}">
  <dimension ref="A1:G37"/>
  <sheetViews>
    <sheetView zoomScale="110" zoomScaleNormal="110" workbookViewId="0"/>
  </sheetViews>
  <sheetFormatPr defaultRowHeight="15" x14ac:dyDescent="0.25"/>
  <cols>
    <col min="1" max="1" width="4.42578125" style="349" customWidth="1"/>
    <col min="2" max="2" width="7.5703125" style="349" customWidth="1"/>
    <col min="3" max="3" width="49" style="349" customWidth="1"/>
    <col min="4" max="4" width="14.85546875" style="349" customWidth="1"/>
    <col min="5" max="5" width="14" style="349" customWidth="1"/>
    <col min="6" max="6" width="14.140625" style="349" customWidth="1"/>
    <col min="7" max="7" width="17" style="349" customWidth="1"/>
    <col min="8" max="256" width="9.140625" style="349"/>
    <col min="257" max="257" width="4.42578125" style="349" customWidth="1"/>
    <col min="258" max="258" width="7.5703125" style="349" customWidth="1"/>
    <col min="259" max="259" width="47.42578125" style="349" customWidth="1"/>
    <col min="260" max="260" width="14.85546875" style="349" customWidth="1"/>
    <col min="261" max="261" width="14" style="349" customWidth="1"/>
    <col min="262" max="262" width="14.140625" style="349" customWidth="1"/>
    <col min="263" max="263" width="14.7109375" style="349" customWidth="1"/>
    <col min="264" max="512" width="9.140625" style="349"/>
    <col min="513" max="513" width="4.42578125" style="349" customWidth="1"/>
    <col min="514" max="514" width="7.5703125" style="349" customWidth="1"/>
    <col min="515" max="515" width="47.42578125" style="349" customWidth="1"/>
    <col min="516" max="516" width="14.85546875" style="349" customWidth="1"/>
    <col min="517" max="517" width="14" style="349" customWidth="1"/>
    <col min="518" max="518" width="14.140625" style="349" customWidth="1"/>
    <col min="519" max="519" width="14.7109375" style="349" customWidth="1"/>
    <col min="520" max="768" width="9.140625" style="349"/>
    <col min="769" max="769" width="4.42578125" style="349" customWidth="1"/>
    <col min="770" max="770" width="7.5703125" style="349" customWidth="1"/>
    <col min="771" max="771" width="47.42578125" style="349" customWidth="1"/>
    <col min="772" max="772" width="14.85546875" style="349" customWidth="1"/>
    <col min="773" max="773" width="14" style="349" customWidth="1"/>
    <col min="774" max="774" width="14.140625" style="349" customWidth="1"/>
    <col min="775" max="775" width="14.7109375" style="349" customWidth="1"/>
    <col min="776" max="1024" width="9.140625" style="349"/>
    <col min="1025" max="1025" width="4.42578125" style="349" customWidth="1"/>
    <col min="1026" max="1026" width="7.5703125" style="349" customWidth="1"/>
    <col min="1027" max="1027" width="47.42578125" style="349" customWidth="1"/>
    <col min="1028" max="1028" width="14.85546875" style="349" customWidth="1"/>
    <col min="1029" max="1029" width="14" style="349" customWidth="1"/>
    <col min="1030" max="1030" width="14.140625" style="349" customWidth="1"/>
    <col min="1031" max="1031" width="14.7109375" style="349" customWidth="1"/>
    <col min="1032" max="1280" width="9.140625" style="349"/>
    <col min="1281" max="1281" width="4.42578125" style="349" customWidth="1"/>
    <col min="1282" max="1282" width="7.5703125" style="349" customWidth="1"/>
    <col min="1283" max="1283" width="47.42578125" style="349" customWidth="1"/>
    <col min="1284" max="1284" width="14.85546875" style="349" customWidth="1"/>
    <col min="1285" max="1285" width="14" style="349" customWidth="1"/>
    <col min="1286" max="1286" width="14.140625" style="349" customWidth="1"/>
    <col min="1287" max="1287" width="14.7109375" style="349" customWidth="1"/>
    <col min="1288" max="1536" width="9.140625" style="349"/>
    <col min="1537" max="1537" width="4.42578125" style="349" customWidth="1"/>
    <col min="1538" max="1538" width="7.5703125" style="349" customWidth="1"/>
    <col min="1539" max="1539" width="47.42578125" style="349" customWidth="1"/>
    <col min="1540" max="1540" width="14.85546875" style="349" customWidth="1"/>
    <col min="1541" max="1541" width="14" style="349" customWidth="1"/>
    <col min="1542" max="1542" width="14.140625" style="349" customWidth="1"/>
    <col min="1543" max="1543" width="14.7109375" style="349" customWidth="1"/>
    <col min="1544" max="1792" width="9.140625" style="349"/>
    <col min="1793" max="1793" width="4.42578125" style="349" customWidth="1"/>
    <col min="1794" max="1794" width="7.5703125" style="349" customWidth="1"/>
    <col min="1795" max="1795" width="47.42578125" style="349" customWidth="1"/>
    <col min="1796" max="1796" width="14.85546875" style="349" customWidth="1"/>
    <col min="1797" max="1797" width="14" style="349" customWidth="1"/>
    <col min="1798" max="1798" width="14.140625" style="349" customWidth="1"/>
    <col min="1799" max="1799" width="14.7109375" style="349" customWidth="1"/>
    <col min="1800" max="2048" width="9.140625" style="349"/>
    <col min="2049" max="2049" width="4.42578125" style="349" customWidth="1"/>
    <col min="2050" max="2050" width="7.5703125" style="349" customWidth="1"/>
    <col min="2051" max="2051" width="47.42578125" style="349" customWidth="1"/>
    <col min="2052" max="2052" width="14.85546875" style="349" customWidth="1"/>
    <col min="2053" max="2053" width="14" style="349" customWidth="1"/>
    <col min="2054" max="2054" width="14.140625" style="349" customWidth="1"/>
    <col min="2055" max="2055" width="14.7109375" style="349" customWidth="1"/>
    <col min="2056" max="2304" width="9.140625" style="349"/>
    <col min="2305" max="2305" width="4.42578125" style="349" customWidth="1"/>
    <col min="2306" max="2306" width="7.5703125" style="349" customWidth="1"/>
    <col min="2307" max="2307" width="47.42578125" style="349" customWidth="1"/>
    <col min="2308" max="2308" width="14.85546875" style="349" customWidth="1"/>
    <col min="2309" max="2309" width="14" style="349" customWidth="1"/>
    <col min="2310" max="2310" width="14.140625" style="349" customWidth="1"/>
    <col min="2311" max="2311" width="14.7109375" style="349" customWidth="1"/>
    <col min="2312" max="2560" width="9.140625" style="349"/>
    <col min="2561" max="2561" width="4.42578125" style="349" customWidth="1"/>
    <col min="2562" max="2562" width="7.5703125" style="349" customWidth="1"/>
    <col min="2563" max="2563" width="47.42578125" style="349" customWidth="1"/>
    <col min="2564" max="2564" width="14.85546875" style="349" customWidth="1"/>
    <col min="2565" max="2565" width="14" style="349" customWidth="1"/>
    <col min="2566" max="2566" width="14.140625" style="349" customWidth="1"/>
    <col min="2567" max="2567" width="14.7109375" style="349" customWidth="1"/>
    <col min="2568" max="2816" width="9.140625" style="349"/>
    <col min="2817" max="2817" width="4.42578125" style="349" customWidth="1"/>
    <col min="2818" max="2818" width="7.5703125" style="349" customWidth="1"/>
    <col min="2819" max="2819" width="47.42578125" style="349" customWidth="1"/>
    <col min="2820" max="2820" width="14.85546875" style="349" customWidth="1"/>
    <col min="2821" max="2821" width="14" style="349" customWidth="1"/>
    <col min="2822" max="2822" width="14.140625" style="349" customWidth="1"/>
    <col min="2823" max="2823" width="14.7109375" style="349" customWidth="1"/>
    <col min="2824" max="3072" width="9.140625" style="349"/>
    <col min="3073" max="3073" width="4.42578125" style="349" customWidth="1"/>
    <col min="3074" max="3074" width="7.5703125" style="349" customWidth="1"/>
    <col min="3075" max="3075" width="47.42578125" style="349" customWidth="1"/>
    <col min="3076" max="3076" width="14.85546875" style="349" customWidth="1"/>
    <col min="3077" max="3077" width="14" style="349" customWidth="1"/>
    <col min="3078" max="3078" width="14.140625" style="349" customWidth="1"/>
    <col min="3079" max="3079" width="14.7109375" style="349" customWidth="1"/>
    <col min="3080" max="3328" width="9.140625" style="349"/>
    <col min="3329" max="3329" width="4.42578125" style="349" customWidth="1"/>
    <col min="3330" max="3330" width="7.5703125" style="349" customWidth="1"/>
    <col min="3331" max="3331" width="47.42578125" style="349" customWidth="1"/>
    <col min="3332" max="3332" width="14.85546875" style="349" customWidth="1"/>
    <col min="3333" max="3333" width="14" style="349" customWidth="1"/>
    <col min="3334" max="3334" width="14.140625" style="349" customWidth="1"/>
    <col min="3335" max="3335" width="14.7109375" style="349" customWidth="1"/>
    <col min="3336" max="3584" width="9.140625" style="349"/>
    <col min="3585" max="3585" width="4.42578125" style="349" customWidth="1"/>
    <col min="3586" max="3586" width="7.5703125" style="349" customWidth="1"/>
    <col min="3587" max="3587" width="47.42578125" style="349" customWidth="1"/>
    <col min="3588" max="3588" width="14.85546875" style="349" customWidth="1"/>
    <col min="3589" max="3589" width="14" style="349" customWidth="1"/>
    <col min="3590" max="3590" width="14.140625" style="349" customWidth="1"/>
    <col min="3591" max="3591" width="14.7109375" style="349" customWidth="1"/>
    <col min="3592" max="3840" width="9.140625" style="349"/>
    <col min="3841" max="3841" width="4.42578125" style="349" customWidth="1"/>
    <col min="3842" max="3842" width="7.5703125" style="349" customWidth="1"/>
    <col min="3843" max="3843" width="47.42578125" style="349" customWidth="1"/>
    <col min="3844" max="3844" width="14.85546875" style="349" customWidth="1"/>
    <col min="3845" max="3845" width="14" style="349" customWidth="1"/>
    <col min="3846" max="3846" width="14.140625" style="349" customWidth="1"/>
    <col min="3847" max="3847" width="14.7109375" style="349" customWidth="1"/>
    <col min="3848" max="4096" width="9.140625" style="349"/>
    <col min="4097" max="4097" width="4.42578125" style="349" customWidth="1"/>
    <col min="4098" max="4098" width="7.5703125" style="349" customWidth="1"/>
    <col min="4099" max="4099" width="47.42578125" style="349" customWidth="1"/>
    <col min="4100" max="4100" width="14.85546875" style="349" customWidth="1"/>
    <col min="4101" max="4101" width="14" style="349" customWidth="1"/>
    <col min="4102" max="4102" width="14.140625" style="349" customWidth="1"/>
    <col min="4103" max="4103" width="14.7109375" style="349" customWidth="1"/>
    <col min="4104" max="4352" width="9.140625" style="349"/>
    <col min="4353" max="4353" width="4.42578125" style="349" customWidth="1"/>
    <col min="4354" max="4354" width="7.5703125" style="349" customWidth="1"/>
    <col min="4355" max="4355" width="47.42578125" style="349" customWidth="1"/>
    <col min="4356" max="4356" width="14.85546875" style="349" customWidth="1"/>
    <col min="4357" max="4357" width="14" style="349" customWidth="1"/>
    <col min="4358" max="4358" width="14.140625" style="349" customWidth="1"/>
    <col min="4359" max="4359" width="14.7109375" style="349" customWidth="1"/>
    <col min="4360" max="4608" width="9.140625" style="349"/>
    <col min="4609" max="4609" width="4.42578125" style="349" customWidth="1"/>
    <col min="4610" max="4610" width="7.5703125" style="349" customWidth="1"/>
    <col min="4611" max="4611" width="47.42578125" style="349" customWidth="1"/>
    <col min="4612" max="4612" width="14.85546875" style="349" customWidth="1"/>
    <col min="4613" max="4613" width="14" style="349" customWidth="1"/>
    <col min="4614" max="4614" width="14.140625" style="349" customWidth="1"/>
    <col min="4615" max="4615" width="14.7109375" style="349" customWidth="1"/>
    <col min="4616" max="4864" width="9.140625" style="349"/>
    <col min="4865" max="4865" width="4.42578125" style="349" customWidth="1"/>
    <col min="4866" max="4866" width="7.5703125" style="349" customWidth="1"/>
    <col min="4867" max="4867" width="47.42578125" style="349" customWidth="1"/>
    <col min="4868" max="4868" width="14.85546875" style="349" customWidth="1"/>
    <col min="4869" max="4869" width="14" style="349" customWidth="1"/>
    <col min="4870" max="4870" width="14.140625" style="349" customWidth="1"/>
    <col min="4871" max="4871" width="14.7109375" style="349" customWidth="1"/>
    <col min="4872" max="5120" width="9.140625" style="349"/>
    <col min="5121" max="5121" width="4.42578125" style="349" customWidth="1"/>
    <col min="5122" max="5122" width="7.5703125" style="349" customWidth="1"/>
    <col min="5123" max="5123" width="47.42578125" style="349" customWidth="1"/>
    <col min="5124" max="5124" width="14.85546875" style="349" customWidth="1"/>
    <col min="5125" max="5125" width="14" style="349" customWidth="1"/>
    <col min="5126" max="5126" width="14.140625" style="349" customWidth="1"/>
    <col min="5127" max="5127" width="14.7109375" style="349" customWidth="1"/>
    <col min="5128" max="5376" width="9.140625" style="349"/>
    <col min="5377" max="5377" width="4.42578125" style="349" customWidth="1"/>
    <col min="5378" max="5378" width="7.5703125" style="349" customWidth="1"/>
    <col min="5379" max="5379" width="47.42578125" style="349" customWidth="1"/>
    <col min="5380" max="5380" width="14.85546875" style="349" customWidth="1"/>
    <col min="5381" max="5381" width="14" style="349" customWidth="1"/>
    <col min="5382" max="5382" width="14.140625" style="349" customWidth="1"/>
    <col min="5383" max="5383" width="14.7109375" style="349" customWidth="1"/>
    <col min="5384" max="5632" width="9.140625" style="349"/>
    <col min="5633" max="5633" width="4.42578125" style="349" customWidth="1"/>
    <col min="5634" max="5634" width="7.5703125" style="349" customWidth="1"/>
    <col min="5635" max="5635" width="47.42578125" style="349" customWidth="1"/>
    <col min="5636" max="5636" width="14.85546875" style="349" customWidth="1"/>
    <col min="5637" max="5637" width="14" style="349" customWidth="1"/>
    <col min="5638" max="5638" width="14.140625" style="349" customWidth="1"/>
    <col min="5639" max="5639" width="14.7109375" style="349" customWidth="1"/>
    <col min="5640" max="5888" width="9.140625" style="349"/>
    <col min="5889" max="5889" width="4.42578125" style="349" customWidth="1"/>
    <col min="5890" max="5890" width="7.5703125" style="349" customWidth="1"/>
    <col min="5891" max="5891" width="47.42578125" style="349" customWidth="1"/>
    <col min="5892" max="5892" width="14.85546875" style="349" customWidth="1"/>
    <col min="5893" max="5893" width="14" style="349" customWidth="1"/>
    <col min="5894" max="5894" width="14.140625" style="349" customWidth="1"/>
    <col min="5895" max="5895" width="14.7109375" style="349" customWidth="1"/>
    <col min="5896" max="6144" width="9.140625" style="349"/>
    <col min="6145" max="6145" width="4.42578125" style="349" customWidth="1"/>
    <col min="6146" max="6146" width="7.5703125" style="349" customWidth="1"/>
    <col min="6147" max="6147" width="47.42578125" style="349" customWidth="1"/>
    <col min="6148" max="6148" width="14.85546875" style="349" customWidth="1"/>
    <col min="6149" max="6149" width="14" style="349" customWidth="1"/>
    <col min="6150" max="6150" width="14.140625" style="349" customWidth="1"/>
    <col min="6151" max="6151" width="14.7109375" style="349" customWidth="1"/>
    <col min="6152" max="6400" width="9.140625" style="349"/>
    <col min="6401" max="6401" width="4.42578125" style="349" customWidth="1"/>
    <col min="6402" max="6402" width="7.5703125" style="349" customWidth="1"/>
    <col min="6403" max="6403" width="47.42578125" style="349" customWidth="1"/>
    <col min="6404" max="6404" width="14.85546875" style="349" customWidth="1"/>
    <col min="6405" max="6405" width="14" style="349" customWidth="1"/>
    <col min="6406" max="6406" width="14.140625" style="349" customWidth="1"/>
    <col min="6407" max="6407" width="14.7109375" style="349" customWidth="1"/>
    <col min="6408" max="6656" width="9.140625" style="349"/>
    <col min="6657" max="6657" width="4.42578125" style="349" customWidth="1"/>
    <col min="6658" max="6658" width="7.5703125" style="349" customWidth="1"/>
    <col min="6659" max="6659" width="47.42578125" style="349" customWidth="1"/>
    <col min="6660" max="6660" width="14.85546875" style="349" customWidth="1"/>
    <col min="6661" max="6661" width="14" style="349" customWidth="1"/>
    <col min="6662" max="6662" width="14.140625" style="349" customWidth="1"/>
    <col min="6663" max="6663" width="14.7109375" style="349" customWidth="1"/>
    <col min="6664" max="6912" width="9.140625" style="349"/>
    <col min="6913" max="6913" width="4.42578125" style="349" customWidth="1"/>
    <col min="6914" max="6914" width="7.5703125" style="349" customWidth="1"/>
    <col min="6915" max="6915" width="47.42578125" style="349" customWidth="1"/>
    <col min="6916" max="6916" width="14.85546875" style="349" customWidth="1"/>
    <col min="6917" max="6917" width="14" style="349" customWidth="1"/>
    <col min="6918" max="6918" width="14.140625" style="349" customWidth="1"/>
    <col min="6919" max="6919" width="14.7109375" style="349" customWidth="1"/>
    <col min="6920" max="7168" width="9.140625" style="349"/>
    <col min="7169" max="7169" width="4.42578125" style="349" customWidth="1"/>
    <col min="7170" max="7170" width="7.5703125" style="349" customWidth="1"/>
    <col min="7171" max="7171" width="47.42578125" style="349" customWidth="1"/>
    <col min="7172" max="7172" width="14.85546875" style="349" customWidth="1"/>
    <col min="7173" max="7173" width="14" style="349" customWidth="1"/>
    <col min="7174" max="7174" width="14.140625" style="349" customWidth="1"/>
    <col min="7175" max="7175" width="14.7109375" style="349" customWidth="1"/>
    <col min="7176" max="7424" width="9.140625" style="349"/>
    <col min="7425" max="7425" width="4.42578125" style="349" customWidth="1"/>
    <col min="7426" max="7426" width="7.5703125" style="349" customWidth="1"/>
    <col min="7427" max="7427" width="47.42578125" style="349" customWidth="1"/>
    <col min="7428" max="7428" width="14.85546875" style="349" customWidth="1"/>
    <col min="7429" max="7429" width="14" style="349" customWidth="1"/>
    <col min="7430" max="7430" width="14.140625" style="349" customWidth="1"/>
    <col min="7431" max="7431" width="14.7109375" style="349" customWidth="1"/>
    <col min="7432" max="7680" width="9.140625" style="349"/>
    <col min="7681" max="7681" width="4.42578125" style="349" customWidth="1"/>
    <col min="7682" max="7682" width="7.5703125" style="349" customWidth="1"/>
    <col min="7683" max="7683" width="47.42578125" style="349" customWidth="1"/>
    <col min="7684" max="7684" width="14.85546875" style="349" customWidth="1"/>
    <col min="7685" max="7685" width="14" style="349" customWidth="1"/>
    <col min="7686" max="7686" width="14.140625" style="349" customWidth="1"/>
    <col min="7687" max="7687" width="14.7109375" style="349" customWidth="1"/>
    <col min="7688" max="7936" width="9.140625" style="349"/>
    <col min="7937" max="7937" width="4.42578125" style="349" customWidth="1"/>
    <col min="7938" max="7938" width="7.5703125" style="349" customWidth="1"/>
    <col min="7939" max="7939" width="47.42578125" style="349" customWidth="1"/>
    <col min="7940" max="7940" width="14.85546875" style="349" customWidth="1"/>
    <col min="7941" max="7941" width="14" style="349" customWidth="1"/>
    <col min="7942" max="7942" width="14.140625" style="349" customWidth="1"/>
    <col min="7943" max="7943" width="14.7109375" style="349" customWidth="1"/>
    <col min="7944" max="8192" width="9.140625" style="349"/>
    <col min="8193" max="8193" width="4.42578125" style="349" customWidth="1"/>
    <col min="8194" max="8194" width="7.5703125" style="349" customWidth="1"/>
    <col min="8195" max="8195" width="47.42578125" style="349" customWidth="1"/>
    <col min="8196" max="8196" width="14.85546875" style="349" customWidth="1"/>
    <col min="8197" max="8197" width="14" style="349" customWidth="1"/>
    <col min="8198" max="8198" width="14.140625" style="349" customWidth="1"/>
    <col min="8199" max="8199" width="14.7109375" style="349" customWidth="1"/>
    <col min="8200" max="8448" width="9.140625" style="349"/>
    <col min="8449" max="8449" width="4.42578125" style="349" customWidth="1"/>
    <col min="8450" max="8450" width="7.5703125" style="349" customWidth="1"/>
    <col min="8451" max="8451" width="47.42578125" style="349" customWidth="1"/>
    <col min="8452" max="8452" width="14.85546875" style="349" customWidth="1"/>
    <col min="8453" max="8453" width="14" style="349" customWidth="1"/>
    <col min="8454" max="8454" width="14.140625" style="349" customWidth="1"/>
    <col min="8455" max="8455" width="14.7109375" style="349" customWidth="1"/>
    <col min="8456" max="8704" width="9.140625" style="349"/>
    <col min="8705" max="8705" width="4.42578125" style="349" customWidth="1"/>
    <col min="8706" max="8706" width="7.5703125" style="349" customWidth="1"/>
    <col min="8707" max="8707" width="47.42578125" style="349" customWidth="1"/>
    <col min="8708" max="8708" width="14.85546875" style="349" customWidth="1"/>
    <col min="8709" max="8709" width="14" style="349" customWidth="1"/>
    <col min="8710" max="8710" width="14.140625" style="349" customWidth="1"/>
    <col min="8711" max="8711" width="14.7109375" style="349" customWidth="1"/>
    <col min="8712" max="8960" width="9.140625" style="349"/>
    <col min="8961" max="8961" width="4.42578125" style="349" customWidth="1"/>
    <col min="8962" max="8962" width="7.5703125" style="349" customWidth="1"/>
    <col min="8963" max="8963" width="47.42578125" style="349" customWidth="1"/>
    <col min="8964" max="8964" width="14.85546875" style="349" customWidth="1"/>
    <col min="8965" max="8965" width="14" style="349" customWidth="1"/>
    <col min="8966" max="8966" width="14.140625" style="349" customWidth="1"/>
    <col min="8967" max="8967" width="14.7109375" style="349" customWidth="1"/>
    <col min="8968" max="9216" width="9.140625" style="349"/>
    <col min="9217" max="9217" width="4.42578125" style="349" customWidth="1"/>
    <col min="9218" max="9218" width="7.5703125" style="349" customWidth="1"/>
    <col min="9219" max="9219" width="47.42578125" style="349" customWidth="1"/>
    <col min="9220" max="9220" width="14.85546875" style="349" customWidth="1"/>
    <col min="9221" max="9221" width="14" style="349" customWidth="1"/>
    <col min="9222" max="9222" width="14.140625" style="349" customWidth="1"/>
    <col min="9223" max="9223" width="14.7109375" style="349" customWidth="1"/>
    <col min="9224" max="9472" width="9.140625" style="349"/>
    <col min="9473" max="9473" width="4.42578125" style="349" customWidth="1"/>
    <col min="9474" max="9474" width="7.5703125" style="349" customWidth="1"/>
    <col min="9475" max="9475" width="47.42578125" style="349" customWidth="1"/>
    <col min="9476" max="9476" width="14.85546875" style="349" customWidth="1"/>
    <col min="9477" max="9477" width="14" style="349" customWidth="1"/>
    <col min="9478" max="9478" width="14.140625" style="349" customWidth="1"/>
    <col min="9479" max="9479" width="14.7109375" style="349" customWidth="1"/>
    <col min="9480" max="9728" width="9.140625" style="349"/>
    <col min="9729" max="9729" width="4.42578125" style="349" customWidth="1"/>
    <col min="9730" max="9730" width="7.5703125" style="349" customWidth="1"/>
    <col min="9731" max="9731" width="47.42578125" style="349" customWidth="1"/>
    <col min="9732" max="9732" width="14.85546875" style="349" customWidth="1"/>
    <col min="9733" max="9733" width="14" style="349" customWidth="1"/>
    <col min="9734" max="9734" width="14.140625" style="349" customWidth="1"/>
    <col min="9735" max="9735" width="14.7109375" style="349" customWidth="1"/>
    <col min="9736" max="9984" width="9.140625" style="349"/>
    <col min="9985" max="9985" width="4.42578125" style="349" customWidth="1"/>
    <col min="9986" max="9986" width="7.5703125" style="349" customWidth="1"/>
    <col min="9987" max="9987" width="47.42578125" style="349" customWidth="1"/>
    <col min="9988" max="9988" width="14.85546875" style="349" customWidth="1"/>
    <col min="9989" max="9989" width="14" style="349" customWidth="1"/>
    <col min="9990" max="9990" width="14.140625" style="349" customWidth="1"/>
    <col min="9991" max="9991" width="14.7109375" style="349" customWidth="1"/>
    <col min="9992" max="10240" width="9.140625" style="349"/>
    <col min="10241" max="10241" width="4.42578125" style="349" customWidth="1"/>
    <col min="10242" max="10242" width="7.5703125" style="349" customWidth="1"/>
    <col min="10243" max="10243" width="47.42578125" style="349" customWidth="1"/>
    <col min="10244" max="10244" width="14.85546875" style="349" customWidth="1"/>
    <col min="10245" max="10245" width="14" style="349" customWidth="1"/>
    <col min="10246" max="10246" width="14.140625" style="349" customWidth="1"/>
    <col min="10247" max="10247" width="14.7109375" style="349" customWidth="1"/>
    <col min="10248" max="10496" width="9.140625" style="349"/>
    <col min="10497" max="10497" width="4.42578125" style="349" customWidth="1"/>
    <col min="10498" max="10498" width="7.5703125" style="349" customWidth="1"/>
    <col min="10499" max="10499" width="47.42578125" style="349" customWidth="1"/>
    <col min="10500" max="10500" width="14.85546875" style="349" customWidth="1"/>
    <col min="10501" max="10501" width="14" style="349" customWidth="1"/>
    <col min="10502" max="10502" width="14.140625" style="349" customWidth="1"/>
    <col min="10503" max="10503" width="14.7109375" style="349" customWidth="1"/>
    <col min="10504" max="10752" width="9.140625" style="349"/>
    <col min="10753" max="10753" width="4.42578125" style="349" customWidth="1"/>
    <col min="10754" max="10754" width="7.5703125" style="349" customWidth="1"/>
    <col min="10755" max="10755" width="47.42578125" style="349" customWidth="1"/>
    <col min="10756" max="10756" width="14.85546875" style="349" customWidth="1"/>
    <col min="10757" max="10757" width="14" style="349" customWidth="1"/>
    <col min="10758" max="10758" width="14.140625" style="349" customWidth="1"/>
    <col min="10759" max="10759" width="14.7109375" style="349" customWidth="1"/>
    <col min="10760" max="11008" width="9.140625" style="349"/>
    <col min="11009" max="11009" width="4.42578125" style="349" customWidth="1"/>
    <col min="11010" max="11010" width="7.5703125" style="349" customWidth="1"/>
    <col min="11011" max="11011" width="47.42578125" style="349" customWidth="1"/>
    <col min="11012" max="11012" width="14.85546875" style="349" customWidth="1"/>
    <col min="11013" max="11013" width="14" style="349" customWidth="1"/>
    <col min="11014" max="11014" width="14.140625" style="349" customWidth="1"/>
    <col min="11015" max="11015" width="14.7109375" style="349" customWidth="1"/>
    <col min="11016" max="11264" width="9.140625" style="349"/>
    <col min="11265" max="11265" width="4.42578125" style="349" customWidth="1"/>
    <col min="11266" max="11266" width="7.5703125" style="349" customWidth="1"/>
    <col min="11267" max="11267" width="47.42578125" style="349" customWidth="1"/>
    <col min="11268" max="11268" width="14.85546875" style="349" customWidth="1"/>
    <col min="11269" max="11269" width="14" style="349" customWidth="1"/>
    <col min="11270" max="11270" width="14.140625" style="349" customWidth="1"/>
    <col min="11271" max="11271" width="14.7109375" style="349" customWidth="1"/>
    <col min="11272" max="11520" width="9.140625" style="349"/>
    <col min="11521" max="11521" width="4.42578125" style="349" customWidth="1"/>
    <col min="11522" max="11522" width="7.5703125" style="349" customWidth="1"/>
    <col min="11523" max="11523" width="47.42578125" style="349" customWidth="1"/>
    <col min="11524" max="11524" width="14.85546875" style="349" customWidth="1"/>
    <col min="11525" max="11525" width="14" style="349" customWidth="1"/>
    <col min="11526" max="11526" width="14.140625" style="349" customWidth="1"/>
    <col min="11527" max="11527" width="14.7109375" style="349" customWidth="1"/>
    <col min="11528" max="11776" width="9.140625" style="349"/>
    <col min="11777" max="11777" width="4.42578125" style="349" customWidth="1"/>
    <col min="11778" max="11778" width="7.5703125" style="349" customWidth="1"/>
    <col min="11779" max="11779" width="47.42578125" style="349" customWidth="1"/>
    <col min="11780" max="11780" width="14.85546875" style="349" customWidth="1"/>
    <col min="11781" max="11781" width="14" style="349" customWidth="1"/>
    <col min="11782" max="11782" width="14.140625" style="349" customWidth="1"/>
    <col min="11783" max="11783" width="14.7109375" style="349" customWidth="1"/>
    <col min="11784" max="12032" width="9.140625" style="349"/>
    <col min="12033" max="12033" width="4.42578125" style="349" customWidth="1"/>
    <col min="12034" max="12034" width="7.5703125" style="349" customWidth="1"/>
    <col min="12035" max="12035" width="47.42578125" style="349" customWidth="1"/>
    <col min="12036" max="12036" width="14.85546875" style="349" customWidth="1"/>
    <col min="12037" max="12037" width="14" style="349" customWidth="1"/>
    <col min="12038" max="12038" width="14.140625" style="349" customWidth="1"/>
    <col min="12039" max="12039" width="14.7109375" style="349" customWidth="1"/>
    <col min="12040" max="12288" width="9.140625" style="349"/>
    <col min="12289" max="12289" width="4.42578125" style="349" customWidth="1"/>
    <col min="12290" max="12290" width="7.5703125" style="349" customWidth="1"/>
    <col min="12291" max="12291" width="47.42578125" style="349" customWidth="1"/>
    <col min="12292" max="12292" width="14.85546875" style="349" customWidth="1"/>
    <col min="12293" max="12293" width="14" style="349" customWidth="1"/>
    <col min="12294" max="12294" width="14.140625" style="349" customWidth="1"/>
    <col min="12295" max="12295" width="14.7109375" style="349" customWidth="1"/>
    <col min="12296" max="12544" width="9.140625" style="349"/>
    <col min="12545" max="12545" width="4.42578125" style="349" customWidth="1"/>
    <col min="12546" max="12546" width="7.5703125" style="349" customWidth="1"/>
    <col min="12547" max="12547" width="47.42578125" style="349" customWidth="1"/>
    <col min="12548" max="12548" width="14.85546875" style="349" customWidth="1"/>
    <col min="12549" max="12549" width="14" style="349" customWidth="1"/>
    <col min="12550" max="12550" width="14.140625" style="349" customWidth="1"/>
    <col min="12551" max="12551" width="14.7109375" style="349" customWidth="1"/>
    <col min="12552" max="12800" width="9.140625" style="349"/>
    <col min="12801" max="12801" width="4.42578125" style="349" customWidth="1"/>
    <col min="12802" max="12802" width="7.5703125" style="349" customWidth="1"/>
    <col min="12803" max="12803" width="47.42578125" style="349" customWidth="1"/>
    <col min="12804" max="12804" width="14.85546875" style="349" customWidth="1"/>
    <col min="12805" max="12805" width="14" style="349" customWidth="1"/>
    <col min="12806" max="12806" width="14.140625" style="349" customWidth="1"/>
    <col min="12807" max="12807" width="14.7109375" style="349" customWidth="1"/>
    <col min="12808" max="13056" width="9.140625" style="349"/>
    <col min="13057" max="13057" width="4.42578125" style="349" customWidth="1"/>
    <col min="13058" max="13058" width="7.5703125" style="349" customWidth="1"/>
    <col min="13059" max="13059" width="47.42578125" style="349" customWidth="1"/>
    <col min="13060" max="13060" width="14.85546875" style="349" customWidth="1"/>
    <col min="13061" max="13061" width="14" style="349" customWidth="1"/>
    <col min="13062" max="13062" width="14.140625" style="349" customWidth="1"/>
    <col min="13063" max="13063" width="14.7109375" style="349" customWidth="1"/>
    <col min="13064" max="13312" width="9.140625" style="349"/>
    <col min="13313" max="13313" width="4.42578125" style="349" customWidth="1"/>
    <col min="13314" max="13314" width="7.5703125" style="349" customWidth="1"/>
    <col min="13315" max="13315" width="47.42578125" style="349" customWidth="1"/>
    <col min="13316" max="13316" width="14.85546875" style="349" customWidth="1"/>
    <col min="13317" max="13317" width="14" style="349" customWidth="1"/>
    <col min="13318" max="13318" width="14.140625" style="349" customWidth="1"/>
    <col min="13319" max="13319" width="14.7109375" style="349" customWidth="1"/>
    <col min="13320" max="13568" width="9.140625" style="349"/>
    <col min="13569" max="13569" width="4.42578125" style="349" customWidth="1"/>
    <col min="13570" max="13570" width="7.5703125" style="349" customWidth="1"/>
    <col min="13571" max="13571" width="47.42578125" style="349" customWidth="1"/>
    <col min="13572" max="13572" width="14.85546875" style="349" customWidth="1"/>
    <col min="13573" max="13573" width="14" style="349" customWidth="1"/>
    <col min="13574" max="13574" width="14.140625" style="349" customWidth="1"/>
    <col min="13575" max="13575" width="14.7109375" style="349" customWidth="1"/>
    <col min="13576" max="13824" width="9.140625" style="349"/>
    <col min="13825" max="13825" width="4.42578125" style="349" customWidth="1"/>
    <col min="13826" max="13826" width="7.5703125" style="349" customWidth="1"/>
    <col min="13827" max="13827" width="47.42578125" style="349" customWidth="1"/>
    <col min="13828" max="13828" width="14.85546875" style="349" customWidth="1"/>
    <col min="13829" max="13829" width="14" style="349" customWidth="1"/>
    <col min="13830" max="13830" width="14.140625" style="349" customWidth="1"/>
    <col min="13831" max="13831" width="14.7109375" style="349" customWidth="1"/>
    <col min="13832" max="14080" width="9.140625" style="349"/>
    <col min="14081" max="14081" width="4.42578125" style="349" customWidth="1"/>
    <col min="14082" max="14082" width="7.5703125" style="349" customWidth="1"/>
    <col min="14083" max="14083" width="47.42578125" style="349" customWidth="1"/>
    <col min="14084" max="14084" width="14.85546875" style="349" customWidth="1"/>
    <col min="14085" max="14085" width="14" style="349" customWidth="1"/>
    <col min="14086" max="14086" width="14.140625" style="349" customWidth="1"/>
    <col min="14087" max="14087" width="14.7109375" style="349" customWidth="1"/>
    <col min="14088" max="14336" width="9.140625" style="349"/>
    <col min="14337" max="14337" width="4.42578125" style="349" customWidth="1"/>
    <col min="14338" max="14338" width="7.5703125" style="349" customWidth="1"/>
    <col min="14339" max="14339" width="47.42578125" style="349" customWidth="1"/>
    <col min="14340" max="14340" width="14.85546875" style="349" customWidth="1"/>
    <col min="14341" max="14341" width="14" style="349" customWidth="1"/>
    <col min="14342" max="14342" width="14.140625" style="349" customWidth="1"/>
    <col min="14343" max="14343" width="14.7109375" style="349" customWidth="1"/>
    <col min="14344" max="14592" width="9.140625" style="349"/>
    <col min="14593" max="14593" width="4.42578125" style="349" customWidth="1"/>
    <col min="14594" max="14594" width="7.5703125" style="349" customWidth="1"/>
    <col min="14595" max="14595" width="47.42578125" style="349" customWidth="1"/>
    <col min="14596" max="14596" width="14.85546875" style="349" customWidth="1"/>
    <col min="14597" max="14597" width="14" style="349" customWidth="1"/>
    <col min="14598" max="14598" width="14.140625" style="349" customWidth="1"/>
    <col min="14599" max="14599" width="14.7109375" style="349" customWidth="1"/>
    <col min="14600" max="14848" width="9.140625" style="349"/>
    <col min="14849" max="14849" width="4.42578125" style="349" customWidth="1"/>
    <col min="14850" max="14850" width="7.5703125" style="349" customWidth="1"/>
    <col min="14851" max="14851" width="47.42578125" style="349" customWidth="1"/>
    <col min="14852" max="14852" width="14.85546875" style="349" customWidth="1"/>
    <col min="14853" max="14853" width="14" style="349" customWidth="1"/>
    <col min="14854" max="14854" width="14.140625" style="349" customWidth="1"/>
    <col min="14855" max="14855" width="14.7109375" style="349" customWidth="1"/>
    <col min="14856" max="15104" width="9.140625" style="349"/>
    <col min="15105" max="15105" width="4.42578125" style="349" customWidth="1"/>
    <col min="15106" max="15106" width="7.5703125" style="349" customWidth="1"/>
    <col min="15107" max="15107" width="47.42578125" style="349" customWidth="1"/>
    <col min="15108" max="15108" width="14.85546875" style="349" customWidth="1"/>
    <col min="15109" max="15109" width="14" style="349" customWidth="1"/>
    <col min="15110" max="15110" width="14.140625" style="349" customWidth="1"/>
    <col min="15111" max="15111" width="14.7109375" style="349" customWidth="1"/>
    <col min="15112" max="15360" width="9.140625" style="349"/>
    <col min="15361" max="15361" width="4.42578125" style="349" customWidth="1"/>
    <col min="15362" max="15362" width="7.5703125" style="349" customWidth="1"/>
    <col min="15363" max="15363" width="47.42578125" style="349" customWidth="1"/>
    <col min="15364" max="15364" width="14.85546875" style="349" customWidth="1"/>
    <col min="15365" max="15365" width="14" style="349" customWidth="1"/>
    <col min="15366" max="15366" width="14.140625" style="349" customWidth="1"/>
    <col min="15367" max="15367" width="14.7109375" style="349" customWidth="1"/>
    <col min="15368" max="15616" width="9.140625" style="349"/>
    <col min="15617" max="15617" width="4.42578125" style="349" customWidth="1"/>
    <col min="15618" max="15618" width="7.5703125" style="349" customWidth="1"/>
    <col min="15619" max="15619" width="47.42578125" style="349" customWidth="1"/>
    <col min="15620" max="15620" width="14.85546875" style="349" customWidth="1"/>
    <col min="15621" max="15621" width="14" style="349" customWidth="1"/>
    <col min="15622" max="15622" width="14.140625" style="349" customWidth="1"/>
    <col min="15623" max="15623" width="14.7109375" style="349" customWidth="1"/>
    <col min="15624" max="15872" width="9.140625" style="349"/>
    <col min="15873" max="15873" width="4.42578125" style="349" customWidth="1"/>
    <col min="15874" max="15874" width="7.5703125" style="349" customWidth="1"/>
    <col min="15875" max="15875" width="47.42578125" style="349" customWidth="1"/>
    <col min="15876" max="15876" width="14.85546875" style="349" customWidth="1"/>
    <col min="15877" max="15877" width="14" style="349" customWidth="1"/>
    <col min="15878" max="15878" width="14.140625" style="349" customWidth="1"/>
    <col min="15879" max="15879" width="14.7109375" style="349" customWidth="1"/>
    <col min="15880" max="16128" width="9.140625" style="349"/>
    <col min="16129" max="16129" width="4.42578125" style="349" customWidth="1"/>
    <col min="16130" max="16130" width="7.5703125" style="349" customWidth="1"/>
    <col min="16131" max="16131" width="47.42578125" style="349" customWidth="1"/>
    <col min="16132" max="16132" width="14.85546875" style="349" customWidth="1"/>
    <col min="16133" max="16133" width="14" style="349" customWidth="1"/>
    <col min="16134" max="16134" width="14.140625" style="349" customWidth="1"/>
    <col min="16135" max="16135" width="14.7109375" style="349" customWidth="1"/>
    <col min="16136" max="16384" width="9.140625" style="349"/>
  </cols>
  <sheetData>
    <row r="1" spans="1:7" x14ac:dyDescent="0.25">
      <c r="F1" s="3" t="s">
        <v>325</v>
      </c>
    </row>
    <row r="2" spans="1:7" x14ac:dyDescent="0.25">
      <c r="F2" s="3" t="s">
        <v>153</v>
      </c>
    </row>
    <row r="3" spans="1:7" x14ac:dyDescent="0.25">
      <c r="F3" s="3" t="s">
        <v>1</v>
      </c>
    </row>
    <row r="4" spans="1:7" x14ac:dyDescent="0.25">
      <c r="F4" s="3" t="s">
        <v>154</v>
      </c>
    </row>
    <row r="6" spans="1:7" s="282" customFormat="1" ht="12.75" x14ac:dyDescent="0.2">
      <c r="A6" s="281" t="s">
        <v>326</v>
      </c>
      <c r="B6" s="281"/>
      <c r="C6" s="281"/>
      <c r="D6" s="281"/>
      <c r="E6" s="281"/>
      <c r="F6" s="281"/>
      <c r="G6" s="281"/>
    </row>
    <row r="7" spans="1:7" s="282" customFormat="1" ht="12.75" x14ac:dyDescent="0.2">
      <c r="A7" s="281" t="s">
        <v>327</v>
      </c>
      <c r="B7" s="281"/>
      <c r="C7" s="281"/>
      <c r="D7" s="281"/>
      <c r="E7" s="281"/>
      <c r="F7" s="281"/>
      <c r="G7" s="281"/>
    </row>
    <row r="8" spans="1:7" x14ac:dyDescent="0.25">
      <c r="A8" s="283" t="s">
        <v>328</v>
      </c>
      <c r="B8" s="283"/>
      <c r="C8" s="283"/>
      <c r="D8" s="283"/>
      <c r="E8" s="283"/>
      <c r="F8" s="283"/>
      <c r="G8" s="283"/>
    </row>
    <row r="9" spans="1:7" x14ac:dyDescent="0.25">
      <c r="A9" s="388"/>
      <c r="B9" s="388"/>
      <c r="C9" s="388"/>
      <c r="D9" s="388"/>
      <c r="E9" s="388"/>
      <c r="F9" s="388"/>
      <c r="G9" s="284" t="s">
        <v>3</v>
      </c>
    </row>
    <row r="10" spans="1:7" ht="15" customHeight="1" x14ac:dyDescent="0.25">
      <c r="A10" s="285"/>
      <c r="B10" s="285"/>
      <c r="C10" s="285"/>
      <c r="D10" s="286" t="s">
        <v>329</v>
      </c>
      <c r="E10" s="287"/>
      <c r="F10" s="288"/>
      <c r="G10" s="286" t="s">
        <v>329</v>
      </c>
    </row>
    <row r="11" spans="1:7" x14ac:dyDescent="0.25">
      <c r="A11" s="289"/>
      <c r="B11" s="289" t="s">
        <v>5</v>
      </c>
      <c r="C11" s="289"/>
      <c r="D11" s="290" t="s">
        <v>330</v>
      </c>
      <c r="E11" s="290"/>
      <c r="F11" s="290"/>
      <c r="G11" s="290" t="s">
        <v>331</v>
      </c>
    </row>
    <row r="12" spans="1:7" x14ac:dyDescent="0.25">
      <c r="A12" s="289" t="s">
        <v>198</v>
      </c>
      <c r="B12" s="291"/>
      <c r="C12" s="289" t="s">
        <v>332</v>
      </c>
      <c r="D12" s="290" t="s">
        <v>333</v>
      </c>
      <c r="E12" s="290" t="s">
        <v>334</v>
      </c>
      <c r="F12" s="290" t="s">
        <v>335</v>
      </c>
      <c r="G12" s="290" t="s">
        <v>336</v>
      </c>
    </row>
    <row r="13" spans="1:7" x14ac:dyDescent="0.25">
      <c r="A13" s="291"/>
      <c r="B13" s="291" t="s">
        <v>6</v>
      </c>
      <c r="C13" s="291"/>
      <c r="D13" s="292" t="s">
        <v>337</v>
      </c>
      <c r="E13" s="292"/>
      <c r="F13" s="292"/>
      <c r="G13" s="292" t="s">
        <v>337</v>
      </c>
    </row>
    <row r="14" spans="1:7" x14ac:dyDescent="0.25">
      <c r="A14" s="293">
        <v>1</v>
      </c>
      <c r="B14" s="293">
        <v>2</v>
      </c>
      <c r="C14" s="293">
        <v>3</v>
      </c>
      <c r="D14" s="293">
        <v>4</v>
      </c>
      <c r="E14" s="293">
        <v>5</v>
      </c>
      <c r="F14" s="293">
        <v>6</v>
      </c>
      <c r="G14" s="293">
        <v>7</v>
      </c>
    </row>
    <row r="15" spans="1:7" s="388" customFormat="1" ht="12" customHeight="1" x14ac:dyDescent="0.25">
      <c r="A15" s="294"/>
      <c r="B15" s="295">
        <v>801</v>
      </c>
      <c r="C15" s="389"/>
      <c r="D15" s="390"/>
      <c r="E15" s="390"/>
      <c r="F15" s="390"/>
      <c r="G15" s="390"/>
    </row>
    <row r="16" spans="1:7" x14ac:dyDescent="0.25">
      <c r="A16" s="296" t="s">
        <v>338</v>
      </c>
      <c r="B16" s="391">
        <v>80101</v>
      </c>
      <c r="C16" s="297" t="s">
        <v>77</v>
      </c>
      <c r="D16" s="392">
        <v>170.99</v>
      </c>
      <c r="E16" s="392">
        <v>749537.21</v>
      </c>
      <c r="F16" s="392">
        <v>749708.2</v>
      </c>
      <c r="G16" s="392">
        <v>0</v>
      </c>
    </row>
    <row r="17" spans="1:7" x14ac:dyDescent="0.25">
      <c r="A17" s="296" t="s">
        <v>339</v>
      </c>
      <c r="B17" s="391">
        <v>80102</v>
      </c>
      <c r="C17" s="298" t="s">
        <v>80</v>
      </c>
      <c r="D17" s="393">
        <v>0</v>
      </c>
      <c r="E17" s="393">
        <v>4490</v>
      </c>
      <c r="F17" s="393">
        <v>4490</v>
      </c>
      <c r="G17" s="393">
        <v>0</v>
      </c>
    </row>
    <row r="18" spans="1:7" x14ac:dyDescent="0.25">
      <c r="A18" s="296" t="s">
        <v>340</v>
      </c>
      <c r="B18" s="391">
        <v>80104</v>
      </c>
      <c r="C18" s="298" t="s">
        <v>22</v>
      </c>
      <c r="D18" s="393">
        <v>5123.59</v>
      </c>
      <c r="E18" s="393">
        <v>2952255.6</v>
      </c>
      <c r="F18" s="393">
        <v>2957379.19</v>
      </c>
      <c r="G18" s="393">
        <v>0</v>
      </c>
    </row>
    <row r="19" spans="1:7" x14ac:dyDescent="0.25">
      <c r="A19" s="296" t="s">
        <v>341</v>
      </c>
      <c r="B19" s="391">
        <v>80115</v>
      </c>
      <c r="C19" s="298" t="s">
        <v>26</v>
      </c>
      <c r="D19" s="393">
        <v>3153.5</v>
      </c>
      <c r="E19" s="393">
        <v>1143508</v>
      </c>
      <c r="F19" s="393">
        <v>1146661.5</v>
      </c>
      <c r="G19" s="393">
        <v>0</v>
      </c>
    </row>
    <row r="20" spans="1:7" x14ac:dyDescent="0.25">
      <c r="A20" s="296" t="s">
        <v>342</v>
      </c>
      <c r="B20" s="391">
        <v>80120</v>
      </c>
      <c r="C20" s="298" t="s">
        <v>29</v>
      </c>
      <c r="D20" s="394">
        <v>68.55</v>
      </c>
      <c r="E20" s="393">
        <v>233036.99</v>
      </c>
      <c r="F20" s="393">
        <v>233105.54</v>
      </c>
      <c r="G20" s="393">
        <v>0</v>
      </c>
    </row>
    <row r="21" spans="1:7" x14ac:dyDescent="0.25">
      <c r="A21" s="296" t="s">
        <v>343</v>
      </c>
      <c r="B21" s="391">
        <v>80132</v>
      </c>
      <c r="C21" s="298" t="s">
        <v>344</v>
      </c>
      <c r="D21" s="393">
        <v>2.87</v>
      </c>
      <c r="E21" s="393">
        <v>37052</v>
      </c>
      <c r="F21" s="393">
        <v>37054.870000000003</v>
      </c>
      <c r="G21" s="395">
        <v>0</v>
      </c>
    </row>
    <row r="22" spans="1:7" x14ac:dyDescent="0.25">
      <c r="A22" s="296" t="s">
        <v>345</v>
      </c>
      <c r="B22" s="391">
        <v>80134</v>
      </c>
      <c r="C22" s="298" t="s">
        <v>87</v>
      </c>
      <c r="D22" s="393">
        <v>0</v>
      </c>
      <c r="E22" s="393">
        <v>1300</v>
      </c>
      <c r="F22" s="393">
        <v>1300</v>
      </c>
      <c r="G22" s="393">
        <v>0</v>
      </c>
    </row>
    <row r="23" spans="1:7" ht="25.5" x14ac:dyDescent="0.25">
      <c r="A23" s="299" t="s">
        <v>346</v>
      </c>
      <c r="B23" s="396">
        <v>80140</v>
      </c>
      <c r="C23" s="300" t="s">
        <v>347</v>
      </c>
      <c r="D23" s="393">
        <v>0</v>
      </c>
      <c r="E23" s="393">
        <v>101038</v>
      </c>
      <c r="F23" s="393">
        <v>101038</v>
      </c>
      <c r="G23" s="393">
        <v>0</v>
      </c>
    </row>
    <row r="24" spans="1:7" x14ac:dyDescent="0.25">
      <c r="A24" s="299" t="s">
        <v>348</v>
      </c>
      <c r="B24" s="396">
        <v>80142</v>
      </c>
      <c r="C24" s="300" t="s">
        <v>349</v>
      </c>
      <c r="D24" s="393">
        <v>0</v>
      </c>
      <c r="E24" s="393">
        <v>281040</v>
      </c>
      <c r="F24" s="393">
        <v>281040</v>
      </c>
      <c r="G24" s="393">
        <v>0</v>
      </c>
    </row>
    <row r="25" spans="1:7" x14ac:dyDescent="0.25">
      <c r="A25" s="299" t="s">
        <v>350</v>
      </c>
      <c r="B25" s="396">
        <v>80144</v>
      </c>
      <c r="C25" s="300" t="s">
        <v>351</v>
      </c>
      <c r="D25" s="393">
        <v>0</v>
      </c>
      <c r="E25" s="393">
        <v>63532</v>
      </c>
      <c r="F25" s="393">
        <v>63532</v>
      </c>
      <c r="G25" s="393">
        <v>0</v>
      </c>
    </row>
    <row r="26" spans="1:7" x14ac:dyDescent="0.25">
      <c r="A26" s="301" t="s">
        <v>352</v>
      </c>
      <c r="B26" s="397">
        <v>80148</v>
      </c>
      <c r="C26" s="298" t="s">
        <v>88</v>
      </c>
      <c r="D26" s="398">
        <v>304.12</v>
      </c>
      <c r="E26" s="398">
        <v>2773291</v>
      </c>
      <c r="F26" s="398">
        <v>2773595.12</v>
      </c>
      <c r="G26" s="398">
        <v>0</v>
      </c>
    </row>
    <row r="27" spans="1:7" ht="12.75" customHeight="1" x14ac:dyDescent="0.25">
      <c r="A27" s="399"/>
      <c r="B27" s="302">
        <v>854</v>
      </c>
      <c r="C27" s="303"/>
      <c r="D27" s="400"/>
      <c r="E27" s="400"/>
      <c r="F27" s="400"/>
      <c r="G27" s="400"/>
    </row>
    <row r="28" spans="1:7" x14ac:dyDescent="0.25">
      <c r="A28" s="296" t="s">
        <v>338</v>
      </c>
      <c r="B28" s="391">
        <v>85410</v>
      </c>
      <c r="C28" s="298" t="s">
        <v>323</v>
      </c>
      <c r="D28" s="393">
        <v>20.57</v>
      </c>
      <c r="E28" s="393">
        <v>491700</v>
      </c>
      <c r="F28" s="393">
        <v>491720.57</v>
      </c>
      <c r="G28" s="393">
        <v>0</v>
      </c>
    </row>
    <row r="29" spans="1:7" x14ac:dyDescent="0.25">
      <c r="A29" s="296" t="s">
        <v>339</v>
      </c>
      <c r="B29" s="391">
        <v>85412</v>
      </c>
      <c r="C29" s="298" t="s">
        <v>353</v>
      </c>
      <c r="D29" s="393"/>
      <c r="E29" s="393"/>
      <c r="F29" s="393"/>
      <c r="G29" s="393"/>
    </row>
    <row r="30" spans="1:7" x14ac:dyDescent="0.25">
      <c r="A30" s="296"/>
      <c r="B30" s="391"/>
      <c r="C30" s="298" t="s">
        <v>354</v>
      </c>
      <c r="D30" s="393">
        <v>0</v>
      </c>
      <c r="E30" s="393">
        <v>3050</v>
      </c>
      <c r="F30" s="393">
        <v>3050</v>
      </c>
      <c r="G30" s="393">
        <v>0</v>
      </c>
    </row>
    <row r="31" spans="1:7" x14ac:dyDescent="0.25">
      <c r="A31" s="296" t="s">
        <v>340</v>
      </c>
      <c r="B31" s="391">
        <v>85417</v>
      </c>
      <c r="C31" s="304" t="s">
        <v>355</v>
      </c>
      <c r="D31" s="393">
        <v>0</v>
      </c>
      <c r="E31" s="393">
        <v>80400</v>
      </c>
      <c r="F31" s="393">
        <v>80400</v>
      </c>
      <c r="G31" s="393">
        <v>0</v>
      </c>
    </row>
    <row r="32" spans="1:7" x14ac:dyDescent="0.25">
      <c r="A32" s="305" t="s">
        <v>341</v>
      </c>
      <c r="B32" s="401">
        <v>85420</v>
      </c>
      <c r="C32" s="306" t="s">
        <v>114</v>
      </c>
      <c r="D32" s="402">
        <v>0</v>
      </c>
      <c r="E32" s="402">
        <v>19502</v>
      </c>
      <c r="F32" s="402">
        <v>19502</v>
      </c>
      <c r="G32" s="403">
        <v>0</v>
      </c>
    </row>
    <row r="33" spans="1:7" s="407" customFormat="1" ht="20.25" customHeight="1" x14ac:dyDescent="0.25">
      <c r="A33" s="404"/>
      <c r="B33" s="404"/>
      <c r="C33" s="405" t="s">
        <v>356</v>
      </c>
      <c r="D33" s="406">
        <f>SUM(D16:D32)</f>
        <v>8844.19</v>
      </c>
      <c r="E33" s="406">
        <f>SUM(E16:E32)</f>
        <v>8934732.8000000007</v>
      </c>
      <c r="F33" s="406">
        <f>SUM(F16:F32)</f>
        <v>8943576.9900000002</v>
      </c>
      <c r="G33" s="406">
        <f>SUM(G16:G32)</f>
        <v>0</v>
      </c>
    </row>
    <row r="35" spans="1:7" x14ac:dyDescent="0.25">
      <c r="A35" s="408"/>
      <c r="B35" s="408"/>
      <c r="C35" s="307"/>
    </row>
    <row r="36" spans="1:7" x14ac:dyDescent="0.25">
      <c r="A36" s="408"/>
      <c r="B36" s="408"/>
      <c r="C36" s="307"/>
    </row>
    <row r="37" spans="1:7" x14ac:dyDescent="0.25">
      <c r="A37" s="408"/>
      <c r="B37" s="408"/>
      <c r="C37" s="307"/>
    </row>
  </sheetData>
  <pageMargins left="0.70866141732283472" right="0.70866141732283472" top="0.74803149606299213" bottom="0.74803149606299213" header="0.31496062992125984" footer="0.31496062992125984"/>
  <pageSetup paperSize="9" firstPageNumber="50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FD17D-463F-4A8A-BE27-CD97F6886F0F}">
  <dimension ref="A1:BX56"/>
  <sheetViews>
    <sheetView topLeftCell="A22" zoomScale="140" zoomScaleNormal="140" workbookViewId="0">
      <selection activeCell="B27" sqref="B27"/>
    </sheetView>
  </sheetViews>
  <sheetFormatPr defaultRowHeight="15" x14ac:dyDescent="0.25"/>
  <cols>
    <col min="1" max="1" width="4.85546875" style="388" customWidth="1"/>
    <col min="2" max="2" width="33.42578125" style="388" customWidth="1"/>
    <col min="3" max="3" width="8.5703125" style="388" customWidth="1"/>
    <col min="4" max="4" width="9.42578125" style="388" customWidth="1"/>
    <col min="5" max="5" width="8.140625" style="388" customWidth="1"/>
    <col min="6" max="6" width="13" style="349" customWidth="1"/>
    <col min="7" max="7" width="12.85546875" style="349" customWidth="1"/>
    <col min="8" max="76" width="9.140625" style="349"/>
    <col min="77" max="253" width="9.140625" style="388"/>
    <col min="254" max="254" width="5.28515625" style="388" customWidth="1"/>
    <col min="255" max="255" width="8" style="388" customWidth="1"/>
    <col min="256" max="256" width="5.85546875" style="388" customWidth="1"/>
    <col min="257" max="257" width="9.42578125" style="388" customWidth="1"/>
    <col min="258" max="258" width="11.28515625" style="388" customWidth="1"/>
    <col min="259" max="259" width="11" style="388" customWidth="1"/>
    <col min="260" max="260" width="13.140625" style="388" customWidth="1"/>
    <col min="261" max="261" width="11.7109375" style="388" customWidth="1"/>
    <col min="262" max="262" width="11.140625" style="388" customWidth="1"/>
    <col min="263" max="263" width="11.7109375" style="388" customWidth="1"/>
    <col min="264" max="509" width="9.140625" style="388"/>
    <col min="510" max="510" width="5.28515625" style="388" customWidth="1"/>
    <col min="511" max="511" width="8" style="388" customWidth="1"/>
    <col min="512" max="512" width="5.85546875" style="388" customWidth="1"/>
    <col min="513" max="513" width="9.42578125" style="388" customWidth="1"/>
    <col min="514" max="514" width="11.28515625" style="388" customWidth="1"/>
    <col min="515" max="515" width="11" style="388" customWidth="1"/>
    <col min="516" max="516" width="13.140625" style="388" customWidth="1"/>
    <col min="517" max="517" width="11.7109375" style="388" customWidth="1"/>
    <col min="518" max="518" width="11.140625" style="388" customWidth="1"/>
    <col min="519" max="519" width="11.7109375" style="388" customWidth="1"/>
    <col min="520" max="765" width="9.140625" style="388"/>
    <col min="766" max="766" width="5.28515625" style="388" customWidth="1"/>
    <col min="767" max="767" width="8" style="388" customWidth="1"/>
    <col min="768" max="768" width="5.85546875" style="388" customWidth="1"/>
    <col min="769" max="769" width="9.42578125" style="388" customWidth="1"/>
    <col min="770" max="770" width="11.28515625" style="388" customWidth="1"/>
    <col min="771" max="771" width="11" style="388" customWidth="1"/>
    <col min="772" max="772" width="13.140625" style="388" customWidth="1"/>
    <col min="773" max="773" width="11.7109375" style="388" customWidth="1"/>
    <col min="774" max="774" width="11.140625" style="388" customWidth="1"/>
    <col min="775" max="775" width="11.7109375" style="388" customWidth="1"/>
    <col min="776" max="1021" width="9.140625" style="388"/>
    <col min="1022" max="1022" width="5.28515625" style="388" customWidth="1"/>
    <col min="1023" max="1023" width="8" style="388" customWidth="1"/>
    <col min="1024" max="1024" width="5.85546875" style="388" customWidth="1"/>
    <col min="1025" max="1025" width="9.42578125" style="388" customWidth="1"/>
    <col min="1026" max="1026" width="11.28515625" style="388" customWidth="1"/>
    <col min="1027" max="1027" width="11" style="388" customWidth="1"/>
    <col min="1028" max="1028" width="13.140625" style="388" customWidth="1"/>
    <col min="1029" max="1029" width="11.7109375" style="388" customWidth="1"/>
    <col min="1030" max="1030" width="11.140625" style="388" customWidth="1"/>
    <col min="1031" max="1031" width="11.7109375" style="388" customWidth="1"/>
    <col min="1032" max="1277" width="9.140625" style="388"/>
    <col min="1278" max="1278" width="5.28515625" style="388" customWidth="1"/>
    <col min="1279" max="1279" width="8" style="388" customWidth="1"/>
    <col min="1280" max="1280" width="5.85546875" style="388" customWidth="1"/>
    <col min="1281" max="1281" width="9.42578125" style="388" customWidth="1"/>
    <col min="1282" max="1282" width="11.28515625" style="388" customWidth="1"/>
    <col min="1283" max="1283" width="11" style="388" customWidth="1"/>
    <col min="1284" max="1284" width="13.140625" style="388" customWidth="1"/>
    <col min="1285" max="1285" width="11.7109375" style="388" customWidth="1"/>
    <col min="1286" max="1286" width="11.140625" style="388" customWidth="1"/>
    <col min="1287" max="1287" width="11.7109375" style="388" customWidth="1"/>
    <col min="1288" max="1533" width="9.140625" style="388"/>
    <col min="1534" max="1534" width="5.28515625" style="388" customWidth="1"/>
    <col min="1535" max="1535" width="8" style="388" customWidth="1"/>
    <col min="1536" max="1536" width="5.85546875" style="388" customWidth="1"/>
    <col min="1537" max="1537" width="9.42578125" style="388" customWidth="1"/>
    <col min="1538" max="1538" width="11.28515625" style="388" customWidth="1"/>
    <col min="1539" max="1539" width="11" style="388" customWidth="1"/>
    <col min="1540" max="1540" width="13.140625" style="388" customWidth="1"/>
    <col min="1541" max="1541" width="11.7109375" style="388" customWidth="1"/>
    <col min="1542" max="1542" width="11.140625" style="388" customWidth="1"/>
    <col min="1543" max="1543" width="11.7109375" style="388" customWidth="1"/>
    <col min="1544" max="1789" width="9.140625" style="388"/>
    <col min="1790" max="1790" width="5.28515625" style="388" customWidth="1"/>
    <col min="1791" max="1791" width="8" style="388" customWidth="1"/>
    <col min="1792" max="1792" width="5.85546875" style="388" customWidth="1"/>
    <col min="1793" max="1793" width="9.42578125" style="388" customWidth="1"/>
    <col min="1794" max="1794" width="11.28515625" style="388" customWidth="1"/>
    <col min="1795" max="1795" width="11" style="388" customWidth="1"/>
    <col min="1796" max="1796" width="13.140625" style="388" customWidth="1"/>
    <col min="1797" max="1797" width="11.7109375" style="388" customWidth="1"/>
    <col min="1798" max="1798" width="11.140625" style="388" customWidth="1"/>
    <col min="1799" max="1799" width="11.7109375" style="388" customWidth="1"/>
    <col min="1800" max="2045" width="9.140625" style="388"/>
    <col min="2046" max="2046" width="5.28515625" style="388" customWidth="1"/>
    <col min="2047" max="2047" width="8" style="388" customWidth="1"/>
    <col min="2048" max="2048" width="5.85546875" style="388" customWidth="1"/>
    <col min="2049" max="2049" width="9.42578125" style="388" customWidth="1"/>
    <col min="2050" max="2050" width="11.28515625" style="388" customWidth="1"/>
    <col min="2051" max="2051" width="11" style="388" customWidth="1"/>
    <col min="2052" max="2052" width="13.140625" style="388" customWidth="1"/>
    <col min="2053" max="2053" width="11.7109375" style="388" customWidth="1"/>
    <col min="2054" max="2054" width="11.140625" style="388" customWidth="1"/>
    <col min="2055" max="2055" width="11.7109375" style="388" customWidth="1"/>
    <col min="2056" max="2301" width="9.140625" style="388"/>
    <col min="2302" max="2302" width="5.28515625" style="388" customWidth="1"/>
    <col min="2303" max="2303" width="8" style="388" customWidth="1"/>
    <col min="2304" max="2304" width="5.85546875" style="388" customWidth="1"/>
    <col min="2305" max="2305" width="9.42578125" style="388" customWidth="1"/>
    <col min="2306" max="2306" width="11.28515625" style="388" customWidth="1"/>
    <col min="2307" max="2307" width="11" style="388" customWidth="1"/>
    <col min="2308" max="2308" width="13.140625" style="388" customWidth="1"/>
    <col min="2309" max="2309" width="11.7109375" style="388" customWidth="1"/>
    <col min="2310" max="2310" width="11.140625" style="388" customWidth="1"/>
    <col min="2311" max="2311" width="11.7109375" style="388" customWidth="1"/>
    <col min="2312" max="2557" width="9.140625" style="388"/>
    <col min="2558" max="2558" width="5.28515625" style="388" customWidth="1"/>
    <col min="2559" max="2559" width="8" style="388" customWidth="1"/>
    <col min="2560" max="2560" width="5.85546875" style="388" customWidth="1"/>
    <col min="2561" max="2561" width="9.42578125" style="388" customWidth="1"/>
    <col min="2562" max="2562" width="11.28515625" style="388" customWidth="1"/>
    <col min="2563" max="2563" width="11" style="388" customWidth="1"/>
    <col min="2564" max="2564" width="13.140625" style="388" customWidth="1"/>
    <col min="2565" max="2565" width="11.7109375" style="388" customWidth="1"/>
    <col min="2566" max="2566" width="11.140625" style="388" customWidth="1"/>
    <col min="2567" max="2567" width="11.7109375" style="388" customWidth="1"/>
    <col min="2568" max="2813" width="9.140625" style="388"/>
    <col min="2814" max="2814" width="5.28515625" style="388" customWidth="1"/>
    <col min="2815" max="2815" width="8" style="388" customWidth="1"/>
    <col min="2816" max="2816" width="5.85546875" style="388" customWidth="1"/>
    <col min="2817" max="2817" width="9.42578125" style="388" customWidth="1"/>
    <col min="2818" max="2818" width="11.28515625" style="388" customWidth="1"/>
    <col min="2819" max="2819" width="11" style="388" customWidth="1"/>
    <col min="2820" max="2820" width="13.140625" style="388" customWidth="1"/>
    <col min="2821" max="2821" width="11.7109375" style="388" customWidth="1"/>
    <col min="2822" max="2822" width="11.140625" style="388" customWidth="1"/>
    <col min="2823" max="2823" width="11.7109375" style="388" customWidth="1"/>
    <col min="2824" max="3069" width="9.140625" style="388"/>
    <col min="3070" max="3070" width="5.28515625" style="388" customWidth="1"/>
    <col min="3071" max="3071" width="8" style="388" customWidth="1"/>
    <col min="3072" max="3072" width="5.85546875" style="388" customWidth="1"/>
    <col min="3073" max="3073" width="9.42578125" style="388" customWidth="1"/>
    <col min="3074" max="3074" width="11.28515625" style="388" customWidth="1"/>
    <col min="3075" max="3075" width="11" style="388" customWidth="1"/>
    <col min="3076" max="3076" width="13.140625" style="388" customWidth="1"/>
    <col min="3077" max="3077" width="11.7109375" style="388" customWidth="1"/>
    <col min="3078" max="3078" width="11.140625" style="388" customWidth="1"/>
    <col min="3079" max="3079" width="11.7109375" style="388" customWidth="1"/>
    <col min="3080" max="3325" width="9.140625" style="388"/>
    <col min="3326" max="3326" width="5.28515625" style="388" customWidth="1"/>
    <col min="3327" max="3327" width="8" style="388" customWidth="1"/>
    <col min="3328" max="3328" width="5.85546875" style="388" customWidth="1"/>
    <col min="3329" max="3329" width="9.42578125" style="388" customWidth="1"/>
    <col min="3330" max="3330" width="11.28515625" style="388" customWidth="1"/>
    <col min="3331" max="3331" width="11" style="388" customWidth="1"/>
    <col min="3332" max="3332" width="13.140625" style="388" customWidth="1"/>
    <col min="3333" max="3333" width="11.7109375" style="388" customWidth="1"/>
    <col min="3334" max="3334" width="11.140625" style="388" customWidth="1"/>
    <col min="3335" max="3335" width="11.7109375" style="388" customWidth="1"/>
    <col min="3336" max="3581" width="9.140625" style="388"/>
    <col min="3582" max="3582" width="5.28515625" style="388" customWidth="1"/>
    <col min="3583" max="3583" width="8" style="388" customWidth="1"/>
    <col min="3584" max="3584" width="5.85546875" style="388" customWidth="1"/>
    <col min="3585" max="3585" width="9.42578125" style="388" customWidth="1"/>
    <col min="3586" max="3586" width="11.28515625" style="388" customWidth="1"/>
    <col min="3587" max="3587" width="11" style="388" customWidth="1"/>
    <col min="3588" max="3588" width="13.140625" style="388" customWidth="1"/>
    <col min="3589" max="3589" width="11.7109375" style="388" customWidth="1"/>
    <col min="3590" max="3590" width="11.140625" style="388" customWidth="1"/>
    <col min="3591" max="3591" width="11.7109375" style="388" customWidth="1"/>
    <col min="3592" max="3837" width="9.140625" style="388"/>
    <col min="3838" max="3838" width="5.28515625" style="388" customWidth="1"/>
    <col min="3839" max="3839" width="8" style="388" customWidth="1"/>
    <col min="3840" max="3840" width="5.85546875" style="388" customWidth="1"/>
    <col min="3841" max="3841" width="9.42578125" style="388" customWidth="1"/>
    <col min="3842" max="3842" width="11.28515625" style="388" customWidth="1"/>
    <col min="3843" max="3843" width="11" style="388" customWidth="1"/>
    <col min="3844" max="3844" width="13.140625" style="388" customWidth="1"/>
    <col min="3845" max="3845" width="11.7109375" style="388" customWidth="1"/>
    <col min="3846" max="3846" width="11.140625" style="388" customWidth="1"/>
    <col min="3847" max="3847" width="11.7109375" style="388" customWidth="1"/>
    <col min="3848" max="4093" width="9.140625" style="388"/>
    <col min="4094" max="4094" width="5.28515625" style="388" customWidth="1"/>
    <col min="4095" max="4095" width="8" style="388" customWidth="1"/>
    <col min="4096" max="4096" width="5.85546875" style="388" customWidth="1"/>
    <col min="4097" max="4097" width="9.42578125" style="388" customWidth="1"/>
    <col min="4098" max="4098" width="11.28515625" style="388" customWidth="1"/>
    <col min="4099" max="4099" width="11" style="388" customWidth="1"/>
    <col min="4100" max="4100" width="13.140625" style="388" customWidth="1"/>
    <col min="4101" max="4101" width="11.7109375" style="388" customWidth="1"/>
    <col min="4102" max="4102" width="11.140625" style="388" customWidth="1"/>
    <col min="4103" max="4103" width="11.7109375" style="388" customWidth="1"/>
    <col min="4104" max="4349" width="9.140625" style="388"/>
    <col min="4350" max="4350" width="5.28515625" style="388" customWidth="1"/>
    <col min="4351" max="4351" width="8" style="388" customWidth="1"/>
    <col min="4352" max="4352" width="5.85546875" style="388" customWidth="1"/>
    <col min="4353" max="4353" width="9.42578125" style="388" customWidth="1"/>
    <col min="4354" max="4354" width="11.28515625" style="388" customWidth="1"/>
    <col min="4355" max="4355" width="11" style="388" customWidth="1"/>
    <col min="4356" max="4356" width="13.140625" style="388" customWidth="1"/>
    <col min="4357" max="4357" width="11.7109375" style="388" customWidth="1"/>
    <col min="4358" max="4358" width="11.140625" style="388" customWidth="1"/>
    <col min="4359" max="4359" width="11.7109375" style="388" customWidth="1"/>
    <col min="4360" max="4605" width="9.140625" style="388"/>
    <col min="4606" max="4606" width="5.28515625" style="388" customWidth="1"/>
    <col min="4607" max="4607" width="8" style="388" customWidth="1"/>
    <col min="4608" max="4608" width="5.85546875" style="388" customWidth="1"/>
    <col min="4609" max="4609" width="9.42578125" style="388" customWidth="1"/>
    <col min="4610" max="4610" width="11.28515625" style="388" customWidth="1"/>
    <col min="4611" max="4611" width="11" style="388" customWidth="1"/>
    <col min="4612" max="4612" width="13.140625" style="388" customWidth="1"/>
    <col min="4613" max="4613" width="11.7109375" style="388" customWidth="1"/>
    <col min="4614" max="4614" width="11.140625" style="388" customWidth="1"/>
    <col min="4615" max="4615" width="11.7109375" style="388" customWidth="1"/>
    <col min="4616" max="4861" width="9.140625" style="388"/>
    <col min="4862" max="4862" width="5.28515625" style="388" customWidth="1"/>
    <col min="4863" max="4863" width="8" style="388" customWidth="1"/>
    <col min="4864" max="4864" width="5.85546875" style="388" customWidth="1"/>
    <col min="4865" max="4865" width="9.42578125" style="388" customWidth="1"/>
    <col min="4866" max="4866" width="11.28515625" style="388" customWidth="1"/>
    <col min="4867" max="4867" width="11" style="388" customWidth="1"/>
    <col min="4868" max="4868" width="13.140625" style="388" customWidth="1"/>
    <col min="4869" max="4869" width="11.7109375" style="388" customWidth="1"/>
    <col min="4870" max="4870" width="11.140625" style="388" customWidth="1"/>
    <col min="4871" max="4871" width="11.7109375" style="388" customWidth="1"/>
    <col min="4872" max="5117" width="9.140625" style="388"/>
    <col min="5118" max="5118" width="5.28515625" style="388" customWidth="1"/>
    <col min="5119" max="5119" width="8" style="388" customWidth="1"/>
    <col min="5120" max="5120" width="5.85546875" style="388" customWidth="1"/>
    <col min="5121" max="5121" width="9.42578125" style="388" customWidth="1"/>
    <col min="5122" max="5122" width="11.28515625" style="388" customWidth="1"/>
    <col min="5123" max="5123" width="11" style="388" customWidth="1"/>
    <col min="5124" max="5124" width="13.140625" style="388" customWidth="1"/>
    <col min="5125" max="5125" width="11.7109375" style="388" customWidth="1"/>
    <col min="5126" max="5126" width="11.140625" style="388" customWidth="1"/>
    <col min="5127" max="5127" width="11.7109375" style="388" customWidth="1"/>
    <col min="5128" max="5373" width="9.140625" style="388"/>
    <col min="5374" max="5374" width="5.28515625" style="388" customWidth="1"/>
    <col min="5375" max="5375" width="8" style="388" customWidth="1"/>
    <col min="5376" max="5376" width="5.85546875" style="388" customWidth="1"/>
    <col min="5377" max="5377" width="9.42578125" style="388" customWidth="1"/>
    <col min="5378" max="5378" width="11.28515625" style="388" customWidth="1"/>
    <col min="5379" max="5379" width="11" style="388" customWidth="1"/>
    <col min="5380" max="5380" width="13.140625" style="388" customWidth="1"/>
    <col min="5381" max="5381" width="11.7109375" style="388" customWidth="1"/>
    <col min="5382" max="5382" width="11.140625" style="388" customWidth="1"/>
    <col min="5383" max="5383" width="11.7109375" style="388" customWidth="1"/>
    <col min="5384" max="5629" width="9.140625" style="388"/>
    <col min="5630" max="5630" width="5.28515625" style="388" customWidth="1"/>
    <col min="5631" max="5631" width="8" style="388" customWidth="1"/>
    <col min="5632" max="5632" width="5.85546875" style="388" customWidth="1"/>
    <col min="5633" max="5633" width="9.42578125" style="388" customWidth="1"/>
    <col min="5634" max="5634" width="11.28515625" style="388" customWidth="1"/>
    <col min="5635" max="5635" width="11" style="388" customWidth="1"/>
    <col min="5636" max="5636" width="13.140625" style="388" customWidth="1"/>
    <col min="5637" max="5637" width="11.7109375" style="388" customWidth="1"/>
    <col min="5638" max="5638" width="11.140625" style="388" customWidth="1"/>
    <col min="5639" max="5639" width="11.7109375" style="388" customWidth="1"/>
    <col min="5640" max="5885" width="9.140625" style="388"/>
    <col min="5886" max="5886" width="5.28515625" style="388" customWidth="1"/>
    <col min="5887" max="5887" width="8" style="388" customWidth="1"/>
    <col min="5888" max="5888" width="5.85546875" style="388" customWidth="1"/>
    <col min="5889" max="5889" width="9.42578125" style="388" customWidth="1"/>
    <col min="5890" max="5890" width="11.28515625" style="388" customWidth="1"/>
    <col min="5891" max="5891" width="11" style="388" customWidth="1"/>
    <col min="5892" max="5892" width="13.140625" style="388" customWidth="1"/>
    <col min="5893" max="5893" width="11.7109375" style="388" customWidth="1"/>
    <col min="5894" max="5894" width="11.140625" style="388" customWidth="1"/>
    <col min="5895" max="5895" width="11.7109375" style="388" customWidth="1"/>
    <col min="5896" max="6141" width="9.140625" style="388"/>
    <col min="6142" max="6142" width="5.28515625" style="388" customWidth="1"/>
    <col min="6143" max="6143" width="8" style="388" customWidth="1"/>
    <col min="6144" max="6144" width="5.85546875" style="388" customWidth="1"/>
    <col min="6145" max="6145" width="9.42578125" style="388" customWidth="1"/>
    <col min="6146" max="6146" width="11.28515625" style="388" customWidth="1"/>
    <col min="6147" max="6147" width="11" style="388" customWidth="1"/>
    <col min="6148" max="6148" width="13.140625" style="388" customWidth="1"/>
    <col min="6149" max="6149" width="11.7109375" style="388" customWidth="1"/>
    <col min="6150" max="6150" width="11.140625" style="388" customWidth="1"/>
    <col min="6151" max="6151" width="11.7109375" style="388" customWidth="1"/>
    <col min="6152" max="6397" width="9.140625" style="388"/>
    <col min="6398" max="6398" width="5.28515625" style="388" customWidth="1"/>
    <col min="6399" max="6399" width="8" style="388" customWidth="1"/>
    <col min="6400" max="6400" width="5.85546875" style="388" customWidth="1"/>
    <col min="6401" max="6401" width="9.42578125" style="388" customWidth="1"/>
    <col min="6402" max="6402" width="11.28515625" style="388" customWidth="1"/>
    <col min="6403" max="6403" width="11" style="388" customWidth="1"/>
    <col min="6404" max="6404" width="13.140625" style="388" customWidth="1"/>
    <col min="6405" max="6405" width="11.7109375" style="388" customWidth="1"/>
    <col min="6406" max="6406" width="11.140625" style="388" customWidth="1"/>
    <col min="6407" max="6407" width="11.7109375" style="388" customWidth="1"/>
    <col min="6408" max="6653" width="9.140625" style="388"/>
    <col min="6654" max="6654" width="5.28515625" style="388" customWidth="1"/>
    <col min="6655" max="6655" width="8" style="388" customWidth="1"/>
    <col min="6656" max="6656" width="5.85546875" style="388" customWidth="1"/>
    <col min="6657" max="6657" width="9.42578125" style="388" customWidth="1"/>
    <col min="6658" max="6658" width="11.28515625" style="388" customWidth="1"/>
    <col min="6659" max="6659" width="11" style="388" customWidth="1"/>
    <col min="6660" max="6660" width="13.140625" style="388" customWidth="1"/>
    <col min="6661" max="6661" width="11.7109375" style="388" customWidth="1"/>
    <col min="6662" max="6662" width="11.140625" style="388" customWidth="1"/>
    <col min="6663" max="6663" width="11.7109375" style="388" customWidth="1"/>
    <col min="6664" max="6909" width="9.140625" style="388"/>
    <col min="6910" max="6910" width="5.28515625" style="388" customWidth="1"/>
    <col min="6911" max="6911" width="8" style="388" customWidth="1"/>
    <col min="6912" max="6912" width="5.85546875" style="388" customWidth="1"/>
    <col min="6913" max="6913" width="9.42578125" style="388" customWidth="1"/>
    <col min="6914" max="6914" width="11.28515625" style="388" customWidth="1"/>
    <col min="6915" max="6915" width="11" style="388" customWidth="1"/>
    <col min="6916" max="6916" width="13.140625" style="388" customWidth="1"/>
    <col min="6917" max="6917" width="11.7109375" style="388" customWidth="1"/>
    <col min="6918" max="6918" width="11.140625" style="388" customWidth="1"/>
    <col min="6919" max="6919" width="11.7109375" style="388" customWidth="1"/>
    <col min="6920" max="7165" width="9.140625" style="388"/>
    <col min="7166" max="7166" width="5.28515625" style="388" customWidth="1"/>
    <col min="7167" max="7167" width="8" style="388" customWidth="1"/>
    <col min="7168" max="7168" width="5.85546875" style="388" customWidth="1"/>
    <col min="7169" max="7169" width="9.42578125" style="388" customWidth="1"/>
    <col min="7170" max="7170" width="11.28515625" style="388" customWidth="1"/>
    <col min="7171" max="7171" width="11" style="388" customWidth="1"/>
    <col min="7172" max="7172" width="13.140625" style="388" customWidth="1"/>
    <col min="7173" max="7173" width="11.7109375" style="388" customWidth="1"/>
    <col min="7174" max="7174" width="11.140625" style="388" customWidth="1"/>
    <col min="7175" max="7175" width="11.7109375" style="388" customWidth="1"/>
    <col min="7176" max="7421" width="9.140625" style="388"/>
    <col min="7422" max="7422" width="5.28515625" style="388" customWidth="1"/>
    <col min="7423" max="7423" width="8" style="388" customWidth="1"/>
    <col min="7424" max="7424" width="5.85546875" style="388" customWidth="1"/>
    <col min="7425" max="7425" width="9.42578125" style="388" customWidth="1"/>
    <col min="7426" max="7426" width="11.28515625" style="388" customWidth="1"/>
    <col min="7427" max="7427" width="11" style="388" customWidth="1"/>
    <col min="7428" max="7428" width="13.140625" style="388" customWidth="1"/>
    <col min="7429" max="7429" width="11.7109375" style="388" customWidth="1"/>
    <col min="7430" max="7430" width="11.140625" style="388" customWidth="1"/>
    <col min="7431" max="7431" width="11.7109375" style="388" customWidth="1"/>
    <col min="7432" max="7677" width="9.140625" style="388"/>
    <col min="7678" max="7678" width="5.28515625" style="388" customWidth="1"/>
    <col min="7679" max="7679" width="8" style="388" customWidth="1"/>
    <col min="7680" max="7680" width="5.85546875" style="388" customWidth="1"/>
    <col min="7681" max="7681" width="9.42578125" style="388" customWidth="1"/>
    <col min="7682" max="7682" width="11.28515625" style="388" customWidth="1"/>
    <col min="7683" max="7683" width="11" style="388" customWidth="1"/>
    <col min="7684" max="7684" width="13.140625" style="388" customWidth="1"/>
    <col min="7685" max="7685" width="11.7109375" style="388" customWidth="1"/>
    <col min="7686" max="7686" width="11.140625" style="388" customWidth="1"/>
    <col min="7687" max="7687" width="11.7109375" style="388" customWidth="1"/>
    <col min="7688" max="7933" width="9.140625" style="388"/>
    <col min="7934" max="7934" width="5.28515625" style="388" customWidth="1"/>
    <col min="7935" max="7935" width="8" style="388" customWidth="1"/>
    <col min="7936" max="7936" width="5.85546875" style="388" customWidth="1"/>
    <col min="7937" max="7937" width="9.42578125" style="388" customWidth="1"/>
    <col min="7938" max="7938" width="11.28515625" style="388" customWidth="1"/>
    <col min="7939" max="7939" width="11" style="388" customWidth="1"/>
    <col min="7940" max="7940" width="13.140625" style="388" customWidth="1"/>
    <col min="7941" max="7941" width="11.7109375" style="388" customWidth="1"/>
    <col min="7942" max="7942" width="11.140625" style="388" customWidth="1"/>
    <col min="7943" max="7943" width="11.7109375" style="388" customWidth="1"/>
    <col min="7944" max="8189" width="9.140625" style="388"/>
    <col min="8190" max="8190" width="5.28515625" style="388" customWidth="1"/>
    <col min="8191" max="8191" width="8" style="388" customWidth="1"/>
    <col min="8192" max="8192" width="5.85546875" style="388" customWidth="1"/>
    <col min="8193" max="8193" width="9.42578125" style="388" customWidth="1"/>
    <col min="8194" max="8194" width="11.28515625" style="388" customWidth="1"/>
    <col min="8195" max="8195" width="11" style="388" customWidth="1"/>
    <col min="8196" max="8196" width="13.140625" style="388" customWidth="1"/>
    <col min="8197" max="8197" width="11.7109375" style="388" customWidth="1"/>
    <col min="8198" max="8198" width="11.140625" style="388" customWidth="1"/>
    <col min="8199" max="8199" width="11.7109375" style="388" customWidth="1"/>
    <col min="8200" max="8445" width="9.140625" style="388"/>
    <col min="8446" max="8446" width="5.28515625" style="388" customWidth="1"/>
    <col min="8447" max="8447" width="8" style="388" customWidth="1"/>
    <col min="8448" max="8448" width="5.85546875" style="388" customWidth="1"/>
    <col min="8449" max="8449" width="9.42578125" style="388" customWidth="1"/>
    <col min="8450" max="8450" width="11.28515625" style="388" customWidth="1"/>
    <col min="8451" max="8451" width="11" style="388" customWidth="1"/>
    <col min="8452" max="8452" width="13.140625" style="388" customWidth="1"/>
    <col min="8453" max="8453" width="11.7109375" style="388" customWidth="1"/>
    <col min="8454" max="8454" width="11.140625" style="388" customWidth="1"/>
    <col min="8455" max="8455" width="11.7109375" style="388" customWidth="1"/>
    <col min="8456" max="8701" width="9.140625" style="388"/>
    <col min="8702" max="8702" width="5.28515625" style="388" customWidth="1"/>
    <col min="8703" max="8703" width="8" style="388" customWidth="1"/>
    <col min="8704" max="8704" width="5.85546875" style="388" customWidth="1"/>
    <col min="8705" max="8705" width="9.42578125" style="388" customWidth="1"/>
    <col min="8706" max="8706" width="11.28515625" style="388" customWidth="1"/>
    <col min="8707" max="8707" width="11" style="388" customWidth="1"/>
    <col min="8708" max="8708" width="13.140625" style="388" customWidth="1"/>
    <col min="8709" max="8709" width="11.7109375" style="388" customWidth="1"/>
    <col min="8710" max="8710" width="11.140625" style="388" customWidth="1"/>
    <col min="8711" max="8711" width="11.7109375" style="388" customWidth="1"/>
    <col min="8712" max="8957" width="9.140625" style="388"/>
    <col min="8958" max="8958" width="5.28515625" style="388" customWidth="1"/>
    <col min="8959" max="8959" width="8" style="388" customWidth="1"/>
    <col min="8960" max="8960" width="5.85546875" style="388" customWidth="1"/>
    <col min="8961" max="8961" width="9.42578125" style="388" customWidth="1"/>
    <col min="8962" max="8962" width="11.28515625" style="388" customWidth="1"/>
    <col min="8963" max="8963" width="11" style="388" customWidth="1"/>
    <col min="8964" max="8964" width="13.140625" style="388" customWidth="1"/>
    <col min="8965" max="8965" width="11.7109375" style="388" customWidth="1"/>
    <col min="8966" max="8966" width="11.140625" style="388" customWidth="1"/>
    <col min="8967" max="8967" width="11.7109375" style="388" customWidth="1"/>
    <col min="8968" max="9213" width="9.140625" style="388"/>
    <col min="9214" max="9214" width="5.28515625" style="388" customWidth="1"/>
    <col min="9215" max="9215" width="8" style="388" customWidth="1"/>
    <col min="9216" max="9216" width="5.85546875" style="388" customWidth="1"/>
    <col min="9217" max="9217" width="9.42578125" style="388" customWidth="1"/>
    <col min="9218" max="9218" width="11.28515625" style="388" customWidth="1"/>
    <col min="9219" max="9219" width="11" style="388" customWidth="1"/>
    <col min="9220" max="9220" width="13.140625" style="388" customWidth="1"/>
    <col min="9221" max="9221" width="11.7109375" style="388" customWidth="1"/>
    <col min="9222" max="9222" width="11.140625" style="388" customWidth="1"/>
    <col min="9223" max="9223" width="11.7109375" style="388" customWidth="1"/>
    <col min="9224" max="9469" width="9.140625" style="388"/>
    <col min="9470" max="9470" width="5.28515625" style="388" customWidth="1"/>
    <col min="9471" max="9471" width="8" style="388" customWidth="1"/>
    <col min="9472" max="9472" width="5.85546875" style="388" customWidth="1"/>
    <col min="9473" max="9473" width="9.42578125" style="388" customWidth="1"/>
    <col min="9474" max="9474" width="11.28515625" style="388" customWidth="1"/>
    <col min="9475" max="9475" width="11" style="388" customWidth="1"/>
    <col min="9476" max="9476" width="13.140625" style="388" customWidth="1"/>
    <col min="9477" max="9477" width="11.7109375" style="388" customWidth="1"/>
    <col min="9478" max="9478" width="11.140625" style="388" customWidth="1"/>
    <col min="9479" max="9479" width="11.7109375" style="388" customWidth="1"/>
    <col min="9480" max="9725" width="9.140625" style="388"/>
    <col min="9726" max="9726" width="5.28515625" style="388" customWidth="1"/>
    <col min="9727" max="9727" width="8" style="388" customWidth="1"/>
    <col min="9728" max="9728" width="5.85546875" style="388" customWidth="1"/>
    <col min="9729" max="9729" width="9.42578125" style="388" customWidth="1"/>
    <col min="9730" max="9730" width="11.28515625" style="388" customWidth="1"/>
    <col min="9731" max="9731" width="11" style="388" customWidth="1"/>
    <col min="9732" max="9732" width="13.140625" style="388" customWidth="1"/>
    <col min="9733" max="9733" width="11.7109375" style="388" customWidth="1"/>
    <col min="9734" max="9734" width="11.140625" style="388" customWidth="1"/>
    <col min="9735" max="9735" width="11.7109375" style="388" customWidth="1"/>
    <col min="9736" max="9981" width="9.140625" style="388"/>
    <col min="9982" max="9982" width="5.28515625" style="388" customWidth="1"/>
    <col min="9983" max="9983" width="8" style="388" customWidth="1"/>
    <col min="9984" max="9984" width="5.85546875" style="388" customWidth="1"/>
    <col min="9985" max="9985" width="9.42578125" style="388" customWidth="1"/>
    <col min="9986" max="9986" width="11.28515625" style="388" customWidth="1"/>
    <col min="9987" max="9987" width="11" style="388" customWidth="1"/>
    <col min="9988" max="9988" width="13.140625" style="388" customWidth="1"/>
    <col min="9989" max="9989" width="11.7109375" style="388" customWidth="1"/>
    <col min="9990" max="9990" width="11.140625" style="388" customWidth="1"/>
    <col min="9991" max="9991" width="11.7109375" style="388" customWidth="1"/>
    <col min="9992" max="10237" width="9.140625" style="388"/>
    <col min="10238" max="10238" width="5.28515625" style="388" customWidth="1"/>
    <col min="10239" max="10239" width="8" style="388" customWidth="1"/>
    <col min="10240" max="10240" width="5.85546875" style="388" customWidth="1"/>
    <col min="10241" max="10241" width="9.42578125" style="388" customWidth="1"/>
    <col min="10242" max="10242" width="11.28515625" style="388" customWidth="1"/>
    <col min="10243" max="10243" width="11" style="388" customWidth="1"/>
    <col min="10244" max="10244" width="13.140625" style="388" customWidth="1"/>
    <col min="10245" max="10245" width="11.7109375" style="388" customWidth="1"/>
    <col min="10246" max="10246" width="11.140625" style="388" customWidth="1"/>
    <col min="10247" max="10247" width="11.7109375" style="388" customWidth="1"/>
    <col min="10248" max="10493" width="9.140625" style="388"/>
    <col min="10494" max="10494" width="5.28515625" style="388" customWidth="1"/>
    <col min="10495" max="10495" width="8" style="388" customWidth="1"/>
    <col min="10496" max="10496" width="5.85546875" style="388" customWidth="1"/>
    <col min="10497" max="10497" width="9.42578125" style="388" customWidth="1"/>
    <col min="10498" max="10498" width="11.28515625" style="388" customWidth="1"/>
    <col min="10499" max="10499" width="11" style="388" customWidth="1"/>
    <col min="10500" max="10500" width="13.140625" style="388" customWidth="1"/>
    <col min="10501" max="10501" width="11.7109375" style="388" customWidth="1"/>
    <col min="10502" max="10502" width="11.140625" style="388" customWidth="1"/>
    <col min="10503" max="10503" width="11.7109375" style="388" customWidth="1"/>
    <col min="10504" max="10749" width="9.140625" style="388"/>
    <col min="10750" max="10750" width="5.28515625" style="388" customWidth="1"/>
    <col min="10751" max="10751" width="8" style="388" customWidth="1"/>
    <col min="10752" max="10752" width="5.85546875" style="388" customWidth="1"/>
    <col min="10753" max="10753" width="9.42578125" style="388" customWidth="1"/>
    <col min="10754" max="10754" width="11.28515625" style="388" customWidth="1"/>
    <col min="10755" max="10755" width="11" style="388" customWidth="1"/>
    <col min="10756" max="10756" width="13.140625" style="388" customWidth="1"/>
    <col min="10757" max="10757" width="11.7109375" style="388" customWidth="1"/>
    <col min="10758" max="10758" width="11.140625" style="388" customWidth="1"/>
    <col min="10759" max="10759" width="11.7109375" style="388" customWidth="1"/>
    <col min="10760" max="11005" width="9.140625" style="388"/>
    <col min="11006" max="11006" width="5.28515625" style="388" customWidth="1"/>
    <col min="11007" max="11007" width="8" style="388" customWidth="1"/>
    <col min="11008" max="11008" width="5.85546875" style="388" customWidth="1"/>
    <col min="11009" max="11009" width="9.42578125" style="388" customWidth="1"/>
    <col min="11010" max="11010" width="11.28515625" style="388" customWidth="1"/>
    <col min="11011" max="11011" width="11" style="388" customWidth="1"/>
    <col min="11012" max="11012" width="13.140625" style="388" customWidth="1"/>
    <col min="11013" max="11013" width="11.7109375" style="388" customWidth="1"/>
    <col min="11014" max="11014" width="11.140625" style="388" customWidth="1"/>
    <col min="11015" max="11015" width="11.7109375" style="388" customWidth="1"/>
    <col min="11016" max="11261" width="9.140625" style="388"/>
    <col min="11262" max="11262" width="5.28515625" style="388" customWidth="1"/>
    <col min="11263" max="11263" width="8" style="388" customWidth="1"/>
    <col min="11264" max="11264" width="5.85546875" style="388" customWidth="1"/>
    <col min="11265" max="11265" width="9.42578125" style="388" customWidth="1"/>
    <col min="11266" max="11266" width="11.28515625" style="388" customWidth="1"/>
    <col min="11267" max="11267" width="11" style="388" customWidth="1"/>
    <col min="11268" max="11268" width="13.140625" style="388" customWidth="1"/>
    <col min="11269" max="11269" width="11.7109375" style="388" customWidth="1"/>
    <col min="11270" max="11270" width="11.140625" style="388" customWidth="1"/>
    <col min="11271" max="11271" width="11.7109375" style="388" customWidth="1"/>
    <col min="11272" max="11517" width="9.140625" style="388"/>
    <col min="11518" max="11518" width="5.28515625" style="388" customWidth="1"/>
    <col min="11519" max="11519" width="8" style="388" customWidth="1"/>
    <col min="11520" max="11520" width="5.85546875" style="388" customWidth="1"/>
    <col min="11521" max="11521" width="9.42578125" style="388" customWidth="1"/>
    <col min="11522" max="11522" width="11.28515625" style="388" customWidth="1"/>
    <col min="11523" max="11523" width="11" style="388" customWidth="1"/>
    <col min="11524" max="11524" width="13.140625" style="388" customWidth="1"/>
    <col min="11525" max="11525" width="11.7109375" style="388" customWidth="1"/>
    <col min="11526" max="11526" width="11.140625" style="388" customWidth="1"/>
    <col min="11527" max="11527" width="11.7109375" style="388" customWidth="1"/>
    <col min="11528" max="11773" width="9.140625" style="388"/>
    <col min="11774" max="11774" width="5.28515625" style="388" customWidth="1"/>
    <col min="11775" max="11775" width="8" style="388" customWidth="1"/>
    <col min="11776" max="11776" width="5.85546875" style="388" customWidth="1"/>
    <col min="11777" max="11777" width="9.42578125" style="388" customWidth="1"/>
    <col min="11778" max="11778" width="11.28515625" style="388" customWidth="1"/>
    <col min="11779" max="11779" width="11" style="388" customWidth="1"/>
    <col min="11780" max="11780" width="13.140625" style="388" customWidth="1"/>
    <col min="11781" max="11781" width="11.7109375" style="388" customWidth="1"/>
    <col min="11782" max="11782" width="11.140625" style="388" customWidth="1"/>
    <col min="11783" max="11783" width="11.7109375" style="388" customWidth="1"/>
    <col min="11784" max="12029" width="9.140625" style="388"/>
    <col min="12030" max="12030" width="5.28515625" style="388" customWidth="1"/>
    <col min="12031" max="12031" width="8" style="388" customWidth="1"/>
    <col min="12032" max="12032" width="5.85546875" style="388" customWidth="1"/>
    <col min="12033" max="12033" width="9.42578125" style="388" customWidth="1"/>
    <col min="12034" max="12034" width="11.28515625" style="388" customWidth="1"/>
    <col min="12035" max="12035" width="11" style="388" customWidth="1"/>
    <col min="12036" max="12036" width="13.140625" style="388" customWidth="1"/>
    <col min="12037" max="12037" width="11.7109375" style="388" customWidth="1"/>
    <col min="12038" max="12038" width="11.140625" style="388" customWidth="1"/>
    <col min="12039" max="12039" width="11.7109375" style="388" customWidth="1"/>
    <col min="12040" max="12285" width="9.140625" style="388"/>
    <col min="12286" max="12286" width="5.28515625" style="388" customWidth="1"/>
    <col min="12287" max="12287" width="8" style="388" customWidth="1"/>
    <col min="12288" max="12288" width="5.85546875" style="388" customWidth="1"/>
    <col min="12289" max="12289" width="9.42578125" style="388" customWidth="1"/>
    <col min="12290" max="12290" width="11.28515625" style="388" customWidth="1"/>
    <col min="12291" max="12291" width="11" style="388" customWidth="1"/>
    <col min="12292" max="12292" width="13.140625" style="388" customWidth="1"/>
    <col min="12293" max="12293" width="11.7109375" style="388" customWidth="1"/>
    <col min="12294" max="12294" width="11.140625" style="388" customWidth="1"/>
    <col min="12295" max="12295" width="11.7109375" style="388" customWidth="1"/>
    <col min="12296" max="12541" width="9.140625" style="388"/>
    <col min="12542" max="12542" width="5.28515625" style="388" customWidth="1"/>
    <col min="12543" max="12543" width="8" style="388" customWidth="1"/>
    <col min="12544" max="12544" width="5.85546875" style="388" customWidth="1"/>
    <col min="12545" max="12545" width="9.42578125" style="388" customWidth="1"/>
    <col min="12546" max="12546" width="11.28515625" style="388" customWidth="1"/>
    <col min="12547" max="12547" width="11" style="388" customWidth="1"/>
    <col min="12548" max="12548" width="13.140625" style="388" customWidth="1"/>
    <col min="12549" max="12549" width="11.7109375" style="388" customWidth="1"/>
    <col min="12550" max="12550" width="11.140625" style="388" customWidth="1"/>
    <col min="12551" max="12551" width="11.7109375" style="388" customWidth="1"/>
    <col min="12552" max="12797" width="9.140625" style="388"/>
    <col min="12798" max="12798" width="5.28515625" style="388" customWidth="1"/>
    <col min="12799" max="12799" width="8" style="388" customWidth="1"/>
    <col min="12800" max="12800" width="5.85546875" style="388" customWidth="1"/>
    <col min="12801" max="12801" width="9.42578125" style="388" customWidth="1"/>
    <col min="12802" max="12802" width="11.28515625" style="388" customWidth="1"/>
    <col min="12803" max="12803" width="11" style="388" customWidth="1"/>
    <col min="12804" max="12804" width="13.140625" style="388" customWidth="1"/>
    <col min="12805" max="12805" width="11.7109375" style="388" customWidth="1"/>
    <col min="12806" max="12806" width="11.140625" style="388" customWidth="1"/>
    <col min="12807" max="12807" width="11.7109375" style="388" customWidth="1"/>
    <col min="12808" max="13053" width="9.140625" style="388"/>
    <col min="13054" max="13054" width="5.28515625" style="388" customWidth="1"/>
    <col min="13055" max="13055" width="8" style="388" customWidth="1"/>
    <col min="13056" max="13056" width="5.85546875" style="388" customWidth="1"/>
    <col min="13057" max="13057" width="9.42578125" style="388" customWidth="1"/>
    <col min="13058" max="13058" width="11.28515625" style="388" customWidth="1"/>
    <col min="13059" max="13059" width="11" style="388" customWidth="1"/>
    <col min="13060" max="13060" width="13.140625" style="388" customWidth="1"/>
    <col min="13061" max="13061" width="11.7109375" style="388" customWidth="1"/>
    <col min="13062" max="13062" width="11.140625" style="388" customWidth="1"/>
    <col min="13063" max="13063" width="11.7109375" style="388" customWidth="1"/>
    <col min="13064" max="13309" width="9.140625" style="388"/>
    <col min="13310" max="13310" width="5.28515625" style="388" customWidth="1"/>
    <col min="13311" max="13311" width="8" style="388" customWidth="1"/>
    <col min="13312" max="13312" width="5.85546875" style="388" customWidth="1"/>
    <col min="13313" max="13313" width="9.42578125" style="388" customWidth="1"/>
    <col min="13314" max="13314" width="11.28515625" style="388" customWidth="1"/>
    <col min="13315" max="13315" width="11" style="388" customWidth="1"/>
    <col min="13316" max="13316" width="13.140625" style="388" customWidth="1"/>
    <col min="13317" max="13317" width="11.7109375" style="388" customWidth="1"/>
    <col min="13318" max="13318" width="11.140625" style="388" customWidth="1"/>
    <col min="13319" max="13319" width="11.7109375" style="388" customWidth="1"/>
    <col min="13320" max="13565" width="9.140625" style="388"/>
    <col min="13566" max="13566" width="5.28515625" style="388" customWidth="1"/>
    <col min="13567" max="13567" width="8" style="388" customWidth="1"/>
    <col min="13568" max="13568" width="5.85546875" style="388" customWidth="1"/>
    <col min="13569" max="13569" width="9.42578125" style="388" customWidth="1"/>
    <col min="13570" max="13570" width="11.28515625" style="388" customWidth="1"/>
    <col min="13571" max="13571" width="11" style="388" customWidth="1"/>
    <col min="13572" max="13572" width="13.140625" style="388" customWidth="1"/>
    <col min="13573" max="13573" width="11.7109375" style="388" customWidth="1"/>
    <col min="13574" max="13574" width="11.140625" style="388" customWidth="1"/>
    <col min="13575" max="13575" width="11.7109375" style="388" customWidth="1"/>
    <col min="13576" max="13821" width="9.140625" style="388"/>
    <col min="13822" max="13822" width="5.28515625" style="388" customWidth="1"/>
    <col min="13823" max="13823" width="8" style="388" customWidth="1"/>
    <col min="13824" max="13824" width="5.85546875" style="388" customWidth="1"/>
    <col min="13825" max="13825" width="9.42578125" style="388" customWidth="1"/>
    <col min="13826" max="13826" width="11.28515625" style="388" customWidth="1"/>
    <col min="13827" max="13827" width="11" style="388" customWidth="1"/>
    <col min="13828" max="13828" width="13.140625" style="388" customWidth="1"/>
    <col min="13829" max="13829" width="11.7109375" style="388" customWidth="1"/>
    <col min="13830" max="13830" width="11.140625" style="388" customWidth="1"/>
    <col min="13831" max="13831" width="11.7109375" style="388" customWidth="1"/>
    <col min="13832" max="14077" width="9.140625" style="388"/>
    <col min="14078" max="14078" width="5.28515625" style="388" customWidth="1"/>
    <col min="14079" max="14079" width="8" style="388" customWidth="1"/>
    <col min="14080" max="14080" width="5.85546875" style="388" customWidth="1"/>
    <col min="14081" max="14081" width="9.42578125" style="388" customWidth="1"/>
    <col min="14082" max="14082" width="11.28515625" style="388" customWidth="1"/>
    <col min="14083" max="14083" width="11" style="388" customWidth="1"/>
    <col min="14084" max="14084" width="13.140625" style="388" customWidth="1"/>
    <col min="14085" max="14085" width="11.7109375" style="388" customWidth="1"/>
    <col min="14086" max="14086" width="11.140625" style="388" customWidth="1"/>
    <col min="14087" max="14087" width="11.7109375" style="388" customWidth="1"/>
    <col min="14088" max="14333" width="9.140625" style="388"/>
    <col min="14334" max="14334" width="5.28515625" style="388" customWidth="1"/>
    <col min="14335" max="14335" width="8" style="388" customWidth="1"/>
    <col min="14336" max="14336" width="5.85546875" style="388" customWidth="1"/>
    <col min="14337" max="14337" width="9.42578125" style="388" customWidth="1"/>
    <col min="14338" max="14338" width="11.28515625" style="388" customWidth="1"/>
    <col min="14339" max="14339" width="11" style="388" customWidth="1"/>
    <col min="14340" max="14340" width="13.140625" style="388" customWidth="1"/>
    <col min="14341" max="14341" width="11.7109375" style="388" customWidth="1"/>
    <col min="14342" max="14342" width="11.140625" style="388" customWidth="1"/>
    <col min="14343" max="14343" width="11.7109375" style="388" customWidth="1"/>
    <col min="14344" max="14589" width="9.140625" style="388"/>
    <col min="14590" max="14590" width="5.28515625" style="388" customWidth="1"/>
    <col min="14591" max="14591" width="8" style="388" customWidth="1"/>
    <col min="14592" max="14592" width="5.85546875" style="388" customWidth="1"/>
    <col min="14593" max="14593" width="9.42578125" style="388" customWidth="1"/>
    <col min="14594" max="14594" width="11.28515625" style="388" customWidth="1"/>
    <col min="14595" max="14595" width="11" style="388" customWidth="1"/>
    <col min="14596" max="14596" width="13.140625" style="388" customWidth="1"/>
    <col min="14597" max="14597" width="11.7109375" style="388" customWidth="1"/>
    <col min="14598" max="14598" width="11.140625" style="388" customWidth="1"/>
    <col min="14599" max="14599" width="11.7109375" style="388" customWidth="1"/>
    <col min="14600" max="14845" width="9.140625" style="388"/>
    <col min="14846" max="14846" width="5.28515625" style="388" customWidth="1"/>
    <col min="14847" max="14847" width="8" style="388" customWidth="1"/>
    <col min="14848" max="14848" width="5.85546875" style="388" customWidth="1"/>
    <col min="14849" max="14849" width="9.42578125" style="388" customWidth="1"/>
    <col min="14850" max="14850" width="11.28515625" style="388" customWidth="1"/>
    <col min="14851" max="14851" width="11" style="388" customWidth="1"/>
    <col min="14852" max="14852" width="13.140625" style="388" customWidth="1"/>
    <col min="14853" max="14853" width="11.7109375" style="388" customWidth="1"/>
    <col min="14854" max="14854" width="11.140625" style="388" customWidth="1"/>
    <col min="14855" max="14855" width="11.7109375" style="388" customWidth="1"/>
    <col min="14856" max="15101" width="9.140625" style="388"/>
    <col min="15102" max="15102" width="5.28515625" style="388" customWidth="1"/>
    <col min="15103" max="15103" width="8" style="388" customWidth="1"/>
    <col min="15104" max="15104" width="5.85546875" style="388" customWidth="1"/>
    <col min="15105" max="15105" width="9.42578125" style="388" customWidth="1"/>
    <col min="15106" max="15106" width="11.28515625" style="388" customWidth="1"/>
    <col min="15107" max="15107" width="11" style="388" customWidth="1"/>
    <col min="15108" max="15108" width="13.140625" style="388" customWidth="1"/>
    <col min="15109" max="15109" width="11.7109375" style="388" customWidth="1"/>
    <col min="15110" max="15110" width="11.140625" style="388" customWidth="1"/>
    <col min="15111" max="15111" width="11.7109375" style="388" customWidth="1"/>
    <col min="15112" max="15357" width="9.140625" style="388"/>
    <col min="15358" max="15358" width="5.28515625" style="388" customWidth="1"/>
    <col min="15359" max="15359" width="8" style="388" customWidth="1"/>
    <col min="15360" max="15360" width="5.85546875" style="388" customWidth="1"/>
    <col min="15361" max="15361" width="9.42578125" style="388" customWidth="1"/>
    <col min="15362" max="15362" width="11.28515625" style="388" customWidth="1"/>
    <col min="15363" max="15363" width="11" style="388" customWidth="1"/>
    <col min="15364" max="15364" width="13.140625" style="388" customWidth="1"/>
    <col min="15365" max="15365" width="11.7109375" style="388" customWidth="1"/>
    <col min="15366" max="15366" width="11.140625" style="388" customWidth="1"/>
    <col min="15367" max="15367" width="11.7109375" style="388" customWidth="1"/>
    <col min="15368" max="15613" width="9.140625" style="388"/>
    <col min="15614" max="15614" width="5.28515625" style="388" customWidth="1"/>
    <col min="15615" max="15615" width="8" style="388" customWidth="1"/>
    <col min="15616" max="15616" width="5.85546875" style="388" customWidth="1"/>
    <col min="15617" max="15617" width="9.42578125" style="388" customWidth="1"/>
    <col min="15618" max="15618" width="11.28515625" style="388" customWidth="1"/>
    <col min="15619" max="15619" width="11" style="388" customWidth="1"/>
    <col min="15620" max="15620" width="13.140625" style="388" customWidth="1"/>
    <col min="15621" max="15621" width="11.7109375" style="388" customWidth="1"/>
    <col min="15622" max="15622" width="11.140625" style="388" customWidth="1"/>
    <col min="15623" max="15623" width="11.7109375" style="388" customWidth="1"/>
    <col min="15624" max="15869" width="9.140625" style="388"/>
    <col min="15870" max="15870" width="5.28515625" style="388" customWidth="1"/>
    <col min="15871" max="15871" width="8" style="388" customWidth="1"/>
    <col min="15872" max="15872" width="5.85546875" style="388" customWidth="1"/>
    <col min="15873" max="15873" width="9.42578125" style="388" customWidth="1"/>
    <col min="15874" max="15874" width="11.28515625" style="388" customWidth="1"/>
    <col min="15875" max="15875" width="11" style="388" customWidth="1"/>
    <col min="15876" max="15876" width="13.140625" style="388" customWidth="1"/>
    <col min="15877" max="15877" width="11.7109375" style="388" customWidth="1"/>
    <col min="15878" max="15878" width="11.140625" style="388" customWidth="1"/>
    <col min="15879" max="15879" width="11.7109375" style="388" customWidth="1"/>
    <col min="15880" max="16125" width="9.140625" style="388"/>
    <col min="16126" max="16126" width="5.28515625" style="388" customWidth="1"/>
    <col min="16127" max="16127" width="8" style="388" customWidth="1"/>
    <col min="16128" max="16128" width="5.85546875" style="388" customWidth="1"/>
    <col min="16129" max="16129" width="9.42578125" style="388" customWidth="1"/>
    <col min="16130" max="16130" width="11.28515625" style="388" customWidth="1"/>
    <col min="16131" max="16131" width="11" style="388" customWidth="1"/>
    <col min="16132" max="16132" width="13.140625" style="388" customWidth="1"/>
    <col min="16133" max="16133" width="11.7109375" style="388" customWidth="1"/>
    <col min="16134" max="16134" width="11.140625" style="388" customWidth="1"/>
    <col min="16135" max="16135" width="11.7109375" style="388" customWidth="1"/>
    <col min="16136" max="16384" width="9.140625" style="388"/>
  </cols>
  <sheetData>
    <row r="1" spans="1:72" ht="12.75" customHeight="1" x14ac:dyDescent="0.25">
      <c r="A1" s="347"/>
      <c r="F1" s="3" t="s">
        <v>384</v>
      </c>
    </row>
    <row r="2" spans="1:72" ht="12.75" customHeight="1" x14ac:dyDescent="0.25">
      <c r="F2" s="3" t="s">
        <v>153</v>
      </c>
    </row>
    <row r="3" spans="1:72" ht="12.75" customHeight="1" x14ac:dyDescent="0.25">
      <c r="F3" s="3" t="s">
        <v>1</v>
      </c>
    </row>
    <row r="4" spans="1:72" ht="12.75" customHeight="1" x14ac:dyDescent="0.25">
      <c r="F4" s="3" t="s">
        <v>154</v>
      </c>
    </row>
    <row r="5" spans="1:72" ht="12.75" customHeight="1" x14ac:dyDescent="0.25"/>
    <row r="6" spans="1:72" ht="12.75" customHeight="1" x14ac:dyDescent="0.25"/>
    <row r="7" spans="1:72" ht="26.25" customHeight="1" x14ac:dyDescent="0.25">
      <c r="A7" s="281" t="s">
        <v>383</v>
      </c>
      <c r="B7" s="281"/>
      <c r="C7" s="281"/>
      <c r="D7" s="281"/>
      <c r="E7" s="281"/>
      <c r="F7" s="281"/>
      <c r="G7" s="281"/>
      <c r="J7" s="1"/>
    </row>
    <row r="8" spans="1:72" ht="12.75" customHeight="1" x14ac:dyDescent="0.25">
      <c r="A8" s="346"/>
      <c r="B8" s="345"/>
      <c r="C8" s="345"/>
      <c r="D8" s="345"/>
      <c r="E8" s="345"/>
      <c r="F8" s="345"/>
      <c r="G8" s="345"/>
      <c r="J8" s="1"/>
    </row>
    <row r="9" spans="1:72" ht="30.75" customHeight="1" x14ac:dyDescent="0.25">
      <c r="G9" s="344" t="s">
        <v>3</v>
      </c>
    </row>
    <row r="10" spans="1:72" s="308" customFormat="1" ht="36.75" customHeight="1" x14ac:dyDescent="0.2">
      <c r="A10" s="343" t="s">
        <v>198</v>
      </c>
      <c r="B10" s="343" t="s">
        <v>199</v>
      </c>
      <c r="C10" s="343" t="s">
        <v>382</v>
      </c>
      <c r="D10" s="343" t="s">
        <v>169</v>
      </c>
      <c r="E10" s="342" t="s">
        <v>7</v>
      </c>
      <c r="F10" s="342" t="s">
        <v>381</v>
      </c>
      <c r="G10" s="342" t="s">
        <v>380</v>
      </c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</row>
    <row r="11" spans="1:72" s="339" customFormat="1" ht="10.5" customHeight="1" x14ac:dyDescent="0.2">
      <c r="A11" s="341">
        <v>1</v>
      </c>
      <c r="B11" s="341">
        <v>2</v>
      </c>
      <c r="C11" s="341">
        <v>3</v>
      </c>
      <c r="D11" s="341">
        <v>4</v>
      </c>
      <c r="E11" s="341">
        <v>5</v>
      </c>
      <c r="F11" s="341">
        <v>6</v>
      </c>
      <c r="G11" s="341">
        <v>7</v>
      </c>
      <c r="H11" s="340"/>
      <c r="I11" s="340"/>
      <c r="J11" s="340"/>
      <c r="K11" s="340"/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0"/>
      <c r="AG11" s="340"/>
      <c r="AH11" s="340"/>
      <c r="AI11" s="340"/>
      <c r="AJ11" s="340"/>
      <c r="AK11" s="340"/>
      <c r="AL11" s="340"/>
      <c r="AM11" s="340"/>
      <c r="AN11" s="340"/>
      <c r="AO11" s="340"/>
      <c r="AP11" s="340"/>
      <c r="AQ11" s="340"/>
      <c r="AR11" s="340"/>
      <c r="AS11" s="340"/>
      <c r="AT11" s="340"/>
      <c r="AU11" s="340"/>
      <c r="AV11" s="340"/>
      <c r="AW11" s="340"/>
      <c r="AX11" s="340"/>
      <c r="AY11" s="340"/>
      <c r="AZ11" s="340"/>
      <c r="BA11" s="340"/>
      <c r="BB11" s="340"/>
      <c r="BC11" s="340"/>
      <c r="BD11" s="340"/>
      <c r="BE11" s="340"/>
      <c r="BF11" s="340"/>
      <c r="BG11" s="340"/>
      <c r="BH11" s="340"/>
      <c r="BI11" s="340"/>
      <c r="BJ11" s="340"/>
      <c r="BK11" s="340"/>
      <c r="BL11" s="340"/>
      <c r="BM11" s="340"/>
      <c r="BN11" s="340"/>
      <c r="BO11" s="340"/>
      <c r="BP11" s="340"/>
      <c r="BQ11" s="340"/>
      <c r="BR11" s="340"/>
      <c r="BS11" s="340"/>
      <c r="BT11" s="340"/>
    </row>
    <row r="12" spans="1:72" s="336" customFormat="1" ht="16.5" customHeight="1" x14ac:dyDescent="0.2">
      <c r="A12" s="319"/>
      <c r="B12" s="318"/>
      <c r="C12" s="338"/>
      <c r="D12" s="338"/>
      <c r="E12" s="323" t="s">
        <v>377</v>
      </c>
      <c r="F12" s="321">
        <v>5000000</v>
      </c>
      <c r="G12" s="322" t="s">
        <v>191</v>
      </c>
      <c r="H12" s="33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</row>
    <row r="13" spans="1:72" s="308" customFormat="1" ht="50.25" customHeight="1" x14ac:dyDescent="0.2">
      <c r="A13" s="325" t="s">
        <v>338</v>
      </c>
      <c r="B13" s="334" t="s">
        <v>379</v>
      </c>
      <c r="C13" s="333" t="s">
        <v>376</v>
      </c>
      <c r="D13" s="333" t="s">
        <v>378</v>
      </c>
      <c r="E13" s="332" t="s">
        <v>191</v>
      </c>
      <c r="F13" s="331" t="s">
        <v>191</v>
      </c>
      <c r="G13" s="335">
        <f>SUM(G14:G14)</f>
        <v>7550000</v>
      </c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</row>
    <row r="14" spans="1:72" s="308" customFormat="1" ht="15.75" customHeight="1" x14ac:dyDescent="0.2">
      <c r="A14" s="319"/>
      <c r="B14" s="409" t="s">
        <v>374</v>
      </c>
      <c r="C14" s="312"/>
      <c r="D14" s="312"/>
      <c r="E14" s="312" t="s">
        <v>186</v>
      </c>
      <c r="F14" s="317" t="s">
        <v>191</v>
      </c>
      <c r="G14" s="316">
        <f>6000000+1550000</f>
        <v>7550000</v>
      </c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</row>
    <row r="15" spans="1:72" s="336" customFormat="1" ht="15.75" customHeight="1" x14ac:dyDescent="0.2">
      <c r="A15" s="410"/>
      <c r="B15" s="409" t="s">
        <v>373</v>
      </c>
      <c r="C15" s="411"/>
      <c r="D15" s="411"/>
      <c r="E15" s="411"/>
      <c r="F15" s="412"/>
      <c r="G15" s="413">
        <f>1000000+1550000</f>
        <v>2550000</v>
      </c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</row>
    <row r="16" spans="1:72" s="308" customFormat="1" ht="12" x14ac:dyDescent="0.2">
      <c r="A16" s="315"/>
      <c r="B16" s="314"/>
      <c r="C16" s="311"/>
      <c r="D16" s="311"/>
      <c r="E16" s="311"/>
      <c r="F16" s="310"/>
      <c r="G16" s="310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</row>
    <row r="17" spans="1:72" s="308" customFormat="1" ht="25.5" customHeight="1" x14ac:dyDescent="0.2">
      <c r="A17" s="319"/>
      <c r="B17" s="318"/>
      <c r="C17" s="312"/>
      <c r="D17" s="312"/>
      <c r="E17" s="311" t="s">
        <v>377</v>
      </c>
      <c r="F17" s="327">
        <v>5500000</v>
      </c>
      <c r="G17" s="326" t="s">
        <v>191</v>
      </c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</row>
    <row r="18" spans="1:72" s="308" customFormat="1" ht="41.25" customHeight="1" x14ac:dyDescent="0.2">
      <c r="A18" s="325" t="s">
        <v>339</v>
      </c>
      <c r="B18" s="334" t="s">
        <v>187</v>
      </c>
      <c r="C18" s="333" t="s">
        <v>376</v>
      </c>
      <c r="D18" s="333" t="s">
        <v>375</v>
      </c>
      <c r="E18" s="332" t="s">
        <v>191</v>
      </c>
      <c r="F18" s="331" t="s">
        <v>191</v>
      </c>
      <c r="G18" s="330">
        <f>SUM(G19:G19)</f>
        <v>10032000</v>
      </c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</row>
    <row r="19" spans="1:72" s="308" customFormat="1" ht="15.75" customHeight="1" x14ac:dyDescent="0.2">
      <c r="A19" s="319"/>
      <c r="B19" s="409" t="s">
        <v>374</v>
      </c>
      <c r="C19" s="312"/>
      <c r="D19" s="312"/>
      <c r="E19" s="312" t="s">
        <v>186</v>
      </c>
      <c r="F19" s="317" t="s">
        <v>191</v>
      </c>
      <c r="G19" s="316">
        <f>6000000+4000000+32000</f>
        <v>10032000</v>
      </c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</row>
    <row r="20" spans="1:72" s="336" customFormat="1" ht="15.75" customHeight="1" x14ac:dyDescent="0.2">
      <c r="A20" s="410"/>
      <c r="B20" s="409" t="s">
        <v>373</v>
      </c>
      <c r="C20" s="414"/>
      <c r="D20" s="411"/>
      <c r="E20" s="411"/>
      <c r="F20" s="412"/>
      <c r="G20" s="413">
        <f>500000+4000000+32000</f>
        <v>4532000</v>
      </c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</row>
    <row r="21" spans="1:72" s="336" customFormat="1" ht="15.75" customHeight="1" x14ac:dyDescent="0.2">
      <c r="A21" s="415"/>
      <c r="B21" s="416"/>
      <c r="C21" s="417"/>
      <c r="D21" s="418"/>
      <c r="E21" s="418"/>
      <c r="F21" s="419"/>
      <c r="G21" s="420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</row>
    <row r="22" spans="1:72" s="336" customFormat="1" ht="15.75" customHeight="1" x14ac:dyDescent="0.2">
      <c r="A22" s="319"/>
      <c r="B22" s="318"/>
      <c r="C22" s="312"/>
      <c r="D22" s="312"/>
      <c r="E22" s="311" t="s">
        <v>365</v>
      </c>
      <c r="F22" s="327">
        <v>43880</v>
      </c>
      <c r="G22" s="326" t="s">
        <v>191</v>
      </c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</row>
    <row r="23" spans="1:72" s="336" customFormat="1" ht="34.5" customHeight="1" x14ac:dyDescent="0.2">
      <c r="A23" s="325" t="s">
        <v>340</v>
      </c>
      <c r="B23" s="329" t="s">
        <v>372</v>
      </c>
      <c r="C23" s="312" t="s">
        <v>103</v>
      </c>
      <c r="D23" s="312" t="s">
        <v>371</v>
      </c>
      <c r="E23" s="323" t="s">
        <v>191</v>
      </c>
      <c r="F23" s="322" t="s">
        <v>191</v>
      </c>
      <c r="G23" s="321">
        <f>SUM(G26,G33)</f>
        <v>43880</v>
      </c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</row>
    <row r="24" spans="1:72" s="336" customFormat="1" ht="9" customHeight="1" x14ac:dyDescent="0.2">
      <c r="A24" s="319"/>
      <c r="B24" s="320"/>
      <c r="C24" s="312"/>
      <c r="D24" s="312"/>
      <c r="E24" s="312"/>
      <c r="F24" s="317"/>
      <c r="G24" s="421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</row>
    <row r="25" spans="1:72" s="336" customFormat="1" ht="15.75" customHeight="1" x14ac:dyDescent="0.2">
      <c r="A25" s="319"/>
      <c r="B25" s="422" t="s">
        <v>369</v>
      </c>
      <c r="C25" s="312"/>
      <c r="D25" s="312"/>
      <c r="E25" s="312"/>
      <c r="F25" s="317"/>
      <c r="G25" s="421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</row>
    <row r="26" spans="1:72" s="336" customFormat="1" ht="15.75" customHeight="1" x14ac:dyDescent="0.2">
      <c r="A26" s="319"/>
      <c r="B26" s="318" t="s">
        <v>370</v>
      </c>
      <c r="C26" s="312"/>
      <c r="D26" s="312"/>
      <c r="E26" s="312"/>
      <c r="F26" s="317"/>
      <c r="G26" s="421">
        <f>SUM(G27:G31)</f>
        <v>26542</v>
      </c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</row>
    <row r="27" spans="1:72" s="336" customFormat="1" ht="15.75" customHeight="1" x14ac:dyDescent="0.2">
      <c r="A27" s="319"/>
      <c r="B27" s="318"/>
      <c r="C27" s="312"/>
      <c r="D27" s="312"/>
      <c r="E27" s="312" t="s">
        <v>367</v>
      </c>
      <c r="F27" s="317" t="s">
        <v>191</v>
      </c>
      <c r="G27" s="316">
        <v>3855</v>
      </c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</row>
    <row r="28" spans="1:72" s="336" customFormat="1" ht="15.75" customHeight="1" x14ac:dyDescent="0.2">
      <c r="A28" s="319"/>
      <c r="B28" s="318"/>
      <c r="C28" s="312"/>
      <c r="D28" s="312"/>
      <c r="E28" s="312" t="s">
        <v>362</v>
      </c>
      <c r="F28" s="317" t="s">
        <v>191</v>
      </c>
      <c r="G28" s="316">
        <v>14147</v>
      </c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</row>
    <row r="29" spans="1:72" s="336" customFormat="1" ht="15.75" customHeight="1" x14ac:dyDescent="0.2">
      <c r="A29" s="319"/>
      <c r="B29" s="318"/>
      <c r="C29" s="312"/>
      <c r="D29" s="312"/>
      <c r="E29" s="312" t="s">
        <v>361</v>
      </c>
      <c r="F29" s="317" t="s">
        <v>191</v>
      </c>
      <c r="G29" s="316">
        <v>3594</v>
      </c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</row>
    <row r="30" spans="1:72" s="336" customFormat="1" ht="15.75" customHeight="1" x14ac:dyDescent="0.2">
      <c r="A30" s="319"/>
      <c r="B30" s="318"/>
      <c r="C30" s="312"/>
      <c r="D30" s="312"/>
      <c r="E30" s="312" t="s">
        <v>360</v>
      </c>
      <c r="F30" s="317" t="s">
        <v>191</v>
      </c>
      <c r="G30" s="316">
        <v>446</v>
      </c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</row>
    <row r="31" spans="1:72" s="336" customFormat="1" ht="15.75" customHeight="1" x14ac:dyDescent="0.2">
      <c r="A31" s="319"/>
      <c r="B31" s="318"/>
      <c r="C31" s="312"/>
      <c r="D31" s="312"/>
      <c r="E31" s="312" t="s">
        <v>106</v>
      </c>
      <c r="F31" s="317" t="s">
        <v>191</v>
      </c>
      <c r="G31" s="316">
        <v>4500</v>
      </c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</row>
    <row r="32" spans="1:72" s="336" customFormat="1" ht="15.75" customHeight="1" x14ac:dyDescent="0.2">
      <c r="A32" s="319"/>
      <c r="B32" s="422" t="s">
        <v>369</v>
      </c>
      <c r="C32" s="312"/>
      <c r="D32" s="312"/>
      <c r="E32" s="312"/>
      <c r="F32" s="317"/>
      <c r="G32" s="421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</row>
    <row r="33" spans="1:72" s="336" customFormat="1" ht="15.75" customHeight="1" x14ac:dyDescent="0.2">
      <c r="A33" s="319"/>
      <c r="B33" s="318" t="s">
        <v>368</v>
      </c>
      <c r="C33" s="312"/>
      <c r="D33" s="312"/>
      <c r="E33" s="312"/>
      <c r="F33" s="317"/>
      <c r="G33" s="421">
        <f>SUM(G34:G39)</f>
        <v>17338</v>
      </c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</row>
    <row r="34" spans="1:72" s="336" customFormat="1" ht="15.75" customHeight="1" x14ac:dyDescent="0.2">
      <c r="A34" s="319"/>
      <c r="B34" s="318"/>
      <c r="C34" s="312"/>
      <c r="D34" s="312"/>
      <c r="E34" s="312" t="s">
        <v>367</v>
      </c>
      <c r="F34" s="317" t="s">
        <v>191</v>
      </c>
      <c r="G34" s="316">
        <v>771</v>
      </c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</row>
    <row r="35" spans="1:72" s="336" customFormat="1" ht="15.75" customHeight="1" x14ac:dyDescent="0.2">
      <c r="A35" s="319"/>
      <c r="B35" s="318"/>
      <c r="C35" s="312"/>
      <c r="D35" s="312"/>
      <c r="E35" s="312" t="s">
        <v>362</v>
      </c>
      <c r="F35" s="317" t="s">
        <v>191</v>
      </c>
      <c r="G35" s="316">
        <v>9672</v>
      </c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</row>
    <row r="36" spans="1:72" s="336" customFormat="1" ht="15.75" customHeight="1" x14ac:dyDescent="0.2">
      <c r="A36" s="319"/>
      <c r="B36" s="318"/>
      <c r="C36" s="312"/>
      <c r="D36" s="312"/>
      <c r="E36" s="312" t="s">
        <v>361</v>
      </c>
      <c r="F36" s="317" t="s">
        <v>191</v>
      </c>
      <c r="G36" s="316">
        <v>1666</v>
      </c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</row>
    <row r="37" spans="1:72" s="336" customFormat="1" ht="15.75" customHeight="1" x14ac:dyDescent="0.2">
      <c r="A37" s="319"/>
      <c r="B37" s="318"/>
      <c r="C37" s="312"/>
      <c r="D37" s="312"/>
      <c r="E37" s="312" t="s">
        <v>360</v>
      </c>
      <c r="F37" s="317" t="s">
        <v>191</v>
      </c>
      <c r="G37" s="316">
        <v>236</v>
      </c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  <c r="AE37" s="307"/>
      <c r="AF37" s="307"/>
      <c r="AG37" s="307"/>
      <c r="AH37" s="307"/>
      <c r="AI37" s="307"/>
      <c r="AJ37" s="307"/>
      <c r="AK37" s="307"/>
      <c r="AL37" s="307"/>
      <c r="AM37" s="307"/>
      <c r="AN37" s="307"/>
      <c r="AO37" s="307"/>
      <c r="AP37" s="307"/>
      <c r="AQ37" s="307"/>
      <c r="AR37" s="307"/>
      <c r="AS37" s="307"/>
      <c r="AT37" s="307"/>
      <c r="AU37" s="307"/>
      <c r="AV37" s="307"/>
      <c r="AW37" s="307"/>
      <c r="AX37" s="307"/>
      <c r="AY37" s="307"/>
      <c r="AZ37" s="307"/>
      <c r="BA37" s="307"/>
      <c r="BB37" s="307"/>
      <c r="BC37" s="307"/>
      <c r="BD37" s="307"/>
      <c r="BE37" s="307"/>
      <c r="BF37" s="307"/>
      <c r="BG37" s="307"/>
      <c r="BH37" s="307"/>
      <c r="BI37" s="307"/>
      <c r="BJ37" s="307"/>
      <c r="BK37" s="307"/>
      <c r="BL37" s="307"/>
      <c r="BM37" s="307"/>
      <c r="BN37" s="307"/>
      <c r="BO37" s="307"/>
      <c r="BP37" s="307"/>
      <c r="BQ37" s="307"/>
      <c r="BR37" s="307"/>
      <c r="BS37" s="307"/>
      <c r="BT37" s="307"/>
    </row>
    <row r="38" spans="1:72" s="336" customFormat="1" ht="15.75" customHeight="1" x14ac:dyDescent="0.2">
      <c r="A38" s="319"/>
      <c r="B38" s="318"/>
      <c r="C38" s="312"/>
      <c r="D38" s="312"/>
      <c r="E38" s="312" t="s">
        <v>106</v>
      </c>
      <c r="F38" s="317" t="s">
        <v>191</v>
      </c>
      <c r="G38" s="316">
        <v>1815</v>
      </c>
      <c r="H38" s="307"/>
      <c r="I38" s="307"/>
      <c r="J38" s="307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  <c r="AE38" s="307"/>
      <c r="AF38" s="307"/>
      <c r="AG38" s="307"/>
      <c r="AH38" s="307"/>
      <c r="AI38" s="307"/>
      <c r="AJ38" s="307"/>
      <c r="AK38" s="307"/>
      <c r="AL38" s="307"/>
      <c r="AM38" s="307"/>
      <c r="AN38" s="307"/>
      <c r="AO38" s="307"/>
      <c r="AP38" s="307"/>
      <c r="AQ38" s="307"/>
      <c r="AR38" s="307"/>
      <c r="AS38" s="307"/>
      <c r="AT38" s="307"/>
      <c r="AU38" s="307"/>
      <c r="AV38" s="307"/>
      <c r="AW38" s="307"/>
      <c r="AX38" s="307"/>
      <c r="AY38" s="307"/>
      <c r="AZ38" s="307"/>
      <c r="BA38" s="307"/>
      <c r="BB38" s="307"/>
      <c r="BC38" s="307"/>
      <c r="BD38" s="307"/>
      <c r="BE38" s="307"/>
      <c r="BF38" s="307"/>
      <c r="BG38" s="307"/>
      <c r="BH38" s="307"/>
      <c r="BI38" s="307"/>
      <c r="BJ38" s="307"/>
      <c r="BK38" s="307"/>
      <c r="BL38" s="307"/>
      <c r="BM38" s="307"/>
      <c r="BN38" s="307"/>
      <c r="BO38" s="307"/>
      <c r="BP38" s="307"/>
      <c r="BQ38" s="307"/>
      <c r="BR38" s="307"/>
      <c r="BS38" s="307"/>
      <c r="BT38" s="307"/>
    </row>
    <row r="39" spans="1:72" s="336" customFormat="1" ht="15.75" customHeight="1" x14ac:dyDescent="0.2">
      <c r="A39" s="319"/>
      <c r="B39" s="318"/>
      <c r="C39" s="313"/>
      <c r="D39" s="312"/>
      <c r="E39" s="312" t="s">
        <v>366</v>
      </c>
      <c r="F39" s="317" t="s">
        <v>191</v>
      </c>
      <c r="G39" s="316">
        <v>3178</v>
      </c>
      <c r="H39" s="307"/>
      <c r="I39" s="307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  <c r="AE39" s="307"/>
      <c r="AF39" s="307"/>
      <c r="AG39" s="307"/>
      <c r="AH39" s="307"/>
      <c r="AI39" s="307"/>
      <c r="AJ39" s="307"/>
      <c r="AK39" s="307"/>
      <c r="AL39" s="307"/>
      <c r="AM39" s="307"/>
      <c r="AN39" s="307"/>
      <c r="AO39" s="307"/>
      <c r="AP39" s="307"/>
      <c r="AQ39" s="307"/>
      <c r="AR39" s="307"/>
      <c r="AS39" s="307"/>
      <c r="AT39" s="307"/>
      <c r="AU39" s="307"/>
      <c r="AV39" s="307"/>
      <c r="AW39" s="307"/>
      <c r="AX39" s="307"/>
      <c r="AY39" s="307"/>
      <c r="AZ39" s="307"/>
      <c r="BA39" s="307"/>
      <c r="BB39" s="307"/>
      <c r="BC39" s="307"/>
      <c r="BD39" s="307"/>
      <c r="BE39" s="307"/>
      <c r="BF39" s="307"/>
      <c r="BG39" s="307"/>
      <c r="BH39" s="307"/>
      <c r="BI39" s="307"/>
      <c r="BJ39" s="307"/>
      <c r="BK39" s="307"/>
      <c r="BL39" s="307"/>
      <c r="BM39" s="307"/>
      <c r="BN39" s="307"/>
      <c r="BO39" s="307"/>
      <c r="BP39" s="307"/>
      <c r="BQ39" s="307"/>
      <c r="BR39" s="307"/>
      <c r="BS39" s="307"/>
      <c r="BT39" s="307"/>
    </row>
    <row r="40" spans="1:72" s="336" customFormat="1" ht="15.75" customHeight="1" x14ac:dyDescent="0.2">
      <c r="A40" s="315"/>
      <c r="B40" s="314"/>
      <c r="C40" s="328"/>
      <c r="D40" s="311"/>
      <c r="E40" s="311"/>
      <c r="F40" s="326"/>
      <c r="G40" s="310"/>
      <c r="H40" s="307"/>
      <c r="I40" s="307"/>
      <c r="J40" s="307"/>
      <c r="K40" s="307"/>
      <c r="L40" s="307"/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  <c r="AE40" s="307"/>
      <c r="AF40" s="307"/>
      <c r="AG40" s="307"/>
      <c r="AH40" s="307"/>
      <c r="AI40" s="307"/>
      <c r="AJ40" s="307"/>
      <c r="AK40" s="307"/>
      <c r="AL40" s="307"/>
      <c r="AM40" s="307"/>
      <c r="AN40" s="307"/>
      <c r="AO40" s="307"/>
      <c r="AP40" s="307"/>
      <c r="AQ40" s="307"/>
      <c r="AR40" s="307"/>
      <c r="AS40" s="307"/>
      <c r="AT40" s="307"/>
      <c r="AU40" s="307"/>
      <c r="AV40" s="307"/>
      <c r="AW40" s="307"/>
      <c r="AX40" s="307"/>
      <c r="AY40" s="307"/>
      <c r="AZ40" s="307"/>
      <c r="BA40" s="307"/>
      <c r="BB40" s="307"/>
      <c r="BC40" s="307"/>
      <c r="BD40" s="307"/>
      <c r="BE40" s="307"/>
      <c r="BF40" s="307"/>
      <c r="BG40" s="307"/>
      <c r="BH40" s="307"/>
      <c r="BI40" s="307"/>
      <c r="BJ40" s="307"/>
      <c r="BK40" s="307"/>
      <c r="BL40" s="307"/>
      <c r="BM40" s="307"/>
      <c r="BN40" s="307"/>
      <c r="BO40" s="307"/>
      <c r="BP40" s="307"/>
      <c r="BQ40" s="307"/>
      <c r="BR40" s="307"/>
      <c r="BS40" s="307"/>
      <c r="BT40" s="307"/>
    </row>
    <row r="41" spans="1:72" s="336" customFormat="1" ht="15.75" customHeight="1" x14ac:dyDescent="0.2">
      <c r="A41" s="319"/>
      <c r="B41" s="318"/>
      <c r="C41" s="312"/>
      <c r="D41" s="312"/>
      <c r="E41" s="311" t="s">
        <v>365</v>
      </c>
      <c r="F41" s="327">
        <v>245050</v>
      </c>
      <c r="G41" s="326" t="s">
        <v>191</v>
      </c>
      <c r="H41" s="307"/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  <c r="AE41" s="307"/>
      <c r="AF41" s="307"/>
      <c r="AG41" s="307"/>
      <c r="AH41" s="307"/>
      <c r="AI41" s="307"/>
      <c r="AJ41" s="307"/>
      <c r="AK41" s="307"/>
      <c r="AL41" s="307"/>
      <c r="AM41" s="307"/>
      <c r="AN41" s="307"/>
      <c r="AO41" s="307"/>
      <c r="AP41" s="307"/>
      <c r="AQ41" s="307"/>
      <c r="AR41" s="307"/>
      <c r="AS41" s="307"/>
      <c r="AT41" s="307"/>
      <c r="AU41" s="307"/>
      <c r="AV41" s="307"/>
      <c r="AW41" s="307"/>
      <c r="AX41" s="307"/>
      <c r="AY41" s="307"/>
      <c r="AZ41" s="307"/>
      <c r="BA41" s="307"/>
      <c r="BB41" s="307"/>
      <c r="BC41" s="307"/>
      <c r="BD41" s="307"/>
      <c r="BE41" s="307"/>
      <c r="BF41" s="307"/>
      <c r="BG41" s="307"/>
      <c r="BH41" s="307"/>
      <c r="BI41" s="307"/>
      <c r="BJ41" s="307"/>
      <c r="BK41" s="307"/>
      <c r="BL41" s="307"/>
      <c r="BM41" s="307"/>
      <c r="BN41" s="307"/>
      <c r="BO41" s="307"/>
      <c r="BP41" s="307"/>
      <c r="BQ41" s="307"/>
      <c r="BR41" s="307"/>
      <c r="BS41" s="307"/>
      <c r="BT41" s="307"/>
    </row>
    <row r="42" spans="1:72" s="336" customFormat="1" ht="21" customHeight="1" x14ac:dyDescent="0.2">
      <c r="A42" s="325" t="s">
        <v>341</v>
      </c>
      <c r="B42" s="324" t="s">
        <v>364</v>
      </c>
      <c r="C42" s="312" t="s">
        <v>103</v>
      </c>
      <c r="D42" s="312" t="s">
        <v>363</v>
      </c>
      <c r="E42" s="323" t="s">
        <v>191</v>
      </c>
      <c r="F42" s="322" t="s">
        <v>191</v>
      </c>
      <c r="G42" s="321">
        <f>SUM(G44)</f>
        <v>245050</v>
      </c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  <c r="AE42" s="307"/>
      <c r="AF42" s="307"/>
      <c r="AG42" s="307"/>
      <c r="AH42" s="307"/>
      <c r="AI42" s="307"/>
      <c r="AJ42" s="307"/>
      <c r="AK42" s="307"/>
      <c r="AL42" s="307"/>
      <c r="AM42" s="307"/>
      <c r="AN42" s="307"/>
      <c r="AO42" s="307"/>
      <c r="AP42" s="307"/>
      <c r="AQ42" s="307"/>
      <c r="AR42" s="307"/>
      <c r="AS42" s="307"/>
      <c r="AT42" s="307"/>
      <c r="AU42" s="307"/>
      <c r="AV42" s="307"/>
      <c r="AW42" s="307"/>
      <c r="AX42" s="307"/>
      <c r="AY42" s="307"/>
      <c r="AZ42" s="307"/>
      <c r="BA42" s="307"/>
      <c r="BB42" s="307"/>
      <c r="BC42" s="307"/>
      <c r="BD42" s="307"/>
      <c r="BE42" s="307"/>
      <c r="BF42" s="307"/>
      <c r="BG42" s="307"/>
      <c r="BH42" s="307"/>
      <c r="BI42" s="307"/>
      <c r="BJ42" s="307"/>
      <c r="BK42" s="307"/>
      <c r="BL42" s="307"/>
      <c r="BM42" s="307"/>
      <c r="BN42" s="307"/>
      <c r="BO42" s="307"/>
      <c r="BP42" s="307"/>
      <c r="BQ42" s="307"/>
      <c r="BR42" s="307"/>
      <c r="BS42" s="307"/>
      <c r="BT42" s="307"/>
    </row>
    <row r="43" spans="1:72" s="336" customFormat="1" ht="9.75" customHeight="1" x14ac:dyDescent="0.2">
      <c r="A43" s="319"/>
      <c r="B43" s="320"/>
      <c r="C43" s="312"/>
      <c r="D43" s="312"/>
      <c r="E43" s="312"/>
      <c r="F43" s="317"/>
      <c r="G43" s="421"/>
      <c r="H43" s="307"/>
      <c r="I43" s="307"/>
      <c r="J43" s="307"/>
      <c r="K43" s="307"/>
      <c r="L43" s="307"/>
      <c r="M43" s="307"/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  <c r="AE43" s="307"/>
      <c r="AF43" s="307"/>
      <c r="AG43" s="307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7"/>
      <c r="BH43" s="307"/>
      <c r="BI43" s="307"/>
      <c r="BJ43" s="307"/>
      <c r="BK43" s="307"/>
      <c r="BL43" s="307"/>
      <c r="BM43" s="307"/>
      <c r="BN43" s="307"/>
      <c r="BO43" s="307"/>
      <c r="BP43" s="307"/>
      <c r="BQ43" s="307"/>
      <c r="BR43" s="307"/>
      <c r="BS43" s="307"/>
      <c r="BT43" s="307"/>
    </row>
    <row r="44" spans="1:72" s="336" customFormat="1" ht="15.75" customHeight="1" x14ac:dyDescent="0.2">
      <c r="A44" s="319"/>
      <c r="B44" s="318" t="s">
        <v>152</v>
      </c>
      <c r="C44" s="312"/>
      <c r="D44" s="312"/>
      <c r="E44" s="312"/>
      <c r="F44" s="317"/>
      <c r="G44" s="421">
        <f>SUM(G45:G51)</f>
        <v>245050</v>
      </c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  <c r="AE44" s="307"/>
      <c r="AF44" s="307"/>
      <c r="AG44" s="307"/>
      <c r="AH44" s="307"/>
      <c r="AI44" s="307"/>
      <c r="AJ44" s="307"/>
      <c r="AK44" s="307"/>
      <c r="AL44" s="307"/>
      <c r="AM44" s="307"/>
      <c r="AN44" s="307"/>
      <c r="AO44" s="307"/>
      <c r="AP44" s="307"/>
      <c r="AQ44" s="307"/>
      <c r="AR44" s="307"/>
      <c r="AS44" s="307"/>
      <c r="AT44" s="307"/>
      <c r="AU44" s="307"/>
      <c r="AV44" s="307"/>
      <c r="AW44" s="307"/>
      <c r="AX44" s="307"/>
      <c r="AY44" s="307"/>
      <c r="AZ44" s="307"/>
      <c r="BA44" s="307"/>
      <c r="BB44" s="307"/>
      <c r="BC44" s="307"/>
      <c r="BD44" s="307"/>
      <c r="BE44" s="307"/>
      <c r="BF44" s="307"/>
      <c r="BG44" s="307"/>
      <c r="BH44" s="307"/>
      <c r="BI44" s="307"/>
      <c r="BJ44" s="307"/>
      <c r="BK44" s="307"/>
      <c r="BL44" s="307"/>
      <c r="BM44" s="307"/>
      <c r="BN44" s="307"/>
      <c r="BO44" s="307"/>
      <c r="BP44" s="307"/>
      <c r="BQ44" s="307"/>
      <c r="BR44" s="307"/>
      <c r="BS44" s="307"/>
      <c r="BT44" s="307"/>
    </row>
    <row r="45" spans="1:72" s="336" customFormat="1" ht="15.75" customHeight="1" x14ac:dyDescent="0.2">
      <c r="A45" s="319"/>
      <c r="B45" s="318"/>
      <c r="C45" s="312"/>
      <c r="D45" s="312"/>
      <c r="E45" s="312" t="s">
        <v>362</v>
      </c>
      <c r="F45" s="317" t="s">
        <v>191</v>
      </c>
      <c r="G45" s="316">
        <v>166200</v>
      </c>
      <c r="H45" s="307"/>
      <c r="I45" s="307"/>
      <c r="J45" s="307"/>
      <c r="K45" s="307"/>
      <c r="L45" s="307"/>
      <c r="M45" s="307"/>
      <c r="N45" s="307"/>
      <c r="O45" s="307"/>
      <c r="P45" s="307"/>
      <c r="Q45" s="307"/>
      <c r="R45" s="30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  <c r="AE45" s="307"/>
      <c r="AF45" s="307"/>
      <c r="AG45" s="307"/>
      <c r="AH45" s="307"/>
      <c r="AI45" s="307"/>
      <c r="AJ45" s="307"/>
      <c r="AK45" s="307"/>
      <c r="AL45" s="307"/>
      <c r="AM45" s="307"/>
      <c r="AN45" s="307"/>
      <c r="AO45" s="307"/>
      <c r="AP45" s="307"/>
      <c r="AQ45" s="307"/>
      <c r="AR45" s="307"/>
      <c r="AS45" s="307"/>
      <c r="AT45" s="307"/>
      <c r="AU45" s="307"/>
      <c r="AV45" s="307"/>
      <c r="AW45" s="307"/>
      <c r="AX45" s="307"/>
      <c r="AY45" s="307"/>
      <c r="AZ45" s="307"/>
      <c r="BA45" s="307"/>
      <c r="BB45" s="307"/>
      <c r="BC45" s="307"/>
      <c r="BD45" s="307"/>
      <c r="BE45" s="307"/>
      <c r="BF45" s="307"/>
      <c r="BG45" s="307"/>
      <c r="BH45" s="307"/>
      <c r="BI45" s="307"/>
      <c r="BJ45" s="307"/>
      <c r="BK45" s="307"/>
      <c r="BL45" s="307"/>
      <c r="BM45" s="307"/>
      <c r="BN45" s="307"/>
      <c r="BO45" s="307"/>
      <c r="BP45" s="307"/>
      <c r="BQ45" s="307"/>
      <c r="BR45" s="307"/>
      <c r="BS45" s="307"/>
      <c r="BT45" s="307"/>
    </row>
    <row r="46" spans="1:72" s="336" customFormat="1" ht="15.75" customHeight="1" x14ac:dyDescent="0.2">
      <c r="A46" s="319"/>
      <c r="B46" s="318"/>
      <c r="C46" s="312"/>
      <c r="D46" s="312"/>
      <c r="E46" s="312" t="s">
        <v>361</v>
      </c>
      <c r="F46" s="317" t="s">
        <v>191</v>
      </c>
      <c r="G46" s="316">
        <v>29019</v>
      </c>
      <c r="H46" s="307"/>
      <c r="I46" s="307"/>
      <c r="J46" s="307"/>
      <c r="K46" s="307"/>
      <c r="L46" s="307"/>
      <c r="M46" s="307"/>
      <c r="N46" s="307"/>
      <c r="O46" s="307"/>
      <c r="P46" s="307"/>
      <c r="Q46" s="307"/>
      <c r="R46" s="307"/>
      <c r="S46" s="307"/>
      <c r="T46" s="307"/>
      <c r="U46" s="307"/>
      <c r="V46" s="307"/>
      <c r="W46" s="307"/>
      <c r="X46" s="307"/>
      <c r="Y46" s="307"/>
      <c r="Z46" s="307"/>
      <c r="AA46" s="307"/>
      <c r="AB46" s="307"/>
      <c r="AC46" s="307"/>
      <c r="AD46" s="307"/>
      <c r="AE46" s="307"/>
      <c r="AF46" s="307"/>
      <c r="AG46" s="307"/>
      <c r="AH46" s="307"/>
      <c r="AI46" s="307"/>
      <c r="AJ46" s="307"/>
      <c r="AK46" s="307"/>
      <c r="AL46" s="307"/>
      <c r="AM46" s="307"/>
      <c r="AN46" s="307"/>
      <c r="AO46" s="307"/>
      <c r="AP46" s="307"/>
      <c r="AQ46" s="307"/>
      <c r="AR46" s="307"/>
      <c r="AS46" s="307"/>
      <c r="AT46" s="307"/>
      <c r="AU46" s="307"/>
      <c r="AV46" s="307"/>
      <c r="AW46" s="307"/>
      <c r="AX46" s="307"/>
      <c r="AY46" s="307"/>
      <c r="AZ46" s="307"/>
      <c r="BA46" s="307"/>
      <c r="BB46" s="307"/>
      <c r="BC46" s="307"/>
      <c r="BD46" s="307"/>
      <c r="BE46" s="307"/>
      <c r="BF46" s="307"/>
      <c r="BG46" s="307"/>
      <c r="BH46" s="307"/>
      <c r="BI46" s="307"/>
      <c r="BJ46" s="307"/>
      <c r="BK46" s="307"/>
      <c r="BL46" s="307"/>
      <c r="BM46" s="307"/>
      <c r="BN46" s="307"/>
      <c r="BO46" s="307"/>
      <c r="BP46" s="307"/>
      <c r="BQ46" s="307"/>
      <c r="BR46" s="307"/>
      <c r="BS46" s="307"/>
      <c r="BT46" s="307"/>
    </row>
    <row r="47" spans="1:72" s="336" customFormat="1" ht="15.75" customHeight="1" x14ac:dyDescent="0.2">
      <c r="A47" s="319"/>
      <c r="B47" s="318"/>
      <c r="C47" s="312"/>
      <c r="D47" s="312"/>
      <c r="E47" s="312" t="s">
        <v>360</v>
      </c>
      <c r="F47" s="317" t="s">
        <v>191</v>
      </c>
      <c r="G47" s="316">
        <v>4072</v>
      </c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07"/>
      <c r="T47" s="307"/>
      <c r="U47" s="307"/>
      <c r="V47" s="307"/>
      <c r="W47" s="307"/>
      <c r="X47" s="307"/>
      <c r="Y47" s="307"/>
      <c r="Z47" s="307"/>
      <c r="AA47" s="307"/>
      <c r="AB47" s="307"/>
      <c r="AC47" s="307"/>
      <c r="AD47" s="307"/>
      <c r="AE47" s="307"/>
      <c r="AF47" s="307"/>
      <c r="AG47" s="307"/>
      <c r="AH47" s="307"/>
      <c r="AI47" s="307"/>
      <c r="AJ47" s="307"/>
      <c r="AK47" s="307"/>
      <c r="AL47" s="307"/>
      <c r="AM47" s="307"/>
      <c r="AN47" s="307"/>
      <c r="AO47" s="307"/>
      <c r="AP47" s="307"/>
      <c r="AQ47" s="307"/>
      <c r="AR47" s="307"/>
      <c r="AS47" s="307"/>
      <c r="AT47" s="307"/>
      <c r="AU47" s="307"/>
      <c r="AV47" s="307"/>
      <c r="AW47" s="307"/>
      <c r="AX47" s="307"/>
      <c r="AY47" s="307"/>
      <c r="AZ47" s="307"/>
      <c r="BA47" s="307"/>
      <c r="BB47" s="307"/>
      <c r="BC47" s="307"/>
      <c r="BD47" s="307"/>
      <c r="BE47" s="307"/>
      <c r="BF47" s="307"/>
      <c r="BG47" s="307"/>
      <c r="BH47" s="307"/>
      <c r="BI47" s="307"/>
      <c r="BJ47" s="307"/>
      <c r="BK47" s="307"/>
      <c r="BL47" s="307"/>
      <c r="BM47" s="307"/>
      <c r="BN47" s="307"/>
      <c r="BO47" s="307"/>
      <c r="BP47" s="307"/>
      <c r="BQ47" s="307"/>
      <c r="BR47" s="307"/>
      <c r="BS47" s="307"/>
      <c r="BT47" s="307"/>
    </row>
    <row r="48" spans="1:72" s="336" customFormat="1" ht="15.75" customHeight="1" x14ac:dyDescent="0.2">
      <c r="A48" s="319"/>
      <c r="B48" s="318"/>
      <c r="C48" s="312"/>
      <c r="D48" s="312"/>
      <c r="E48" s="312" t="s">
        <v>106</v>
      </c>
      <c r="F48" s="317" t="s">
        <v>191</v>
      </c>
      <c r="G48" s="316">
        <v>5000</v>
      </c>
      <c r="H48" s="307"/>
      <c r="I48" s="307"/>
      <c r="J48" s="307"/>
      <c r="K48" s="307"/>
      <c r="L48" s="307"/>
      <c r="M48" s="307"/>
      <c r="N48" s="307"/>
      <c r="O48" s="307"/>
      <c r="P48" s="307"/>
      <c r="Q48" s="307"/>
      <c r="R48" s="307"/>
      <c r="S48" s="307"/>
      <c r="T48" s="307"/>
      <c r="U48" s="307"/>
      <c r="V48" s="307"/>
      <c r="W48" s="307"/>
      <c r="X48" s="307"/>
      <c r="Y48" s="307"/>
      <c r="Z48" s="307"/>
      <c r="AA48" s="307"/>
      <c r="AB48" s="307"/>
      <c r="AC48" s="307"/>
      <c r="AD48" s="307"/>
      <c r="AE48" s="307"/>
      <c r="AF48" s="307"/>
      <c r="AG48" s="307"/>
      <c r="AH48" s="307"/>
      <c r="AI48" s="307"/>
      <c r="AJ48" s="307"/>
      <c r="AK48" s="307"/>
      <c r="AL48" s="307"/>
      <c r="AM48" s="307"/>
      <c r="AN48" s="307"/>
      <c r="AO48" s="307"/>
      <c r="AP48" s="307"/>
      <c r="AQ48" s="307"/>
      <c r="AR48" s="307"/>
      <c r="AS48" s="307"/>
      <c r="AT48" s="307"/>
      <c r="AU48" s="307"/>
      <c r="AV48" s="307"/>
      <c r="AW48" s="307"/>
      <c r="AX48" s="307"/>
      <c r="AY48" s="307"/>
      <c r="AZ48" s="307"/>
      <c r="BA48" s="307"/>
      <c r="BB48" s="307"/>
      <c r="BC48" s="307"/>
      <c r="BD48" s="307"/>
      <c r="BE48" s="307"/>
      <c r="BF48" s="307"/>
      <c r="BG48" s="307"/>
      <c r="BH48" s="307"/>
      <c r="BI48" s="307"/>
      <c r="BJ48" s="307"/>
      <c r="BK48" s="307"/>
      <c r="BL48" s="307"/>
      <c r="BM48" s="307"/>
      <c r="BN48" s="307"/>
      <c r="BO48" s="307"/>
      <c r="BP48" s="307"/>
      <c r="BQ48" s="307"/>
      <c r="BR48" s="307"/>
      <c r="BS48" s="307"/>
      <c r="BT48" s="307"/>
    </row>
    <row r="49" spans="1:72" s="336" customFormat="1" ht="15.75" customHeight="1" x14ac:dyDescent="0.2">
      <c r="A49" s="319"/>
      <c r="B49" s="318"/>
      <c r="C49" s="312"/>
      <c r="D49" s="312"/>
      <c r="E49" s="312" t="s">
        <v>359</v>
      </c>
      <c r="F49" s="317" t="s">
        <v>191</v>
      </c>
      <c r="G49" s="316">
        <v>10000</v>
      </c>
      <c r="H49" s="307"/>
      <c r="I49" s="307"/>
      <c r="J49" s="307"/>
      <c r="K49" s="307"/>
      <c r="L49" s="307"/>
      <c r="M49" s="307"/>
      <c r="N49" s="307"/>
      <c r="O49" s="307"/>
      <c r="P49" s="307"/>
      <c r="Q49" s="307"/>
      <c r="R49" s="307"/>
      <c r="S49" s="307"/>
      <c r="T49" s="307"/>
      <c r="U49" s="307"/>
      <c r="V49" s="307"/>
      <c r="W49" s="307"/>
      <c r="X49" s="307"/>
      <c r="Y49" s="307"/>
      <c r="Z49" s="307"/>
      <c r="AA49" s="307"/>
      <c r="AB49" s="307"/>
      <c r="AC49" s="307"/>
      <c r="AD49" s="307"/>
      <c r="AE49" s="307"/>
      <c r="AF49" s="307"/>
      <c r="AG49" s="307"/>
      <c r="AH49" s="307"/>
      <c r="AI49" s="307"/>
      <c r="AJ49" s="307"/>
      <c r="AK49" s="307"/>
      <c r="AL49" s="307"/>
      <c r="AM49" s="307"/>
      <c r="AN49" s="307"/>
      <c r="AO49" s="307"/>
      <c r="AP49" s="307"/>
      <c r="AQ49" s="307"/>
      <c r="AR49" s="307"/>
      <c r="AS49" s="307"/>
      <c r="AT49" s="307"/>
      <c r="AU49" s="307"/>
      <c r="AV49" s="307"/>
      <c r="AW49" s="307"/>
      <c r="AX49" s="307"/>
      <c r="AY49" s="307"/>
      <c r="AZ49" s="307"/>
      <c r="BA49" s="307"/>
      <c r="BB49" s="307"/>
      <c r="BC49" s="307"/>
      <c r="BD49" s="307"/>
      <c r="BE49" s="307"/>
      <c r="BF49" s="307"/>
      <c r="BG49" s="307"/>
      <c r="BH49" s="307"/>
      <c r="BI49" s="307"/>
      <c r="BJ49" s="307"/>
      <c r="BK49" s="307"/>
      <c r="BL49" s="307"/>
      <c r="BM49" s="307"/>
      <c r="BN49" s="307"/>
      <c r="BO49" s="307"/>
      <c r="BP49" s="307"/>
      <c r="BQ49" s="307"/>
      <c r="BR49" s="307"/>
      <c r="BS49" s="307"/>
      <c r="BT49" s="307"/>
    </row>
    <row r="50" spans="1:72" s="336" customFormat="1" ht="15.75" customHeight="1" x14ac:dyDescent="0.2">
      <c r="A50" s="319"/>
      <c r="B50" s="318"/>
      <c r="C50" s="313"/>
      <c r="D50" s="312"/>
      <c r="E50" s="312" t="s">
        <v>358</v>
      </c>
      <c r="F50" s="317" t="s">
        <v>191</v>
      </c>
      <c r="G50" s="316">
        <v>30050</v>
      </c>
      <c r="H50" s="307"/>
      <c r="I50" s="307"/>
      <c r="J50" s="307"/>
      <c r="K50" s="307"/>
      <c r="L50" s="307"/>
      <c r="M50" s="307"/>
      <c r="N50" s="307"/>
      <c r="O50" s="307"/>
      <c r="P50" s="307"/>
      <c r="Q50" s="307"/>
      <c r="R50" s="307"/>
      <c r="S50" s="307"/>
      <c r="T50" s="307"/>
      <c r="U50" s="307"/>
      <c r="V50" s="307"/>
      <c r="W50" s="307"/>
      <c r="X50" s="307"/>
      <c r="Y50" s="307"/>
      <c r="Z50" s="307"/>
      <c r="AA50" s="307"/>
      <c r="AB50" s="307"/>
      <c r="AC50" s="307"/>
      <c r="AD50" s="307"/>
      <c r="AE50" s="307"/>
      <c r="AF50" s="307"/>
      <c r="AG50" s="307"/>
      <c r="AH50" s="307"/>
      <c r="AI50" s="307"/>
      <c r="AJ50" s="307"/>
      <c r="AK50" s="307"/>
      <c r="AL50" s="307"/>
      <c r="AM50" s="307"/>
      <c r="AN50" s="307"/>
      <c r="AO50" s="307"/>
      <c r="AP50" s="307"/>
      <c r="AQ50" s="307"/>
      <c r="AR50" s="307"/>
      <c r="AS50" s="307"/>
      <c r="AT50" s="307"/>
      <c r="AU50" s="307"/>
      <c r="AV50" s="307"/>
      <c r="AW50" s="307"/>
      <c r="AX50" s="307"/>
      <c r="AY50" s="307"/>
      <c r="AZ50" s="307"/>
      <c r="BA50" s="307"/>
      <c r="BB50" s="307"/>
      <c r="BC50" s="307"/>
      <c r="BD50" s="307"/>
      <c r="BE50" s="307"/>
      <c r="BF50" s="307"/>
      <c r="BG50" s="307"/>
      <c r="BH50" s="307"/>
      <c r="BI50" s="307"/>
      <c r="BJ50" s="307"/>
      <c r="BK50" s="307"/>
      <c r="BL50" s="307"/>
      <c r="BM50" s="307"/>
      <c r="BN50" s="307"/>
      <c r="BO50" s="307"/>
      <c r="BP50" s="307"/>
      <c r="BQ50" s="307"/>
      <c r="BR50" s="307"/>
      <c r="BS50" s="307"/>
      <c r="BT50" s="307"/>
    </row>
    <row r="51" spans="1:72" s="336" customFormat="1" ht="15.75" customHeight="1" x14ac:dyDescent="0.2">
      <c r="A51" s="319"/>
      <c r="B51" s="318"/>
      <c r="C51" s="313"/>
      <c r="D51" s="312"/>
      <c r="E51" s="312" t="s">
        <v>357</v>
      </c>
      <c r="F51" s="317" t="s">
        <v>191</v>
      </c>
      <c r="G51" s="316">
        <v>709</v>
      </c>
      <c r="H51" s="307"/>
      <c r="I51" s="307"/>
      <c r="J51" s="307"/>
      <c r="K51" s="307"/>
      <c r="L51" s="307"/>
      <c r="M51" s="307"/>
      <c r="N51" s="307"/>
      <c r="O51" s="307"/>
      <c r="P51" s="307"/>
      <c r="Q51" s="307"/>
      <c r="R51" s="307"/>
      <c r="S51" s="307"/>
      <c r="T51" s="307"/>
      <c r="U51" s="307"/>
      <c r="V51" s="307"/>
      <c r="W51" s="307"/>
      <c r="X51" s="307"/>
      <c r="Y51" s="307"/>
      <c r="Z51" s="307"/>
      <c r="AA51" s="307"/>
      <c r="AB51" s="307"/>
      <c r="AC51" s="307"/>
      <c r="AD51" s="307"/>
      <c r="AE51" s="307"/>
      <c r="AF51" s="307"/>
      <c r="AG51" s="307"/>
      <c r="AH51" s="307"/>
      <c r="AI51" s="307"/>
      <c r="AJ51" s="307"/>
      <c r="AK51" s="307"/>
      <c r="AL51" s="307"/>
      <c r="AM51" s="307"/>
      <c r="AN51" s="307"/>
      <c r="AO51" s="307"/>
      <c r="AP51" s="307"/>
      <c r="AQ51" s="307"/>
      <c r="AR51" s="307"/>
      <c r="AS51" s="307"/>
      <c r="AT51" s="307"/>
      <c r="AU51" s="307"/>
      <c r="AV51" s="307"/>
      <c r="AW51" s="307"/>
      <c r="AX51" s="307"/>
      <c r="AY51" s="307"/>
      <c r="AZ51" s="307"/>
      <c r="BA51" s="307"/>
      <c r="BB51" s="307"/>
      <c r="BC51" s="307"/>
      <c r="BD51" s="307"/>
      <c r="BE51" s="307"/>
      <c r="BF51" s="307"/>
      <c r="BG51" s="307"/>
      <c r="BH51" s="307"/>
      <c r="BI51" s="307"/>
      <c r="BJ51" s="307"/>
      <c r="BK51" s="307"/>
      <c r="BL51" s="307"/>
      <c r="BM51" s="307"/>
      <c r="BN51" s="307"/>
      <c r="BO51" s="307"/>
      <c r="BP51" s="307"/>
      <c r="BQ51" s="307"/>
      <c r="BR51" s="307"/>
      <c r="BS51" s="307"/>
      <c r="BT51" s="307"/>
    </row>
    <row r="52" spans="1:72" s="308" customFormat="1" ht="12" customHeight="1" x14ac:dyDescent="0.2">
      <c r="A52" s="315"/>
      <c r="B52" s="314"/>
      <c r="C52" s="313"/>
      <c r="D52" s="312"/>
      <c r="E52" s="311"/>
      <c r="F52" s="310"/>
      <c r="G52" s="310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  <c r="AD52" s="309"/>
      <c r="AE52" s="309"/>
      <c r="AF52" s="309"/>
      <c r="AG52" s="309"/>
      <c r="AH52" s="309"/>
      <c r="AI52" s="309"/>
      <c r="AJ52" s="309"/>
      <c r="AK52" s="309"/>
      <c r="AL52" s="309"/>
      <c r="AM52" s="309"/>
      <c r="AN52" s="309"/>
      <c r="AO52" s="309"/>
      <c r="AP52" s="309"/>
      <c r="AQ52" s="309"/>
      <c r="AR52" s="309"/>
      <c r="AS52" s="309"/>
      <c r="AT52" s="309"/>
      <c r="AU52" s="309"/>
      <c r="AV52" s="309"/>
      <c r="AW52" s="309"/>
      <c r="AX52" s="309"/>
      <c r="AY52" s="309"/>
      <c r="AZ52" s="309"/>
      <c r="BA52" s="309"/>
      <c r="BB52" s="309"/>
      <c r="BC52" s="309"/>
      <c r="BD52" s="309"/>
      <c r="BE52" s="309"/>
      <c r="BF52" s="309"/>
      <c r="BG52" s="309"/>
      <c r="BH52" s="309"/>
      <c r="BI52" s="309"/>
      <c r="BJ52" s="309"/>
      <c r="BK52" s="309"/>
      <c r="BL52" s="309"/>
      <c r="BM52" s="309"/>
      <c r="BN52" s="309"/>
      <c r="BO52" s="309"/>
      <c r="BP52" s="309"/>
      <c r="BQ52" s="309"/>
      <c r="BR52" s="309"/>
      <c r="BS52" s="309"/>
      <c r="BT52" s="309"/>
    </row>
    <row r="53" spans="1:72" s="308" customFormat="1" ht="27" customHeight="1" x14ac:dyDescent="0.2">
      <c r="A53" s="423"/>
      <c r="B53" s="424" t="s">
        <v>222</v>
      </c>
      <c r="C53" s="425"/>
      <c r="D53" s="426"/>
      <c r="E53" s="427"/>
      <c r="F53" s="427">
        <f>SUM(F12,F17,F22,F41)</f>
        <v>10788930</v>
      </c>
      <c r="G53" s="427">
        <f>SUM(G13,G18,G23,G42)</f>
        <v>17870930</v>
      </c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  <c r="Y53" s="309"/>
      <c r="Z53" s="309"/>
      <c r="AA53" s="309"/>
      <c r="AB53" s="309"/>
      <c r="AC53" s="309"/>
      <c r="AD53" s="309"/>
      <c r="AE53" s="309"/>
      <c r="AF53" s="309"/>
      <c r="AG53" s="309"/>
      <c r="AH53" s="309"/>
      <c r="AI53" s="309"/>
      <c r="AJ53" s="309"/>
      <c r="AK53" s="309"/>
      <c r="AL53" s="309"/>
      <c r="AM53" s="309"/>
      <c r="AN53" s="309"/>
      <c r="AO53" s="309"/>
      <c r="AP53" s="309"/>
      <c r="AQ53" s="309"/>
      <c r="AR53" s="309"/>
      <c r="AS53" s="309"/>
      <c r="AT53" s="309"/>
      <c r="AU53" s="309"/>
      <c r="AV53" s="309"/>
      <c r="AW53" s="309"/>
      <c r="AX53" s="309"/>
      <c r="AY53" s="309"/>
      <c r="AZ53" s="309"/>
      <c r="BA53" s="309"/>
      <c r="BB53" s="309"/>
      <c r="BC53" s="309"/>
      <c r="BD53" s="309"/>
      <c r="BE53" s="309"/>
      <c r="BF53" s="309"/>
      <c r="BG53" s="309"/>
      <c r="BH53" s="309"/>
      <c r="BI53" s="309"/>
      <c r="BJ53" s="309"/>
      <c r="BK53" s="309"/>
      <c r="BL53" s="309"/>
      <c r="BM53" s="309"/>
      <c r="BN53" s="309"/>
      <c r="BO53" s="309"/>
      <c r="BP53" s="309"/>
      <c r="BQ53" s="309"/>
      <c r="BR53" s="309"/>
      <c r="BS53" s="309"/>
      <c r="BT53" s="309"/>
    </row>
    <row r="55" spans="1:72" x14ac:dyDescent="0.25">
      <c r="A55" s="428"/>
    </row>
    <row r="56" spans="1:72" x14ac:dyDescent="0.25">
      <c r="G56" s="16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23A3-75BC-46A7-B30D-0BE1BADE3EBB}">
  <dimension ref="A1:BX62"/>
  <sheetViews>
    <sheetView zoomScale="130" zoomScaleNormal="130" workbookViewId="0"/>
  </sheetViews>
  <sheetFormatPr defaultRowHeight="15" x14ac:dyDescent="0.25"/>
  <cols>
    <col min="1" max="1" width="4.85546875" style="388" customWidth="1"/>
    <col min="2" max="2" width="33.42578125" style="388" customWidth="1"/>
    <col min="3" max="3" width="8.5703125" style="388" customWidth="1"/>
    <col min="4" max="4" width="9.42578125" style="388" customWidth="1"/>
    <col min="5" max="5" width="8.140625" style="388" customWidth="1"/>
    <col min="6" max="6" width="13" style="349" customWidth="1"/>
    <col min="7" max="7" width="12.85546875" style="349" customWidth="1"/>
    <col min="8" max="76" width="9.140625" style="349"/>
    <col min="77" max="253" width="9.140625" style="388"/>
    <col min="254" max="254" width="5.28515625" style="388" customWidth="1"/>
    <col min="255" max="255" width="8" style="388" customWidth="1"/>
    <col min="256" max="256" width="5.85546875" style="388" customWidth="1"/>
    <col min="257" max="257" width="9.42578125" style="388" customWidth="1"/>
    <col min="258" max="258" width="11.28515625" style="388" customWidth="1"/>
    <col min="259" max="259" width="11" style="388" customWidth="1"/>
    <col min="260" max="260" width="13.140625" style="388" customWidth="1"/>
    <col min="261" max="261" width="11.7109375" style="388" customWidth="1"/>
    <col min="262" max="262" width="11.140625" style="388" customWidth="1"/>
    <col min="263" max="263" width="11.7109375" style="388" customWidth="1"/>
    <col min="264" max="509" width="9.140625" style="388"/>
    <col min="510" max="510" width="5.28515625" style="388" customWidth="1"/>
    <col min="511" max="511" width="8" style="388" customWidth="1"/>
    <col min="512" max="512" width="5.85546875" style="388" customWidth="1"/>
    <col min="513" max="513" width="9.42578125" style="388" customWidth="1"/>
    <col min="514" max="514" width="11.28515625" style="388" customWidth="1"/>
    <col min="515" max="515" width="11" style="388" customWidth="1"/>
    <col min="516" max="516" width="13.140625" style="388" customWidth="1"/>
    <col min="517" max="517" width="11.7109375" style="388" customWidth="1"/>
    <col min="518" max="518" width="11.140625" style="388" customWidth="1"/>
    <col min="519" max="519" width="11.7109375" style="388" customWidth="1"/>
    <col min="520" max="765" width="9.140625" style="388"/>
    <col min="766" max="766" width="5.28515625" style="388" customWidth="1"/>
    <col min="767" max="767" width="8" style="388" customWidth="1"/>
    <col min="768" max="768" width="5.85546875" style="388" customWidth="1"/>
    <col min="769" max="769" width="9.42578125" style="388" customWidth="1"/>
    <col min="770" max="770" width="11.28515625" style="388" customWidth="1"/>
    <col min="771" max="771" width="11" style="388" customWidth="1"/>
    <col min="772" max="772" width="13.140625" style="388" customWidth="1"/>
    <col min="773" max="773" width="11.7109375" style="388" customWidth="1"/>
    <col min="774" max="774" width="11.140625" style="388" customWidth="1"/>
    <col min="775" max="775" width="11.7109375" style="388" customWidth="1"/>
    <col min="776" max="1021" width="9.140625" style="388"/>
    <col min="1022" max="1022" width="5.28515625" style="388" customWidth="1"/>
    <col min="1023" max="1023" width="8" style="388" customWidth="1"/>
    <col min="1024" max="1024" width="5.85546875" style="388" customWidth="1"/>
    <col min="1025" max="1025" width="9.42578125" style="388" customWidth="1"/>
    <col min="1026" max="1026" width="11.28515625" style="388" customWidth="1"/>
    <col min="1027" max="1027" width="11" style="388" customWidth="1"/>
    <col min="1028" max="1028" width="13.140625" style="388" customWidth="1"/>
    <col min="1029" max="1029" width="11.7109375" style="388" customWidth="1"/>
    <col min="1030" max="1030" width="11.140625" style="388" customWidth="1"/>
    <col min="1031" max="1031" width="11.7109375" style="388" customWidth="1"/>
    <col min="1032" max="1277" width="9.140625" style="388"/>
    <col min="1278" max="1278" width="5.28515625" style="388" customWidth="1"/>
    <col min="1279" max="1279" width="8" style="388" customWidth="1"/>
    <col min="1280" max="1280" width="5.85546875" style="388" customWidth="1"/>
    <col min="1281" max="1281" width="9.42578125" style="388" customWidth="1"/>
    <col min="1282" max="1282" width="11.28515625" style="388" customWidth="1"/>
    <col min="1283" max="1283" width="11" style="388" customWidth="1"/>
    <col min="1284" max="1284" width="13.140625" style="388" customWidth="1"/>
    <col min="1285" max="1285" width="11.7109375" style="388" customWidth="1"/>
    <col min="1286" max="1286" width="11.140625" style="388" customWidth="1"/>
    <col min="1287" max="1287" width="11.7109375" style="388" customWidth="1"/>
    <col min="1288" max="1533" width="9.140625" style="388"/>
    <col min="1534" max="1534" width="5.28515625" style="388" customWidth="1"/>
    <col min="1535" max="1535" width="8" style="388" customWidth="1"/>
    <col min="1536" max="1536" width="5.85546875" style="388" customWidth="1"/>
    <col min="1537" max="1537" width="9.42578125" style="388" customWidth="1"/>
    <col min="1538" max="1538" width="11.28515625" style="388" customWidth="1"/>
    <col min="1539" max="1539" width="11" style="388" customWidth="1"/>
    <col min="1540" max="1540" width="13.140625" style="388" customWidth="1"/>
    <col min="1541" max="1541" width="11.7109375" style="388" customWidth="1"/>
    <col min="1542" max="1542" width="11.140625" style="388" customWidth="1"/>
    <col min="1543" max="1543" width="11.7109375" style="388" customWidth="1"/>
    <col min="1544" max="1789" width="9.140625" style="388"/>
    <col min="1790" max="1790" width="5.28515625" style="388" customWidth="1"/>
    <col min="1791" max="1791" width="8" style="388" customWidth="1"/>
    <col min="1792" max="1792" width="5.85546875" style="388" customWidth="1"/>
    <col min="1793" max="1793" width="9.42578125" style="388" customWidth="1"/>
    <col min="1794" max="1794" width="11.28515625" style="388" customWidth="1"/>
    <col min="1795" max="1795" width="11" style="388" customWidth="1"/>
    <col min="1796" max="1796" width="13.140625" style="388" customWidth="1"/>
    <col min="1797" max="1797" width="11.7109375" style="388" customWidth="1"/>
    <col min="1798" max="1798" width="11.140625" style="388" customWidth="1"/>
    <col min="1799" max="1799" width="11.7109375" style="388" customWidth="1"/>
    <col min="1800" max="2045" width="9.140625" style="388"/>
    <col min="2046" max="2046" width="5.28515625" style="388" customWidth="1"/>
    <col min="2047" max="2047" width="8" style="388" customWidth="1"/>
    <col min="2048" max="2048" width="5.85546875" style="388" customWidth="1"/>
    <col min="2049" max="2049" width="9.42578125" style="388" customWidth="1"/>
    <col min="2050" max="2050" width="11.28515625" style="388" customWidth="1"/>
    <col min="2051" max="2051" width="11" style="388" customWidth="1"/>
    <col min="2052" max="2052" width="13.140625" style="388" customWidth="1"/>
    <col min="2053" max="2053" width="11.7109375" style="388" customWidth="1"/>
    <col min="2054" max="2054" width="11.140625" style="388" customWidth="1"/>
    <col min="2055" max="2055" width="11.7109375" style="388" customWidth="1"/>
    <col min="2056" max="2301" width="9.140625" style="388"/>
    <col min="2302" max="2302" width="5.28515625" style="388" customWidth="1"/>
    <col min="2303" max="2303" width="8" style="388" customWidth="1"/>
    <col min="2304" max="2304" width="5.85546875" style="388" customWidth="1"/>
    <col min="2305" max="2305" width="9.42578125" style="388" customWidth="1"/>
    <col min="2306" max="2306" width="11.28515625" style="388" customWidth="1"/>
    <col min="2307" max="2307" width="11" style="388" customWidth="1"/>
    <col min="2308" max="2308" width="13.140625" style="388" customWidth="1"/>
    <col min="2309" max="2309" width="11.7109375" style="388" customWidth="1"/>
    <col min="2310" max="2310" width="11.140625" style="388" customWidth="1"/>
    <col min="2311" max="2311" width="11.7109375" style="388" customWidth="1"/>
    <col min="2312" max="2557" width="9.140625" style="388"/>
    <col min="2558" max="2558" width="5.28515625" style="388" customWidth="1"/>
    <col min="2559" max="2559" width="8" style="388" customWidth="1"/>
    <col min="2560" max="2560" width="5.85546875" style="388" customWidth="1"/>
    <col min="2561" max="2561" width="9.42578125" style="388" customWidth="1"/>
    <col min="2562" max="2562" width="11.28515625" style="388" customWidth="1"/>
    <col min="2563" max="2563" width="11" style="388" customWidth="1"/>
    <col min="2564" max="2564" width="13.140625" style="388" customWidth="1"/>
    <col min="2565" max="2565" width="11.7109375" style="388" customWidth="1"/>
    <col min="2566" max="2566" width="11.140625" style="388" customWidth="1"/>
    <col min="2567" max="2567" width="11.7109375" style="388" customWidth="1"/>
    <col min="2568" max="2813" width="9.140625" style="388"/>
    <col min="2814" max="2814" width="5.28515625" style="388" customWidth="1"/>
    <col min="2815" max="2815" width="8" style="388" customWidth="1"/>
    <col min="2816" max="2816" width="5.85546875" style="388" customWidth="1"/>
    <col min="2817" max="2817" width="9.42578125" style="388" customWidth="1"/>
    <col min="2818" max="2818" width="11.28515625" style="388" customWidth="1"/>
    <col min="2819" max="2819" width="11" style="388" customWidth="1"/>
    <col min="2820" max="2820" width="13.140625" style="388" customWidth="1"/>
    <col min="2821" max="2821" width="11.7109375" style="388" customWidth="1"/>
    <col min="2822" max="2822" width="11.140625" style="388" customWidth="1"/>
    <col min="2823" max="2823" width="11.7109375" style="388" customWidth="1"/>
    <col min="2824" max="3069" width="9.140625" style="388"/>
    <col min="3070" max="3070" width="5.28515625" style="388" customWidth="1"/>
    <col min="3071" max="3071" width="8" style="388" customWidth="1"/>
    <col min="3072" max="3072" width="5.85546875" style="388" customWidth="1"/>
    <col min="3073" max="3073" width="9.42578125" style="388" customWidth="1"/>
    <col min="3074" max="3074" width="11.28515625" style="388" customWidth="1"/>
    <col min="3075" max="3075" width="11" style="388" customWidth="1"/>
    <col min="3076" max="3076" width="13.140625" style="388" customWidth="1"/>
    <col min="3077" max="3077" width="11.7109375" style="388" customWidth="1"/>
    <col min="3078" max="3078" width="11.140625" style="388" customWidth="1"/>
    <col min="3079" max="3079" width="11.7109375" style="388" customWidth="1"/>
    <col min="3080" max="3325" width="9.140625" style="388"/>
    <col min="3326" max="3326" width="5.28515625" style="388" customWidth="1"/>
    <col min="3327" max="3327" width="8" style="388" customWidth="1"/>
    <col min="3328" max="3328" width="5.85546875" style="388" customWidth="1"/>
    <col min="3329" max="3329" width="9.42578125" style="388" customWidth="1"/>
    <col min="3330" max="3330" width="11.28515625" style="388" customWidth="1"/>
    <col min="3331" max="3331" width="11" style="388" customWidth="1"/>
    <col min="3332" max="3332" width="13.140625" style="388" customWidth="1"/>
    <col min="3333" max="3333" width="11.7109375" style="388" customWidth="1"/>
    <col min="3334" max="3334" width="11.140625" style="388" customWidth="1"/>
    <col min="3335" max="3335" width="11.7109375" style="388" customWidth="1"/>
    <col min="3336" max="3581" width="9.140625" style="388"/>
    <col min="3582" max="3582" width="5.28515625" style="388" customWidth="1"/>
    <col min="3583" max="3583" width="8" style="388" customWidth="1"/>
    <col min="3584" max="3584" width="5.85546875" style="388" customWidth="1"/>
    <col min="3585" max="3585" width="9.42578125" style="388" customWidth="1"/>
    <col min="3586" max="3586" width="11.28515625" style="388" customWidth="1"/>
    <col min="3587" max="3587" width="11" style="388" customWidth="1"/>
    <col min="3588" max="3588" width="13.140625" style="388" customWidth="1"/>
    <col min="3589" max="3589" width="11.7109375" style="388" customWidth="1"/>
    <col min="3590" max="3590" width="11.140625" style="388" customWidth="1"/>
    <col min="3591" max="3591" width="11.7109375" style="388" customWidth="1"/>
    <col min="3592" max="3837" width="9.140625" style="388"/>
    <col min="3838" max="3838" width="5.28515625" style="388" customWidth="1"/>
    <col min="3839" max="3839" width="8" style="388" customWidth="1"/>
    <col min="3840" max="3840" width="5.85546875" style="388" customWidth="1"/>
    <col min="3841" max="3841" width="9.42578125" style="388" customWidth="1"/>
    <col min="3842" max="3842" width="11.28515625" style="388" customWidth="1"/>
    <col min="3843" max="3843" width="11" style="388" customWidth="1"/>
    <col min="3844" max="3844" width="13.140625" style="388" customWidth="1"/>
    <col min="3845" max="3845" width="11.7109375" style="388" customWidth="1"/>
    <col min="3846" max="3846" width="11.140625" style="388" customWidth="1"/>
    <col min="3847" max="3847" width="11.7109375" style="388" customWidth="1"/>
    <col min="3848" max="4093" width="9.140625" style="388"/>
    <col min="4094" max="4094" width="5.28515625" style="388" customWidth="1"/>
    <col min="4095" max="4095" width="8" style="388" customWidth="1"/>
    <col min="4096" max="4096" width="5.85546875" style="388" customWidth="1"/>
    <col min="4097" max="4097" width="9.42578125" style="388" customWidth="1"/>
    <col min="4098" max="4098" width="11.28515625" style="388" customWidth="1"/>
    <col min="4099" max="4099" width="11" style="388" customWidth="1"/>
    <col min="4100" max="4100" width="13.140625" style="388" customWidth="1"/>
    <col min="4101" max="4101" width="11.7109375" style="388" customWidth="1"/>
    <col min="4102" max="4102" width="11.140625" style="388" customWidth="1"/>
    <col min="4103" max="4103" width="11.7109375" style="388" customWidth="1"/>
    <col min="4104" max="4349" width="9.140625" style="388"/>
    <col min="4350" max="4350" width="5.28515625" style="388" customWidth="1"/>
    <col min="4351" max="4351" width="8" style="388" customWidth="1"/>
    <col min="4352" max="4352" width="5.85546875" style="388" customWidth="1"/>
    <col min="4353" max="4353" width="9.42578125" style="388" customWidth="1"/>
    <col min="4354" max="4354" width="11.28515625" style="388" customWidth="1"/>
    <col min="4355" max="4355" width="11" style="388" customWidth="1"/>
    <col min="4356" max="4356" width="13.140625" style="388" customWidth="1"/>
    <col min="4357" max="4357" width="11.7109375" style="388" customWidth="1"/>
    <col min="4358" max="4358" width="11.140625" style="388" customWidth="1"/>
    <col min="4359" max="4359" width="11.7109375" style="388" customWidth="1"/>
    <col min="4360" max="4605" width="9.140625" style="388"/>
    <col min="4606" max="4606" width="5.28515625" style="388" customWidth="1"/>
    <col min="4607" max="4607" width="8" style="388" customWidth="1"/>
    <col min="4608" max="4608" width="5.85546875" style="388" customWidth="1"/>
    <col min="4609" max="4609" width="9.42578125" style="388" customWidth="1"/>
    <col min="4610" max="4610" width="11.28515625" style="388" customWidth="1"/>
    <col min="4611" max="4611" width="11" style="388" customWidth="1"/>
    <col min="4612" max="4612" width="13.140625" style="388" customWidth="1"/>
    <col min="4613" max="4613" width="11.7109375" style="388" customWidth="1"/>
    <col min="4614" max="4614" width="11.140625" style="388" customWidth="1"/>
    <col min="4615" max="4615" width="11.7109375" style="388" customWidth="1"/>
    <col min="4616" max="4861" width="9.140625" style="388"/>
    <col min="4862" max="4862" width="5.28515625" style="388" customWidth="1"/>
    <col min="4863" max="4863" width="8" style="388" customWidth="1"/>
    <col min="4864" max="4864" width="5.85546875" style="388" customWidth="1"/>
    <col min="4865" max="4865" width="9.42578125" style="388" customWidth="1"/>
    <col min="4866" max="4866" width="11.28515625" style="388" customWidth="1"/>
    <col min="4867" max="4867" width="11" style="388" customWidth="1"/>
    <col min="4868" max="4868" width="13.140625" style="388" customWidth="1"/>
    <col min="4869" max="4869" width="11.7109375" style="388" customWidth="1"/>
    <col min="4870" max="4870" width="11.140625" style="388" customWidth="1"/>
    <col min="4871" max="4871" width="11.7109375" style="388" customWidth="1"/>
    <col min="4872" max="5117" width="9.140625" style="388"/>
    <col min="5118" max="5118" width="5.28515625" style="388" customWidth="1"/>
    <col min="5119" max="5119" width="8" style="388" customWidth="1"/>
    <col min="5120" max="5120" width="5.85546875" style="388" customWidth="1"/>
    <col min="5121" max="5121" width="9.42578125" style="388" customWidth="1"/>
    <col min="5122" max="5122" width="11.28515625" style="388" customWidth="1"/>
    <col min="5123" max="5123" width="11" style="388" customWidth="1"/>
    <col min="5124" max="5124" width="13.140625" style="388" customWidth="1"/>
    <col min="5125" max="5125" width="11.7109375" style="388" customWidth="1"/>
    <col min="5126" max="5126" width="11.140625" style="388" customWidth="1"/>
    <col min="5127" max="5127" width="11.7109375" style="388" customWidth="1"/>
    <col min="5128" max="5373" width="9.140625" style="388"/>
    <col min="5374" max="5374" width="5.28515625" style="388" customWidth="1"/>
    <col min="5375" max="5375" width="8" style="388" customWidth="1"/>
    <col min="5376" max="5376" width="5.85546875" style="388" customWidth="1"/>
    <col min="5377" max="5377" width="9.42578125" style="388" customWidth="1"/>
    <col min="5378" max="5378" width="11.28515625" style="388" customWidth="1"/>
    <col min="5379" max="5379" width="11" style="388" customWidth="1"/>
    <col min="5380" max="5380" width="13.140625" style="388" customWidth="1"/>
    <col min="5381" max="5381" width="11.7109375" style="388" customWidth="1"/>
    <col min="5382" max="5382" width="11.140625" style="388" customWidth="1"/>
    <col min="5383" max="5383" width="11.7109375" style="388" customWidth="1"/>
    <col min="5384" max="5629" width="9.140625" style="388"/>
    <col min="5630" max="5630" width="5.28515625" style="388" customWidth="1"/>
    <col min="5631" max="5631" width="8" style="388" customWidth="1"/>
    <col min="5632" max="5632" width="5.85546875" style="388" customWidth="1"/>
    <col min="5633" max="5633" width="9.42578125" style="388" customWidth="1"/>
    <col min="5634" max="5634" width="11.28515625" style="388" customWidth="1"/>
    <col min="5635" max="5635" width="11" style="388" customWidth="1"/>
    <col min="5636" max="5636" width="13.140625" style="388" customWidth="1"/>
    <col min="5637" max="5637" width="11.7109375" style="388" customWidth="1"/>
    <col min="5638" max="5638" width="11.140625" style="388" customWidth="1"/>
    <col min="5639" max="5639" width="11.7109375" style="388" customWidth="1"/>
    <col min="5640" max="5885" width="9.140625" style="388"/>
    <col min="5886" max="5886" width="5.28515625" style="388" customWidth="1"/>
    <col min="5887" max="5887" width="8" style="388" customWidth="1"/>
    <col min="5888" max="5888" width="5.85546875" style="388" customWidth="1"/>
    <col min="5889" max="5889" width="9.42578125" style="388" customWidth="1"/>
    <col min="5890" max="5890" width="11.28515625" style="388" customWidth="1"/>
    <col min="5891" max="5891" width="11" style="388" customWidth="1"/>
    <col min="5892" max="5892" width="13.140625" style="388" customWidth="1"/>
    <col min="5893" max="5893" width="11.7109375" style="388" customWidth="1"/>
    <col min="5894" max="5894" width="11.140625" style="388" customWidth="1"/>
    <col min="5895" max="5895" width="11.7109375" style="388" customWidth="1"/>
    <col min="5896" max="6141" width="9.140625" style="388"/>
    <col min="6142" max="6142" width="5.28515625" style="388" customWidth="1"/>
    <col min="6143" max="6143" width="8" style="388" customWidth="1"/>
    <col min="6144" max="6144" width="5.85546875" style="388" customWidth="1"/>
    <col min="6145" max="6145" width="9.42578125" style="388" customWidth="1"/>
    <col min="6146" max="6146" width="11.28515625" style="388" customWidth="1"/>
    <col min="6147" max="6147" width="11" style="388" customWidth="1"/>
    <col min="6148" max="6148" width="13.140625" style="388" customWidth="1"/>
    <col min="6149" max="6149" width="11.7109375" style="388" customWidth="1"/>
    <col min="6150" max="6150" width="11.140625" style="388" customWidth="1"/>
    <col min="6151" max="6151" width="11.7109375" style="388" customWidth="1"/>
    <col min="6152" max="6397" width="9.140625" style="388"/>
    <col min="6398" max="6398" width="5.28515625" style="388" customWidth="1"/>
    <col min="6399" max="6399" width="8" style="388" customWidth="1"/>
    <col min="6400" max="6400" width="5.85546875" style="388" customWidth="1"/>
    <col min="6401" max="6401" width="9.42578125" style="388" customWidth="1"/>
    <col min="6402" max="6402" width="11.28515625" style="388" customWidth="1"/>
    <col min="6403" max="6403" width="11" style="388" customWidth="1"/>
    <col min="6404" max="6404" width="13.140625" style="388" customWidth="1"/>
    <col min="6405" max="6405" width="11.7109375" style="388" customWidth="1"/>
    <col min="6406" max="6406" width="11.140625" style="388" customWidth="1"/>
    <col min="6407" max="6407" width="11.7109375" style="388" customWidth="1"/>
    <col min="6408" max="6653" width="9.140625" style="388"/>
    <col min="6654" max="6654" width="5.28515625" style="388" customWidth="1"/>
    <col min="6655" max="6655" width="8" style="388" customWidth="1"/>
    <col min="6656" max="6656" width="5.85546875" style="388" customWidth="1"/>
    <col min="6657" max="6657" width="9.42578125" style="388" customWidth="1"/>
    <col min="6658" max="6658" width="11.28515625" style="388" customWidth="1"/>
    <col min="6659" max="6659" width="11" style="388" customWidth="1"/>
    <col min="6660" max="6660" width="13.140625" style="388" customWidth="1"/>
    <col min="6661" max="6661" width="11.7109375" style="388" customWidth="1"/>
    <col min="6662" max="6662" width="11.140625" style="388" customWidth="1"/>
    <col min="6663" max="6663" width="11.7109375" style="388" customWidth="1"/>
    <col min="6664" max="6909" width="9.140625" style="388"/>
    <col min="6910" max="6910" width="5.28515625" style="388" customWidth="1"/>
    <col min="6911" max="6911" width="8" style="388" customWidth="1"/>
    <col min="6912" max="6912" width="5.85546875" style="388" customWidth="1"/>
    <col min="6913" max="6913" width="9.42578125" style="388" customWidth="1"/>
    <col min="6914" max="6914" width="11.28515625" style="388" customWidth="1"/>
    <col min="6915" max="6915" width="11" style="388" customWidth="1"/>
    <col min="6916" max="6916" width="13.140625" style="388" customWidth="1"/>
    <col min="6917" max="6917" width="11.7109375" style="388" customWidth="1"/>
    <col min="6918" max="6918" width="11.140625" style="388" customWidth="1"/>
    <col min="6919" max="6919" width="11.7109375" style="388" customWidth="1"/>
    <col min="6920" max="7165" width="9.140625" style="388"/>
    <col min="7166" max="7166" width="5.28515625" style="388" customWidth="1"/>
    <col min="7167" max="7167" width="8" style="388" customWidth="1"/>
    <col min="7168" max="7168" width="5.85546875" style="388" customWidth="1"/>
    <col min="7169" max="7169" width="9.42578125" style="388" customWidth="1"/>
    <col min="7170" max="7170" width="11.28515625" style="388" customWidth="1"/>
    <col min="7171" max="7171" width="11" style="388" customWidth="1"/>
    <col min="7172" max="7172" width="13.140625" style="388" customWidth="1"/>
    <col min="7173" max="7173" width="11.7109375" style="388" customWidth="1"/>
    <col min="7174" max="7174" width="11.140625" style="388" customWidth="1"/>
    <col min="7175" max="7175" width="11.7109375" style="388" customWidth="1"/>
    <col min="7176" max="7421" width="9.140625" style="388"/>
    <col min="7422" max="7422" width="5.28515625" style="388" customWidth="1"/>
    <col min="7423" max="7423" width="8" style="388" customWidth="1"/>
    <col min="7424" max="7424" width="5.85546875" style="388" customWidth="1"/>
    <col min="7425" max="7425" width="9.42578125" style="388" customWidth="1"/>
    <col min="7426" max="7426" width="11.28515625" style="388" customWidth="1"/>
    <col min="7427" max="7427" width="11" style="388" customWidth="1"/>
    <col min="7428" max="7428" width="13.140625" style="388" customWidth="1"/>
    <col min="7429" max="7429" width="11.7109375" style="388" customWidth="1"/>
    <col min="7430" max="7430" width="11.140625" style="388" customWidth="1"/>
    <col min="7431" max="7431" width="11.7109375" style="388" customWidth="1"/>
    <col min="7432" max="7677" width="9.140625" style="388"/>
    <col min="7678" max="7678" width="5.28515625" style="388" customWidth="1"/>
    <col min="7679" max="7679" width="8" style="388" customWidth="1"/>
    <col min="7680" max="7680" width="5.85546875" style="388" customWidth="1"/>
    <col min="7681" max="7681" width="9.42578125" style="388" customWidth="1"/>
    <col min="7682" max="7682" width="11.28515625" style="388" customWidth="1"/>
    <col min="7683" max="7683" width="11" style="388" customWidth="1"/>
    <col min="7684" max="7684" width="13.140625" style="388" customWidth="1"/>
    <col min="7685" max="7685" width="11.7109375" style="388" customWidth="1"/>
    <col min="7686" max="7686" width="11.140625" style="388" customWidth="1"/>
    <col min="7687" max="7687" width="11.7109375" style="388" customWidth="1"/>
    <col min="7688" max="7933" width="9.140625" style="388"/>
    <col min="7934" max="7934" width="5.28515625" style="388" customWidth="1"/>
    <col min="7935" max="7935" width="8" style="388" customWidth="1"/>
    <col min="7936" max="7936" width="5.85546875" style="388" customWidth="1"/>
    <col min="7937" max="7937" width="9.42578125" style="388" customWidth="1"/>
    <col min="7938" max="7938" width="11.28515625" style="388" customWidth="1"/>
    <col min="7939" max="7939" width="11" style="388" customWidth="1"/>
    <col min="7940" max="7940" width="13.140625" style="388" customWidth="1"/>
    <col min="7941" max="7941" width="11.7109375" style="388" customWidth="1"/>
    <col min="7942" max="7942" width="11.140625" style="388" customWidth="1"/>
    <col min="7943" max="7943" width="11.7109375" style="388" customWidth="1"/>
    <col min="7944" max="8189" width="9.140625" style="388"/>
    <col min="8190" max="8190" width="5.28515625" style="388" customWidth="1"/>
    <col min="8191" max="8191" width="8" style="388" customWidth="1"/>
    <col min="8192" max="8192" width="5.85546875" style="388" customWidth="1"/>
    <col min="8193" max="8193" width="9.42578125" style="388" customWidth="1"/>
    <col min="8194" max="8194" width="11.28515625" style="388" customWidth="1"/>
    <col min="8195" max="8195" width="11" style="388" customWidth="1"/>
    <col min="8196" max="8196" width="13.140625" style="388" customWidth="1"/>
    <col min="8197" max="8197" width="11.7109375" style="388" customWidth="1"/>
    <col min="8198" max="8198" width="11.140625" style="388" customWidth="1"/>
    <col min="8199" max="8199" width="11.7109375" style="388" customWidth="1"/>
    <col min="8200" max="8445" width="9.140625" style="388"/>
    <col min="8446" max="8446" width="5.28515625" style="388" customWidth="1"/>
    <col min="8447" max="8447" width="8" style="388" customWidth="1"/>
    <col min="8448" max="8448" width="5.85546875" style="388" customWidth="1"/>
    <col min="8449" max="8449" width="9.42578125" style="388" customWidth="1"/>
    <col min="8450" max="8450" width="11.28515625" style="388" customWidth="1"/>
    <col min="8451" max="8451" width="11" style="388" customWidth="1"/>
    <col min="8452" max="8452" width="13.140625" style="388" customWidth="1"/>
    <col min="8453" max="8453" width="11.7109375" style="388" customWidth="1"/>
    <col min="8454" max="8454" width="11.140625" style="388" customWidth="1"/>
    <col min="8455" max="8455" width="11.7109375" style="388" customWidth="1"/>
    <col min="8456" max="8701" width="9.140625" style="388"/>
    <col min="8702" max="8702" width="5.28515625" style="388" customWidth="1"/>
    <col min="8703" max="8703" width="8" style="388" customWidth="1"/>
    <col min="8704" max="8704" width="5.85546875" style="388" customWidth="1"/>
    <col min="8705" max="8705" width="9.42578125" style="388" customWidth="1"/>
    <col min="8706" max="8706" width="11.28515625" style="388" customWidth="1"/>
    <col min="8707" max="8707" width="11" style="388" customWidth="1"/>
    <col min="8708" max="8708" width="13.140625" style="388" customWidth="1"/>
    <col min="8709" max="8709" width="11.7109375" style="388" customWidth="1"/>
    <col min="8710" max="8710" width="11.140625" style="388" customWidth="1"/>
    <col min="8711" max="8711" width="11.7109375" style="388" customWidth="1"/>
    <col min="8712" max="8957" width="9.140625" style="388"/>
    <col min="8958" max="8958" width="5.28515625" style="388" customWidth="1"/>
    <col min="8959" max="8959" width="8" style="388" customWidth="1"/>
    <col min="8960" max="8960" width="5.85546875" style="388" customWidth="1"/>
    <col min="8961" max="8961" width="9.42578125" style="388" customWidth="1"/>
    <col min="8962" max="8962" width="11.28515625" style="388" customWidth="1"/>
    <col min="8963" max="8963" width="11" style="388" customWidth="1"/>
    <col min="8964" max="8964" width="13.140625" style="388" customWidth="1"/>
    <col min="8965" max="8965" width="11.7109375" style="388" customWidth="1"/>
    <col min="8966" max="8966" width="11.140625" style="388" customWidth="1"/>
    <col min="8967" max="8967" width="11.7109375" style="388" customWidth="1"/>
    <col min="8968" max="9213" width="9.140625" style="388"/>
    <col min="9214" max="9214" width="5.28515625" style="388" customWidth="1"/>
    <col min="9215" max="9215" width="8" style="388" customWidth="1"/>
    <col min="9216" max="9216" width="5.85546875" style="388" customWidth="1"/>
    <col min="9217" max="9217" width="9.42578125" style="388" customWidth="1"/>
    <col min="9218" max="9218" width="11.28515625" style="388" customWidth="1"/>
    <col min="9219" max="9219" width="11" style="388" customWidth="1"/>
    <col min="9220" max="9220" width="13.140625" style="388" customWidth="1"/>
    <col min="9221" max="9221" width="11.7109375" style="388" customWidth="1"/>
    <col min="9222" max="9222" width="11.140625" style="388" customWidth="1"/>
    <col min="9223" max="9223" width="11.7109375" style="388" customWidth="1"/>
    <col min="9224" max="9469" width="9.140625" style="388"/>
    <col min="9470" max="9470" width="5.28515625" style="388" customWidth="1"/>
    <col min="9471" max="9471" width="8" style="388" customWidth="1"/>
    <col min="9472" max="9472" width="5.85546875" style="388" customWidth="1"/>
    <col min="9473" max="9473" width="9.42578125" style="388" customWidth="1"/>
    <col min="9474" max="9474" width="11.28515625" style="388" customWidth="1"/>
    <col min="9475" max="9475" width="11" style="388" customWidth="1"/>
    <col min="9476" max="9476" width="13.140625" style="388" customWidth="1"/>
    <col min="9477" max="9477" width="11.7109375" style="388" customWidth="1"/>
    <col min="9478" max="9478" width="11.140625" style="388" customWidth="1"/>
    <col min="9479" max="9479" width="11.7109375" style="388" customWidth="1"/>
    <col min="9480" max="9725" width="9.140625" style="388"/>
    <col min="9726" max="9726" width="5.28515625" style="388" customWidth="1"/>
    <col min="9727" max="9727" width="8" style="388" customWidth="1"/>
    <col min="9728" max="9728" width="5.85546875" style="388" customWidth="1"/>
    <col min="9729" max="9729" width="9.42578125" style="388" customWidth="1"/>
    <col min="9730" max="9730" width="11.28515625" style="388" customWidth="1"/>
    <col min="9731" max="9731" width="11" style="388" customWidth="1"/>
    <col min="9732" max="9732" width="13.140625" style="388" customWidth="1"/>
    <col min="9733" max="9733" width="11.7109375" style="388" customWidth="1"/>
    <col min="9734" max="9734" width="11.140625" style="388" customWidth="1"/>
    <col min="9735" max="9735" width="11.7109375" style="388" customWidth="1"/>
    <col min="9736" max="9981" width="9.140625" style="388"/>
    <col min="9982" max="9982" width="5.28515625" style="388" customWidth="1"/>
    <col min="9983" max="9983" width="8" style="388" customWidth="1"/>
    <col min="9984" max="9984" width="5.85546875" style="388" customWidth="1"/>
    <col min="9985" max="9985" width="9.42578125" style="388" customWidth="1"/>
    <col min="9986" max="9986" width="11.28515625" style="388" customWidth="1"/>
    <col min="9987" max="9987" width="11" style="388" customWidth="1"/>
    <col min="9988" max="9988" width="13.140625" style="388" customWidth="1"/>
    <col min="9989" max="9989" width="11.7109375" style="388" customWidth="1"/>
    <col min="9990" max="9990" width="11.140625" style="388" customWidth="1"/>
    <col min="9991" max="9991" width="11.7109375" style="388" customWidth="1"/>
    <col min="9992" max="10237" width="9.140625" style="388"/>
    <col min="10238" max="10238" width="5.28515625" style="388" customWidth="1"/>
    <col min="10239" max="10239" width="8" style="388" customWidth="1"/>
    <col min="10240" max="10240" width="5.85546875" style="388" customWidth="1"/>
    <col min="10241" max="10241" width="9.42578125" style="388" customWidth="1"/>
    <col min="10242" max="10242" width="11.28515625" style="388" customWidth="1"/>
    <col min="10243" max="10243" width="11" style="388" customWidth="1"/>
    <col min="10244" max="10244" width="13.140625" style="388" customWidth="1"/>
    <col min="10245" max="10245" width="11.7109375" style="388" customWidth="1"/>
    <col min="10246" max="10246" width="11.140625" style="388" customWidth="1"/>
    <col min="10247" max="10247" width="11.7109375" style="388" customWidth="1"/>
    <col min="10248" max="10493" width="9.140625" style="388"/>
    <col min="10494" max="10494" width="5.28515625" style="388" customWidth="1"/>
    <col min="10495" max="10495" width="8" style="388" customWidth="1"/>
    <col min="10496" max="10496" width="5.85546875" style="388" customWidth="1"/>
    <col min="10497" max="10497" width="9.42578125" style="388" customWidth="1"/>
    <col min="10498" max="10498" width="11.28515625" style="388" customWidth="1"/>
    <col min="10499" max="10499" width="11" style="388" customWidth="1"/>
    <col min="10500" max="10500" width="13.140625" style="388" customWidth="1"/>
    <col min="10501" max="10501" width="11.7109375" style="388" customWidth="1"/>
    <col min="10502" max="10502" width="11.140625" style="388" customWidth="1"/>
    <col min="10503" max="10503" width="11.7109375" style="388" customWidth="1"/>
    <col min="10504" max="10749" width="9.140625" style="388"/>
    <col min="10750" max="10750" width="5.28515625" style="388" customWidth="1"/>
    <col min="10751" max="10751" width="8" style="388" customWidth="1"/>
    <col min="10752" max="10752" width="5.85546875" style="388" customWidth="1"/>
    <col min="10753" max="10753" width="9.42578125" style="388" customWidth="1"/>
    <col min="10754" max="10754" width="11.28515625" style="388" customWidth="1"/>
    <col min="10755" max="10755" width="11" style="388" customWidth="1"/>
    <col min="10756" max="10756" width="13.140625" style="388" customWidth="1"/>
    <col min="10757" max="10757" width="11.7109375" style="388" customWidth="1"/>
    <col min="10758" max="10758" width="11.140625" style="388" customWidth="1"/>
    <col min="10759" max="10759" width="11.7109375" style="388" customWidth="1"/>
    <col min="10760" max="11005" width="9.140625" style="388"/>
    <col min="11006" max="11006" width="5.28515625" style="388" customWidth="1"/>
    <col min="11007" max="11007" width="8" style="388" customWidth="1"/>
    <col min="11008" max="11008" width="5.85546875" style="388" customWidth="1"/>
    <col min="11009" max="11009" width="9.42578125" style="388" customWidth="1"/>
    <col min="11010" max="11010" width="11.28515625" style="388" customWidth="1"/>
    <col min="11011" max="11011" width="11" style="388" customWidth="1"/>
    <col min="11012" max="11012" width="13.140625" style="388" customWidth="1"/>
    <col min="11013" max="11013" width="11.7109375" style="388" customWidth="1"/>
    <col min="11014" max="11014" width="11.140625" style="388" customWidth="1"/>
    <col min="11015" max="11015" width="11.7109375" style="388" customWidth="1"/>
    <col min="11016" max="11261" width="9.140625" style="388"/>
    <col min="11262" max="11262" width="5.28515625" style="388" customWidth="1"/>
    <col min="11263" max="11263" width="8" style="388" customWidth="1"/>
    <col min="11264" max="11264" width="5.85546875" style="388" customWidth="1"/>
    <col min="11265" max="11265" width="9.42578125" style="388" customWidth="1"/>
    <col min="11266" max="11266" width="11.28515625" style="388" customWidth="1"/>
    <col min="11267" max="11267" width="11" style="388" customWidth="1"/>
    <col min="11268" max="11268" width="13.140625" style="388" customWidth="1"/>
    <col min="11269" max="11269" width="11.7109375" style="388" customWidth="1"/>
    <col min="11270" max="11270" width="11.140625" style="388" customWidth="1"/>
    <col min="11271" max="11271" width="11.7109375" style="388" customWidth="1"/>
    <col min="11272" max="11517" width="9.140625" style="388"/>
    <col min="11518" max="11518" width="5.28515625" style="388" customWidth="1"/>
    <col min="11519" max="11519" width="8" style="388" customWidth="1"/>
    <col min="11520" max="11520" width="5.85546875" style="388" customWidth="1"/>
    <col min="11521" max="11521" width="9.42578125" style="388" customWidth="1"/>
    <col min="11522" max="11522" width="11.28515625" style="388" customWidth="1"/>
    <col min="11523" max="11523" width="11" style="388" customWidth="1"/>
    <col min="11524" max="11524" width="13.140625" style="388" customWidth="1"/>
    <col min="11525" max="11525" width="11.7109375" style="388" customWidth="1"/>
    <col min="11526" max="11526" width="11.140625" style="388" customWidth="1"/>
    <col min="11527" max="11527" width="11.7109375" style="388" customWidth="1"/>
    <col min="11528" max="11773" width="9.140625" style="388"/>
    <col min="11774" max="11774" width="5.28515625" style="388" customWidth="1"/>
    <col min="11775" max="11775" width="8" style="388" customWidth="1"/>
    <col min="11776" max="11776" width="5.85546875" style="388" customWidth="1"/>
    <col min="11777" max="11777" width="9.42578125" style="388" customWidth="1"/>
    <col min="11778" max="11778" width="11.28515625" style="388" customWidth="1"/>
    <col min="11779" max="11779" width="11" style="388" customWidth="1"/>
    <col min="11780" max="11780" width="13.140625" style="388" customWidth="1"/>
    <col min="11781" max="11781" width="11.7109375" style="388" customWidth="1"/>
    <col min="11782" max="11782" width="11.140625" style="388" customWidth="1"/>
    <col min="11783" max="11783" width="11.7109375" style="388" customWidth="1"/>
    <col min="11784" max="12029" width="9.140625" style="388"/>
    <col min="12030" max="12030" width="5.28515625" style="388" customWidth="1"/>
    <col min="12031" max="12031" width="8" style="388" customWidth="1"/>
    <col min="12032" max="12032" width="5.85546875" style="388" customWidth="1"/>
    <col min="12033" max="12033" width="9.42578125" style="388" customWidth="1"/>
    <col min="12034" max="12034" width="11.28515625" style="388" customWidth="1"/>
    <col min="12035" max="12035" width="11" style="388" customWidth="1"/>
    <col min="12036" max="12036" width="13.140625" style="388" customWidth="1"/>
    <col min="12037" max="12037" width="11.7109375" style="388" customWidth="1"/>
    <col min="12038" max="12038" width="11.140625" style="388" customWidth="1"/>
    <col min="12039" max="12039" width="11.7109375" style="388" customWidth="1"/>
    <col min="12040" max="12285" width="9.140625" style="388"/>
    <col min="12286" max="12286" width="5.28515625" style="388" customWidth="1"/>
    <col min="12287" max="12287" width="8" style="388" customWidth="1"/>
    <col min="12288" max="12288" width="5.85546875" style="388" customWidth="1"/>
    <col min="12289" max="12289" width="9.42578125" style="388" customWidth="1"/>
    <col min="12290" max="12290" width="11.28515625" style="388" customWidth="1"/>
    <col min="12291" max="12291" width="11" style="388" customWidth="1"/>
    <col min="12292" max="12292" width="13.140625" style="388" customWidth="1"/>
    <col min="12293" max="12293" width="11.7109375" style="388" customWidth="1"/>
    <col min="12294" max="12294" width="11.140625" style="388" customWidth="1"/>
    <col min="12295" max="12295" width="11.7109375" style="388" customWidth="1"/>
    <col min="12296" max="12541" width="9.140625" style="388"/>
    <col min="12542" max="12542" width="5.28515625" style="388" customWidth="1"/>
    <col min="12543" max="12543" width="8" style="388" customWidth="1"/>
    <col min="12544" max="12544" width="5.85546875" style="388" customWidth="1"/>
    <col min="12545" max="12545" width="9.42578125" style="388" customWidth="1"/>
    <col min="12546" max="12546" width="11.28515625" style="388" customWidth="1"/>
    <col min="12547" max="12547" width="11" style="388" customWidth="1"/>
    <col min="12548" max="12548" width="13.140625" style="388" customWidth="1"/>
    <col min="12549" max="12549" width="11.7109375" style="388" customWidth="1"/>
    <col min="12550" max="12550" width="11.140625" style="388" customWidth="1"/>
    <col min="12551" max="12551" width="11.7109375" style="388" customWidth="1"/>
    <col min="12552" max="12797" width="9.140625" style="388"/>
    <col min="12798" max="12798" width="5.28515625" style="388" customWidth="1"/>
    <col min="12799" max="12799" width="8" style="388" customWidth="1"/>
    <col min="12800" max="12800" width="5.85546875" style="388" customWidth="1"/>
    <col min="12801" max="12801" width="9.42578125" style="388" customWidth="1"/>
    <col min="12802" max="12802" width="11.28515625" style="388" customWidth="1"/>
    <col min="12803" max="12803" width="11" style="388" customWidth="1"/>
    <col min="12804" max="12804" width="13.140625" style="388" customWidth="1"/>
    <col min="12805" max="12805" width="11.7109375" style="388" customWidth="1"/>
    <col min="12806" max="12806" width="11.140625" style="388" customWidth="1"/>
    <col min="12807" max="12807" width="11.7109375" style="388" customWidth="1"/>
    <col min="12808" max="13053" width="9.140625" style="388"/>
    <col min="13054" max="13054" width="5.28515625" style="388" customWidth="1"/>
    <col min="13055" max="13055" width="8" style="388" customWidth="1"/>
    <col min="13056" max="13056" width="5.85546875" style="388" customWidth="1"/>
    <col min="13057" max="13057" width="9.42578125" style="388" customWidth="1"/>
    <col min="13058" max="13058" width="11.28515625" style="388" customWidth="1"/>
    <col min="13059" max="13059" width="11" style="388" customWidth="1"/>
    <col min="13060" max="13060" width="13.140625" style="388" customWidth="1"/>
    <col min="13061" max="13061" width="11.7109375" style="388" customWidth="1"/>
    <col min="13062" max="13062" width="11.140625" style="388" customWidth="1"/>
    <col min="13063" max="13063" width="11.7109375" style="388" customWidth="1"/>
    <col min="13064" max="13309" width="9.140625" style="388"/>
    <col min="13310" max="13310" width="5.28515625" style="388" customWidth="1"/>
    <col min="13311" max="13311" width="8" style="388" customWidth="1"/>
    <col min="13312" max="13312" width="5.85546875" style="388" customWidth="1"/>
    <col min="13313" max="13313" width="9.42578125" style="388" customWidth="1"/>
    <col min="13314" max="13314" width="11.28515625" style="388" customWidth="1"/>
    <col min="13315" max="13315" width="11" style="388" customWidth="1"/>
    <col min="13316" max="13316" width="13.140625" style="388" customWidth="1"/>
    <col min="13317" max="13317" width="11.7109375" style="388" customWidth="1"/>
    <col min="13318" max="13318" width="11.140625" style="388" customWidth="1"/>
    <col min="13319" max="13319" width="11.7109375" style="388" customWidth="1"/>
    <col min="13320" max="13565" width="9.140625" style="388"/>
    <col min="13566" max="13566" width="5.28515625" style="388" customWidth="1"/>
    <col min="13567" max="13567" width="8" style="388" customWidth="1"/>
    <col min="13568" max="13568" width="5.85546875" style="388" customWidth="1"/>
    <col min="13569" max="13569" width="9.42578125" style="388" customWidth="1"/>
    <col min="13570" max="13570" width="11.28515625" style="388" customWidth="1"/>
    <col min="13571" max="13571" width="11" style="388" customWidth="1"/>
    <col min="13572" max="13572" width="13.140625" style="388" customWidth="1"/>
    <col min="13573" max="13573" width="11.7109375" style="388" customWidth="1"/>
    <col min="13574" max="13574" width="11.140625" style="388" customWidth="1"/>
    <col min="13575" max="13575" width="11.7109375" style="388" customWidth="1"/>
    <col min="13576" max="13821" width="9.140625" style="388"/>
    <col min="13822" max="13822" width="5.28515625" style="388" customWidth="1"/>
    <col min="13823" max="13823" width="8" style="388" customWidth="1"/>
    <col min="13824" max="13824" width="5.85546875" style="388" customWidth="1"/>
    <col min="13825" max="13825" width="9.42578125" style="388" customWidth="1"/>
    <col min="13826" max="13826" width="11.28515625" style="388" customWidth="1"/>
    <col min="13827" max="13827" width="11" style="388" customWidth="1"/>
    <col min="13828" max="13828" width="13.140625" style="388" customWidth="1"/>
    <col min="13829" max="13829" width="11.7109375" style="388" customWidth="1"/>
    <col min="13830" max="13830" width="11.140625" style="388" customWidth="1"/>
    <col min="13831" max="13831" width="11.7109375" style="388" customWidth="1"/>
    <col min="13832" max="14077" width="9.140625" style="388"/>
    <col min="14078" max="14078" width="5.28515625" style="388" customWidth="1"/>
    <col min="14079" max="14079" width="8" style="388" customWidth="1"/>
    <col min="14080" max="14080" width="5.85546875" style="388" customWidth="1"/>
    <col min="14081" max="14081" width="9.42578125" style="388" customWidth="1"/>
    <col min="14082" max="14082" width="11.28515625" style="388" customWidth="1"/>
    <col min="14083" max="14083" width="11" style="388" customWidth="1"/>
    <col min="14084" max="14084" width="13.140625" style="388" customWidth="1"/>
    <col min="14085" max="14085" width="11.7109375" style="388" customWidth="1"/>
    <col min="14086" max="14086" width="11.140625" style="388" customWidth="1"/>
    <col min="14087" max="14087" width="11.7109375" style="388" customWidth="1"/>
    <col min="14088" max="14333" width="9.140625" style="388"/>
    <col min="14334" max="14334" width="5.28515625" style="388" customWidth="1"/>
    <col min="14335" max="14335" width="8" style="388" customWidth="1"/>
    <col min="14336" max="14336" width="5.85546875" style="388" customWidth="1"/>
    <col min="14337" max="14337" width="9.42578125" style="388" customWidth="1"/>
    <col min="14338" max="14338" width="11.28515625" style="388" customWidth="1"/>
    <col min="14339" max="14339" width="11" style="388" customWidth="1"/>
    <col min="14340" max="14340" width="13.140625" style="388" customWidth="1"/>
    <col min="14341" max="14341" width="11.7109375" style="388" customWidth="1"/>
    <col min="14342" max="14342" width="11.140625" style="388" customWidth="1"/>
    <col min="14343" max="14343" width="11.7109375" style="388" customWidth="1"/>
    <col min="14344" max="14589" width="9.140625" style="388"/>
    <col min="14590" max="14590" width="5.28515625" style="388" customWidth="1"/>
    <col min="14591" max="14591" width="8" style="388" customWidth="1"/>
    <col min="14592" max="14592" width="5.85546875" style="388" customWidth="1"/>
    <col min="14593" max="14593" width="9.42578125" style="388" customWidth="1"/>
    <col min="14594" max="14594" width="11.28515625" style="388" customWidth="1"/>
    <col min="14595" max="14595" width="11" style="388" customWidth="1"/>
    <col min="14596" max="14596" width="13.140625" style="388" customWidth="1"/>
    <col min="14597" max="14597" width="11.7109375" style="388" customWidth="1"/>
    <col min="14598" max="14598" width="11.140625" style="388" customWidth="1"/>
    <col min="14599" max="14599" width="11.7109375" style="388" customWidth="1"/>
    <col min="14600" max="14845" width="9.140625" style="388"/>
    <col min="14846" max="14846" width="5.28515625" style="388" customWidth="1"/>
    <col min="14847" max="14847" width="8" style="388" customWidth="1"/>
    <col min="14848" max="14848" width="5.85546875" style="388" customWidth="1"/>
    <col min="14849" max="14849" width="9.42578125" style="388" customWidth="1"/>
    <col min="14850" max="14850" width="11.28515625" style="388" customWidth="1"/>
    <col min="14851" max="14851" width="11" style="388" customWidth="1"/>
    <col min="14852" max="14852" width="13.140625" style="388" customWidth="1"/>
    <col min="14853" max="14853" width="11.7109375" style="388" customWidth="1"/>
    <col min="14854" max="14854" width="11.140625" style="388" customWidth="1"/>
    <col min="14855" max="14855" width="11.7109375" style="388" customWidth="1"/>
    <col min="14856" max="15101" width="9.140625" style="388"/>
    <col min="15102" max="15102" width="5.28515625" style="388" customWidth="1"/>
    <col min="15103" max="15103" width="8" style="388" customWidth="1"/>
    <col min="15104" max="15104" width="5.85546875" style="388" customWidth="1"/>
    <col min="15105" max="15105" width="9.42578125" style="388" customWidth="1"/>
    <col min="15106" max="15106" width="11.28515625" style="388" customWidth="1"/>
    <col min="15107" max="15107" width="11" style="388" customWidth="1"/>
    <col min="15108" max="15108" width="13.140625" style="388" customWidth="1"/>
    <col min="15109" max="15109" width="11.7109375" style="388" customWidth="1"/>
    <col min="15110" max="15110" width="11.140625" style="388" customWidth="1"/>
    <col min="15111" max="15111" width="11.7109375" style="388" customWidth="1"/>
    <col min="15112" max="15357" width="9.140625" style="388"/>
    <col min="15358" max="15358" width="5.28515625" style="388" customWidth="1"/>
    <col min="15359" max="15359" width="8" style="388" customWidth="1"/>
    <col min="15360" max="15360" width="5.85546875" style="388" customWidth="1"/>
    <col min="15361" max="15361" width="9.42578125" style="388" customWidth="1"/>
    <col min="15362" max="15362" width="11.28515625" style="388" customWidth="1"/>
    <col min="15363" max="15363" width="11" style="388" customWidth="1"/>
    <col min="15364" max="15364" width="13.140625" style="388" customWidth="1"/>
    <col min="15365" max="15365" width="11.7109375" style="388" customWidth="1"/>
    <col min="15366" max="15366" width="11.140625" style="388" customWidth="1"/>
    <col min="15367" max="15367" width="11.7109375" style="388" customWidth="1"/>
    <col min="15368" max="15613" width="9.140625" style="388"/>
    <col min="15614" max="15614" width="5.28515625" style="388" customWidth="1"/>
    <col min="15615" max="15615" width="8" style="388" customWidth="1"/>
    <col min="15616" max="15616" width="5.85546875" style="388" customWidth="1"/>
    <col min="15617" max="15617" width="9.42578125" style="388" customWidth="1"/>
    <col min="15618" max="15618" width="11.28515625" style="388" customWidth="1"/>
    <col min="15619" max="15619" width="11" style="388" customWidth="1"/>
    <col min="15620" max="15620" width="13.140625" style="388" customWidth="1"/>
    <col min="15621" max="15621" width="11.7109375" style="388" customWidth="1"/>
    <col min="15622" max="15622" width="11.140625" style="388" customWidth="1"/>
    <col min="15623" max="15623" width="11.7109375" style="388" customWidth="1"/>
    <col min="15624" max="15869" width="9.140625" style="388"/>
    <col min="15870" max="15870" width="5.28515625" style="388" customWidth="1"/>
    <col min="15871" max="15871" width="8" style="388" customWidth="1"/>
    <col min="15872" max="15872" width="5.85546875" style="388" customWidth="1"/>
    <col min="15873" max="15873" width="9.42578125" style="388" customWidth="1"/>
    <col min="15874" max="15874" width="11.28515625" style="388" customWidth="1"/>
    <col min="15875" max="15875" width="11" style="388" customWidth="1"/>
    <col min="15876" max="15876" width="13.140625" style="388" customWidth="1"/>
    <col min="15877" max="15877" width="11.7109375" style="388" customWidth="1"/>
    <col min="15878" max="15878" width="11.140625" style="388" customWidth="1"/>
    <col min="15879" max="15879" width="11.7109375" style="388" customWidth="1"/>
    <col min="15880" max="16125" width="9.140625" style="388"/>
    <col min="16126" max="16126" width="5.28515625" style="388" customWidth="1"/>
    <col min="16127" max="16127" width="8" style="388" customWidth="1"/>
    <col min="16128" max="16128" width="5.85546875" style="388" customWidth="1"/>
    <col min="16129" max="16129" width="9.42578125" style="388" customWidth="1"/>
    <col min="16130" max="16130" width="11.28515625" style="388" customWidth="1"/>
    <col min="16131" max="16131" width="11" style="388" customWidth="1"/>
    <col min="16132" max="16132" width="13.140625" style="388" customWidth="1"/>
    <col min="16133" max="16133" width="11.7109375" style="388" customWidth="1"/>
    <col min="16134" max="16134" width="11.140625" style="388" customWidth="1"/>
    <col min="16135" max="16135" width="11.7109375" style="388" customWidth="1"/>
    <col min="16136" max="16384" width="9.140625" style="388"/>
  </cols>
  <sheetData>
    <row r="1" spans="1:72" s="349" customFormat="1" ht="12.75" customHeight="1" x14ac:dyDescent="0.25">
      <c r="A1" s="347"/>
      <c r="B1" s="388"/>
      <c r="C1" s="388"/>
      <c r="D1" s="388"/>
      <c r="E1" s="388"/>
      <c r="F1" s="3" t="s">
        <v>385</v>
      </c>
    </row>
    <row r="2" spans="1:72" s="349" customFormat="1" ht="12.75" customHeight="1" x14ac:dyDescent="0.25">
      <c r="A2" s="388"/>
      <c r="B2" s="388"/>
      <c r="C2" s="388"/>
      <c r="D2" s="388"/>
      <c r="E2" s="388"/>
      <c r="F2" s="3" t="s">
        <v>153</v>
      </c>
    </row>
    <row r="3" spans="1:72" s="349" customFormat="1" ht="12.75" customHeight="1" x14ac:dyDescent="0.25">
      <c r="A3" s="388"/>
      <c r="B3" s="388"/>
      <c r="C3" s="388"/>
      <c r="D3" s="388"/>
      <c r="E3" s="388"/>
      <c r="F3" s="3" t="s">
        <v>1</v>
      </c>
    </row>
    <row r="4" spans="1:72" s="349" customFormat="1" ht="12.75" customHeight="1" x14ac:dyDescent="0.25">
      <c r="A4" s="388"/>
      <c r="B4" s="388"/>
      <c r="C4" s="388"/>
      <c r="D4" s="388"/>
      <c r="E4" s="388"/>
      <c r="F4" s="3" t="s">
        <v>154</v>
      </c>
    </row>
    <row r="5" spans="1:72" s="349" customFormat="1" ht="12.75" customHeight="1" x14ac:dyDescent="0.25">
      <c r="A5" s="388"/>
      <c r="B5" s="388"/>
      <c r="C5" s="388"/>
      <c r="D5" s="388"/>
      <c r="E5" s="388"/>
    </row>
    <row r="6" spans="1:72" s="349" customFormat="1" ht="20.25" customHeight="1" x14ac:dyDescent="0.25">
      <c r="A6" s="281" t="s">
        <v>386</v>
      </c>
      <c r="B6" s="281"/>
      <c r="C6" s="281"/>
      <c r="D6" s="281"/>
      <c r="E6" s="281"/>
      <c r="F6" s="281"/>
      <c r="G6" s="281"/>
      <c r="J6" s="1"/>
    </row>
    <row r="7" spans="1:72" s="349" customFormat="1" ht="12.75" customHeight="1" x14ac:dyDescent="0.25">
      <c r="A7" s="281" t="s">
        <v>387</v>
      </c>
      <c r="B7" s="348"/>
      <c r="C7" s="348"/>
      <c r="D7" s="348"/>
      <c r="E7" s="348"/>
      <c r="F7" s="348"/>
      <c r="G7" s="348"/>
      <c r="J7" s="1"/>
    </row>
    <row r="8" spans="1:72" s="349" customFormat="1" ht="12.75" customHeight="1" x14ac:dyDescent="0.25">
      <c r="A8" s="346"/>
      <c r="B8" s="345"/>
      <c r="C8" s="345"/>
      <c r="D8" s="345"/>
      <c r="E8" s="345"/>
      <c r="F8" s="345"/>
      <c r="G8" s="345"/>
      <c r="J8" s="1"/>
    </row>
    <row r="9" spans="1:72" s="349" customFormat="1" ht="21" customHeight="1" x14ac:dyDescent="0.25">
      <c r="A9" s="388"/>
      <c r="B9" s="388"/>
      <c r="C9" s="388"/>
      <c r="D9" s="388"/>
      <c r="E9" s="388"/>
      <c r="G9" s="344" t="s">
        <v>3</v>
      </c>
    </row>
    <row r="10" spans="1:72" s="308" customFormat="1" ht="36.75" customHeight="1" x14ac:dyDescent="0.2">
      <c r="A10" s="343" t="s">
        <v>198</v>
      </c>
      <c r="B10" s="343" t="s">
        <v>199</v>
      </c>
      <c r="C10" s="343" t="s">
        <v>382</v>
      </c>
      <c r="D10" s="343" t="s">
        <v>169</v>
      </c>
      <c r="E10" s="342" t="s">
        <v>7</v>
      </c>
      <c r="F10" s="342" t="s">
        <v>381</v>
      </c>
      <c r="G10" s="342" t="s">
        <v>380</v>
      </c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</row>
    <row r="11" spans="1:72" s="339" customFormat="1" ht="10.5" customHeight="1" x14ac:dyDescent="0.2">
      <c r="A11" s="341">
        <v>1</v>
      </c>
      <c r="B11" s="341">
        <v>2</v>
      </c>
      <c r="C11" s="341">
        <v>3</v>
      </c>
      <c r="D11" s="341">
        <v>4</v>
      </c>
      <c r="E11" s="341">
        <v>5</v>
      </c>
      <c r="F11" s="341">
        <v>6</v>
      </c>
      <c r="G11" s="341">
        <v>7</v>
      </c>
      <c r="H11" s="340"/>
      <c r="I11" s="340"/>
      <c r="J11" s="340"/>
      <c r="K11" s="340"/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0"/>
      <c r="AG11" s="340"/>
      <c r="AH11" s="340"/>
      <c r="AI11" s="340"/>
      <c r="AJ11" s="340"/>
      <c r="AK11" s="340"/>
      <c r="AL11" s="340"/>
      <c r="AM11" s="340"/>
      <c r="AN11" s="340"/>
      <c r="AO11" s="340"/>
      <c r="AP11" s="340"/>
      <c r="AQ11" s="340"/>
      <c r="AR11" s="340"/>
      <c r="AS11" s="340"/>
      <c r="AT11" s="340"/>
      <c r="AU11" s="340"/>
      <c r="AV11" s="340"/>
      <c r="AW11" s="340"/>
      <c r="AX11" s="340"/>
      <c r="AY11" s="340"/>
      <c r="AZ11" s="340"/>
      <c r="BA11" s="340"/>
      <c r="BB11" s="340"/>
      <c r="BC11" s="340"/>
      <c r="BD11" s="340"/>
      <c r="BE11" s="340"/>
      <c r="BF11" s="340"/>
      <c r="BG11" s="340"/>
      <c r="BH11" s="340"/>
      <c r="BI11" s="340"/>
      <c r="BJ11" s="340"/>
      <c r="BK11" s="340"/>
      <c r="BL11" s="340"/>
      <c r="BM11" s="340"/>
      <c r="BN11" s="340"/>
      <c r="BO11" s="340"/>
      <c r="BP11" s="340"/>
      <c r="BQ11" s="340"/>
      <c r="BR11" s="340"/>
      <c r="BS11" s="340"/>
      <c r="BT11" s="340"/>
    </row>
    <row r="12" spans="1:72" s="336" customFormat="1" ht="15.75" customHeight="1" x14ac:dyDescent="0.2">
      <c r="A12" s="319"/>
      <c r="B12" s="318"/>
      <c r="C12" s="312"/>
      <c r="D12" s="312"/>
      <c r="E12" s="311" t="s">
        <v>19</v>
      </c>
      <c r="F12" s="327">
        <f>5350+9150</f>
        <v>14500</v>
      </c>
      <c r="G12" s="326" t="s">
        <v>191</v>
      </c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</row>
    <row r="13" spans="1:72" s="336" customFormat="1" ht="24" x14ac:dyDescent="0.2">
      <c r="A13" s="325" t="s">
        <v>338</v>
      </c>
      <c r="B13" s="329" t="s">
        <v>388</v>
      </c>
      <c r="C13" s="312" t="s">
        <v>103</v>
      </c>
      <c r="D13" s="312" t="s">
        <v>389</v>
      </c>
      <c r="E13" s="323" t="s">
        <v>191</v>
      </c>
      <c r="F13" s="322" t="s">
        <v>191</v>
      </c>
      <c r="G13" s="321">
        <f>SUM(G15)</f>
        <v>14500</v>
      </c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</row>
    <row r="14" spans="1:72" s="336" customFormat="1" ht="9" customHeight="1" x14ac:dyDescent="0.2">
      <c r="A14" s="319"/>
      <c r="B14" s="320"/>
      <c r="C14" s="312"/>
      <c r="D14" s="312"/>
      <c r="E14" s="312"/>
      <c r="F14" s="317"/>
      <c r="G14" s="421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</row>
    <row r="15" spans="1:72" s="336" customFormat="1" ht="15.75" customHeight="1" x14ac:dyDescent="0.2">
      <c r="A15" s="319"/>
      <c r="B15" s="422" t="s">
        <v>390</v>
      </c>
      <c r="C15" s="312"/>
      <c r="D15" s="312"/>
      <c r="E15" s="312"/>
      <c r="F15" s="317"/>
      <c r="G15" s="421">
        <f>SUM(G16:G16)</f>
        <v>14500</v>
      </c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</row>
    <row r="16" spans="1:72" s="336" customFormat="1" ht="15.75" customHeight="1" x14ac:dyDescent="0.2">
      <c r="A16" s="319"/>
      <c r="B16" s="318"/>
      <c r="C16" s="312"/>
      <c r="D16" s="312"/>
      <c r="E16" s="312" t="s">
        <v>358</v>
      </c>
      <c r="F16" s="317" t="s">
        <v>191</v>
      </c>
      <c r="G16" s="316">
        <f>5350+9150</f>
        <v>14500</v>
      </c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</row>
    <row r="17" spans="1:72" s="336" customFormat="1" ht="15.75" customHeight="1" x14ac:dyDescent="0.2">
      <c r="A17" s="315"/>
      <c r="B17" s="314"/>
      <c r="C17" s="328"/>
      <c r="D17" s="311"/>
      <c r="E17" s="311"/>
      <c r="F17" s="326"/>
      <c r="G17" s="310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</row>
    <row r="18" spans="1:72" s="336" customFormat="1" ht="15.75" customHeight="1" x14ac:dyDescent="0.2">
      <c r="A18" s="319"/>
      <c r="B18" s="318"/>
      <c r="C18" s="312"/>
      <c r="D18" s="312"/>
      <c r="E18" s="311" t="s">
        <v>19</v>
      </c>
      <c r="F18" s="327">
        <v>9095</v>
      </c>
      <c r="G18" s="326" t="s">
        <v>191</v>
      </c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</row>
    <row r="19" spans="1:72" s="336" customFormat="1" ht="20.25" customHeight="1" x14ac:dyDescent="0.2">
      <c r="A19" s="325" t="s">
        <v>339</v>
      </c>
      <c r="B19" s="324" t="s">
        <v>391</v>
      </c>
      <c r="C19" s="312" t="s">
        <v>392</v>
      </c>
      <c r="D19" s="312" t="s">
        <v>393</v>
      </c>
      <c r="E19" s="323" t="s">
        <v>191</v>
      </c>
      <c r="F19" s="322" t="s">
        <v>191</v>
      </c>
      <c r="G19" s="321">
        <f>SUM(G21)</f>
        <v>9095</v>
      </c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</row>
    <row r="20" spans="1:72" s="336" customFormat="1" ht="15.75" customHeight="1" x14ac:dyDescent="0.2">
      <c r="A20" s="319"/>
      <c r="B20" s="320"/>
      <c r="C20" s="312"/>
      <c r="D20" s="312"/>
      <c r="E20" s="312"/>
      <c r="F20" s="317"/>
      <c r="G20" s="421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</row>
    <row r="21" spans="1:72" s="336" customFormat="1" ht="15.75" customHeight="1" x14ac:dyDescent="0.2">
      <c r="A21" s="319"/>
      <c r="B21" s="422" t="s">
        <v>390</v>
      </c>
      <c r="C21" s="312"/>
      <c r="D21" s="312"/>
      <c r="E21" s="312"/>
      <c r="F21" s="317"/>
      <c r="G21" s="421">
        <f>SUM(G22:G23)</f>
        <v>9095</v>
      </c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</row>
    <row r="22" spans="1:72" s="336" customFormat="1" ht="15.75" customHeight="1" x14ac:dyDescent="0.2">
      <c r="A22" s="319"/>
      <c r="B22" s="318"/>
      <c r="C22" s="312"/>
      <c r="D22" s="312"/>
      <c r="E22" s="312" t="s">
        <v>394</v>
      </c>
      <c r="F22" s="317" t="s">
        <v>191</v>
      </c>
      <c r="G22" s="316">
        <v>8830</v>
      </c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</row>
    <row r="23" spans="1:72" s="336" customFormat="1" ht="15.75" customHeight="1" x14ac:dyDescent="0.2">
      <c r="A23" s="319"/>
      <c r="B23" s="318"/>
      <c r="C23" s="312"/>
      <c r="D23" s="312"/>
      <c r="E23" s="312" t="s">
        <v>362</v>
      </c>
      <c r="F23" s="317" t="s">
        <v>191</v>
      </c>
      <c r="G23" s="316">
        <v>265</v>
      </c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</row>
    <row r="24" spans="1:72" s="336" customFormat="1" ht="15.75" customHeight="1" x14ac:dyDescent="0.2">
      <c r="A24" s="315"/>
      <c r="B24" s="314"/>
      <c r="C24" s="328"/>
      <c r="D24" s="311"/>
      <c r="E24" s="311"/>
      <c r="F24" s="326"/>
      <c r="G24" s="310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</row>
    <row r="25" spans="1:72" s="336" customFormat="1" ht="15.75" customHeight="1" x14ac:dyDescent="0.2">
      <c r="A25" s="319"/>
      <c r="B25" s="318"/>
      <c r="C25" s="312"/>
      <c r="D25" s="312"/>
      <c r="E25" s="311" t="s">
        <v>19</v>
      </c>
      <c r="F25" s="327">
        <f>119646+106488</f>
        <v>226134</v>
      </c>
      <c r="G25" s="326" t="s">
        <v>191</v>
      </c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</row>
    <row r="26" spans="1:72" s="336" customFormat="1" ht="24" x14ac:dyDescent="0.2">
      <c r="A26" s="325" t="s">
        <v>340</v>
      </c>
      <c r="B26" s="329" t="s">
        <v>395</v>
      </c>
      <c r="C26" s="312" t="s">
        <v>396</v>
      </c>
      <c r="D26" s="312" t="s">
        <v>397</v>
      </c>
      <c r="E26" s="323" t="s">
        <v>191</v>
      </c>
      <c r="F26" s="322" t="s">
        <v>191</v>
      </c>
      <c r="G26" s="321">
        <f>SUM(G28)</f>
        <v>226134</v>
      </c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</row>
    <row r="27" spans="1:72" s="336" customFormat="1" ht="15.75" customHeight="1" x14ac:dyDescent="0.2">
      <c r="A27" s="319"/>
      <c r="B27" s="320"/>
      <c r="C27" s="312"/>
      <c r="D27" s="312"/>
      <c r="E27" s="312"/>
      <c r="F27" s="317"/>
      <c r="G27" s="421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</row>
    <row r="28" spans="1:72" s="336" customFormat="1" ht="15.75" customHeight="1" x14ac:dyDescent="0.2">
      <c r="A28" s="319"/>
      <c r="B28" s="422" t="s">
        <v>390</v>
      </c>
      <c r="C28" s="312"/>
      <c r="D28" s="312"/>
      <c r="E28" s="312"/>
      <c r="F28" s="317"/>
      <c r="G28" s="421">
        <f>SUM(G29:G33)</f>
        <v>226134</v>
      </c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</row>
    <row r="29" spans="1:72" s="336" customFormat="1" ht="15.75" customHeight="1" x14ac:dyDescent="0.2">
      <c r="A29" s="319"/>
      <c r="B29" s="318"/>
      <c r="C29" s="312"/>
      <c r="D29" s="312"/>
      <c r="E29" s="312" t="s">
        <v>394</v>
      </c>
      <c r="F29" s="317" t="s">
        <v>191</v>
      </c>
      <c r="G29" s="316">
        <f>117300+104400</f>
        <v>221700</v>
      </c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</row>
    <row r="30" spans="1:72" s="336" customFormat="1" ht="15.75" customHeight="1" x14ac:dyDescent="0.2">
      <c r="A30" s="319"/>
      <c r="B30" s="318"/>
      <c r="C30" s="312"/>
      <c r="D30" s="312"/>
      <c r="E30" s="312" t="s">
        <v>362</v>
      </c>
      <c r="F30" s="317" t="s">
        <v>191</v>
      </c>
      <c r="G30" s="316">
        <f>1955+1733</f>
        <v>3688</v>
      </c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</row>
    <row r="31" spans="1:72" s="336" customFormat="1" ht="15.75" customHeight="1" x14ac:dyDescent="0.2">
      <c r="A31" s="319"/>
      <c r="B31" s="318"/>
      <c r="C31" s="312"/>
      <c r="D31" s="312"/>
      <c r="E31" s="312" t="s">
        <v>361</v>
      </c>
      <c r="F31" s="317" t="s">
        <v>191</v>
      </c>
      <c r="G31" s="316">
        <f>342+304</f>
        <v>646</v>
      </c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</row>
    <row r="32" spans="1:72" s="336" customFormat="1" ht="15.75" customHeight="1" x14ac:dyDescent="0.2">
      <c r="A32" s="319"/>
      <c r="B32" s="318"/>
      <c r="C32" s="312"/>
      <c r="D32" s="312"/>
      <c r="E32" s="312" t="s">
        <v>360</v>
      </c>
      <c r="F32" s="317" t="s">
        <v>191</v>
      </c>
      <c r="G32" s="316">
        <f>49+44</f>
        <v>93</v>
      </c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</row>
    <row r="33" spans="1:72" s="336" customFormat="1" ht="15.75" customHeight="1" x14ac:dyDescent="0.2">
      <c r="A33" s="319"/>
      <c r="B33" s="318"/>
      <c r="C33" s="313"/>
      <c r="D33" s="312"/>
      <c r="E33" s="312" t="s">
        <v>357</v>
      </c>
      <c r="F33" s="317" t="s">
        <v>191</v>
      </c>
      <c r="G33" s="316">
        <v>7</v>
      </c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</row>
    <row r="34" spans="1:72" s="336" customFormat="1" ht="15.75" customHeight="1" x14ac:dyDescent="0.2">
      <c r="A34" s="315"/>
      <c r="B34" s="314"/>
      <c r="C34" s="328"/>
      <c r="D34" s="311"/>
      <c r="E34" s="311"/>
      <c r="F34" s="326"/>
      <c r="G34" s="310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</row>
    <row r="35" spans="1:72" s="336" customFormat="1" ht="21.75" customHeight="1" x14ac:dyDescent="0.2">
      <c r="A35" s="319"/>
      <c r="B35" s="318"/>
      <c r="C35" s="312" t="s">
        <v>398</v>
      </c>
      <c r="D35" s="312" t="s">
        <v>16</v>
      </c>
      <c r="E35" s="311" t="s">
        <v>19</v>
      </c>
      <c r="F35" s="327">
        <v>55248</v>
      </c>
      <c r="G35" s="326" t="s">
        <v>191</v>
      </c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</row>
    <row r="36" spans="1:72" s="336" customFormat="1" ht="25.5" customHeight="1" x14ac:dyDescent="0.2">
      <c r="A36" s="325" t="s">
        <v>341</v>
      </c>
      <c r="B36" s="329" t="s">
        <v>399</v>
      </c>
      <c r="C36" s="312" t="s">
        <v>400</v>
      </c>
      <c r="D36" s="312" t="s">
        <v>401</v>
      </c>
      <c r="E36" s="323" t="s">
        <v>191</v>
      </c>
      <c r="F36" s="322" t="s">
        <v>191</v>
      </c>
      <c r="G36" s="321">
        <f>SUM(G38,G41)</f>
        <v>55248</v>
      </c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</row>
    <row r="37" spans="1:72" s="336" customFormat="1" ht="15.75" customHeight="1" x14ac:dyDescent="0.2">
      <c r="A37" s="319"/>
      <c r="B37" s="318"/>
      <c r="C37" s="313"/>
      <c r="D37" s="312"/>
      <c r="E37" s="312"/>
      <c r="F37" s="317"/>
      <c r="G37" s="316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  <c r="AE37" s="307"/>
      <c r="AF37" s="307"/>
      <c r="AG37" s="307"/>
      <c r="AH37" s="307"/>
      <c r="AI37" s="307"/>
      <c r="AJ37" s="307"/>
      <c r="AK37" s="307"/>
      <c r="AL37" s="307"/>
      <c r="AM37" s="307"/>
      <c r="AN37" s="307"/>
      <c r="AO37" s="307"/>
      <c r="AP37" s="307"/>
      <c r="AQ37" s="307"/>
      <c r="AR37" s="307"/>
      <c r="AS37" s="307"/>
      <c r="AT37" s="307"/>
      <c r="AU37" s="307"/>
      <c r="AV37" s="307"/>
      <c r="AW37" s="307"/>
      <c r="AX37" s="307"/>
      <c r="AY37" s="307"/>
      <c r="AZ37" s="307"/>
      <c r="BA37" s="307"/>
      <c r="BB37" s="307"/>
      <c r="BC37" s="307"/>
      <c r="BD37" s="307"/>
      <c r="BE37" s="307"/>
      <c r="BF37" s="307"/>
      <c r="BG37" s="307"/>
      <c r="BH37" s="307"/>
      <c r="BI37" s="307"/>
      <c r="BJ37" s="307"/>
      <c r="BK37" s="307"/>
      <c r="BL37" s="307"/>
      <c r="BM37" s="307"/>
      <c r="BN37" s="307"/>
      <c r="BO37" s="307"/>
      <c r="BP37" s="307"/>
      <c r="BQ37" s="307"/>
      <c r="BR37" s="307"/>
      <c r="BS37" s="307"/>
      <c r="BT37" s="307"/>
    </row>
    <row r="38" spans="1:72" s="336" customFormat="1" ht="15.75" customHeight="1" x14ac:dyDescent="0.2">
      <c r="A38" s="319"/>
      <c r="B38" s="422" t="s">
        <v>89</v>
      </c>
      <c r="C38" s="313"/>
      <c r="D38" s="312"/>
      <c r="E38" s="312"/>
      <c r="F38" s="317"/>
      <c r="G38" s="421">
        <f>SUM(G39:G39)</f>
        <v>1134.1500000000001</v>
      </c>
      <c r="H38" s="307"/>
      <c r="I38" s="307"/>
      <c r="J38" s="307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  <c r="AE38" s="307"/>
      <c r="AF38" s="307"/>
      <c r="AG38" s="307"/>
      <c r="AH38" s="307"/>
      <c r="AI38" s="307"/>
      <c r="AJ38" s="307"/>
      <c r="AK38" s="307"/>
      <c r="AL38" s="307"/>
      <c r="AM38" s="307"/>
      <c r="AN38" s="307"/>
      <c r="AO38" s="307"/>
      <c r="AP38" s="307"/>
      <c r="AQ38" s="307"/>
      <c r="AR38" s="307"/>
      <c r="AS38" s="307"/>
      <c r="AT38" s="307"/>
      <c r="AU38" s="307"/>
      <c r="AV38" s="307"/>
      <c r="AW38" s="307"/>
      <c r="AX38" s="307"/>
      <c r="AY38" s="307"/>
      <c r="AZ38" s="307"/>
      <c r="BA38" s="307"/>
      <c r="BB38" s="307"/>
      <c r="BC38" s="307"/>
      <c r="BD38" s="307"/>
      <c r="BE38" s="307"/>
      <c r="BF38" s="307"/>
      <c r="BG38" s="307"/>
      <c r="BH38" s="307"/>
      <c r="BI38" s="307"/>
      <c r="BJ38" s="307"/>
      <c r="BK38" s="307"/>
      <c r="BL38" s="307"/>
      <c r="BM38" s="307"/>
      <c r="BN38" s="307"/>
      <c r="BO38" s="307"/>
      <c r="BP38" s="307"/>
      <c r="BQ38" s="307"/>
      <c r="BR38" s="307"/>
      <c r="BS38" s="307"/>
      <c r="BT38" s="307"/>
    </row>
    <row r="39" spans="1:72" s="336" customFormat="1" ht="15.75" customHeight="1" x14ac:dyDescent="0.2">
      <c r="A39" s="319"/>
      <c r="B39" s="318"/>
      <c r="C39" s="313"/>
      <c r="D39" s="312"/>
      <c r="E39" s="312" t="s">
        <v>402</v>
      </c>
      <c r="F39" s="317" t="s">
        <v>191</v>
      </c>
      <c r="G39" s="316">
        <v>1134.1500000000001</v>
      </c>
      <c r="H39" s="307"/>
      <c r="I39" s="307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  <c r="AE39" s="307"/>
      <c r="AF39" s="307"/>
      <c r="AG39" s="307"/>
      <c r="AH39" s="307"/>
      <c r="AI39" s="307"/>
      <c r="AJ39" s="307"/>
      <c r="AK39" s="307"/>
      <c r="AL39" s="307"/>
      <c r="AM39" s="307"/>
      <c r="AN39" s="307"/>
      <c r="AO39" s="307"/>
      <c r="AP39" s="307"/>
      <c r="AQ39" s="307"/>
      <c r="AR39" s="307"/>
      <c r="AS39" s="307"/>
      <c r="AT39" s="307"/>
      <c r="AU39" s="307"/>
      <c r="AV39" s="307"/>
      <c r="AW39" s="307"/>
      <c r="AX39" s="307"/>
      <c r="AY39" s="307"/>
      <c r="AZ39" s="307"/>
      <c r="BA39" s="307"/>
      <c r="BB39" s="307"/>
      <c r="BC39" s="307"/>
      <c r="BD39" s="307"/>
      <c r="BE39" s="307"/>
      <c r="BF39" s="307"/>
      <c r="BG39" s="307"/>
      <c r="BH39" s="307"/>
      <c r="BI39" s="307"/>
      <c r="BJ39" s="307"/>
      <c r="BK39" s="307"/>
      <c r="BL39" s="307"/>
      <c r="BM39" s="307"/>
      <c r="BN39" s="307"/>
      <c r="BO39" s="307"/>
      <c r="BP39" s="307"/>
      <c r="BQ39" s="307"/>
      <c r="BR39" s="307"/>
      <c r="BS39" s="307"/>
      <c r="BT39" s="307"/>
    </row>
    <row r="40" spans="1:72" s="336" customFormat="1" ht="15.75" customHeight="1" x14ac:dyDescent="0.2">
      <c r="A40" s="319"/>
      <c r="B40" s="318"/>
      <c r="C40" s="313"/>
      <c r="D40" s="312"/>
      <c r="E40" s="312"/>
      <c r="F40" s="317"/>
      <c r="G40" s="316"/>
      <c r="H40" s="307"/>
      <c r="I40" s="307"/>
      <c r="J40" s="307"/>
      <c r="K40" s="307"/>
      <c r="L40" s="307"/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  <c r="AE40" s="307"/>
      <c r="AF40" s="307"/>
      <c r="AG40" s="307"/>
      <c r="AH40" s="307"/>
      <c r="AI40" s="307"/>
      <c r="AJ40" s="307"/>
      <c r="AK40" s="307"/>
      <c r="AL40" s="307"/>
      <c r="AM40" s="307"/>
      <c r="AN40" s="307"/>
      <c r="AO40" s="307"/>
      <c r="AP40" s="307"/>
      <c r="AQ40" s="307"/>
      <c r="AR40" s="307"/>
      <c r="AS40" s="307"/>
      <c r="AT40" s="307"/>
      <c r="AU40" s="307"/>
      <c r="AV40" s="307"/>
      <c r="AW40" s="307"/>
      <c r="AX40" s="307"/>
      <c r="AY40" s="307"/>
      <c r="AZ40" s="307"/>
      <c r="BA40" s="307"/>
      <c r="BB40" s="307"/>
      <c r="BC40" s="307"/>
      <c r="BD40" s="307"/>
      <c r="BE40" s="307"/>
      <c r="BF40" s="307"/>
      <c r="BG40" s="307"/>
      <c r="BH40" s="307"/>
      <c r="BI40" s="307"/>
      <c r="BJ40" s="307"/>
      <c r="BK40" s="307"/>
      <c r="BL40" s="307"/>
      <c r="BM40" s="307"/>
      <c r="BN40" s="307"/>
      <c r="BO40" s="307"/>
      <c r="BP40" s="307"/>
      <c r="BQ40" s="307"/>
      <c r="BR40" s="307"/>
      <c r="BS40" s="307"/>
      <c r="BT40" s="307"/>
    </row>
    <row r="41" spans="1:72" s="336" customFormat="1" ht="15.75" customHeight="1" x14ac:dyDescent="0.2">
      <c r="A41" s="319"/>
      <c r="B41" s="422" t="s">
        <v>78</v>
      </c>
      <c r="C41" s="313"/>
      <c r="D41" s="312"/>
      <c r="E41" s="312"/>
      <c r="F41" s="317"/>
      <c r="G41" s="421">
        <f>SUM(G42:G43)</f>
        <v>54113.85</v>
      </c>
      <c r="H41" s="307"/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  <c r="AE41" s="307"/>
      <c r="AF41" s="307"/>
      <c r="AG41" s="307"/>
      <c r="AH41" s="307"/>
      <c r="AI41" s="307"/>
      <c r="AJ41" s="307"/>
      <c r="AK41" s="307"/>
      <c r="AL41" s="307"/>
      <c r="AM41" s="307"/>
      <c r="AN41" s="307"/>
      <c r="AO41" s="307"/>
      <c r="AP41" s="307"/>
      <c r="AQ41" s="307"/>
      <c r="AR41" s="307"/>
      <c r="AS41" s="307"/>
      <c r="AT41" s="307"/>
      <c r="AU41" s="307"/>
      <c r="AV41" s="307"/>
      <c r="AW41" s="307"/>
      <c r="AX41" s="307"/>
      <c r="AY41" s="307"/>
      <c r="AZ41" s="307"/>
      <c r="BA41" s="307"/>
      <c r="BB41" s="307"/>
      <c r="BC41" s="307"/>
      <c r="BD41" s="307"/>
      <c r="BE41" s="307"/>
      <c r="BF41" s="307"/>
      <c r="BG41" s="307"/>
      <c r="BH41" s="307"/>
      <c r="BI41" s="307"/>
      <c r="BJ41" s="307"/>
      <c r="BK41" s="307"/>
      <c r="BL41" s="307"/>
      <c r="BM41" s="307"/>
      <c r="BN41" s="307"/>
      <c r="BO41" s="307"/>
      <c r="BP41" s="307"/>
      <c r="BQ41" s="307"/>
      <c r="BR41" s="307"/>
      <c r="BS41" s="307"/>
      <c r="BT41" s="307"/>
    </row>
    <row r="42" spans="1:72" s="336" customFormat="1" ht="15.75" customHeight="1" x14ac:dyDescent="0.2">
      <c r="A42" s="319"/>
      <c r="B42" s="318"/>
      <c r="C42" s="313"/>
      <c r="D42" s="312"/>
      <c r="E42" s="312" t="s">
        <v>358</v>
      </c>
      <c r="F42" s="317" t="s">
        <v>191</v>
      </c>
      <c r="G42" s="316">
        <v>827.5</v>
      </c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  <c r="AE42" s="307"/>
      <c r="AF42" s="307"/>
      <c r="AG42" s="307"/>
      <c r="AH42" s="307"/>
      <c r="AI42" s="307"/>
      <c r="AJ42" s="307"/>
      <c r="AK42" s="307"/>
      <c r="AL42" s="307"/>
      <c r="AM42" s="307"/>
      <c r="AN42" s="307"/>
      <c r="AO42" s="307"/>
      <c r="AP42" s="307"/>
      <c r="AQ42" s="307"/>
      <c r="AR42" s="307"/>
      <c r="AS42" s="307"/>
      <c r="AT42" s="307"/>
      <c r="AU42" s="307"/>
      <c r="AV42" s="307"/>
      <c r="AW42" s="307"/>
      <c r="AX42" s="307"/>
      <c r="AY42" s="307"/>
      <c r="AZ42" s="307"/>
      <c r="BA42" s="307"/>
      <c r="BB42" s="307"/>
      <c r="BC42" s="307"/>
      <c r="BD42" s="307"/>
      <c r="BE42" s="307"/>
      <c r="BF42" s="307"/>
      <c r="BG42" s="307"/>
      <c r="BH42" s="307"/>
      <c r="BI42" s="307"/>
      <c r="BJ42" s="307"/>
      <c r="BK42" s="307"/>
      <c r="BL42" s="307"/>
      <c r="BM42" s="307"/>
      <c r="BN42" s="307"/>
      <c r="BO42" s="307"/>
      <c r="BP42" s="307"/>
      <c r="BQ42" s="307"/>
      <c r="BR42" s="307"/>
      <c r="BS42" s="307"/>
      <c r="BT42" s="307"/>
    </row>
    <row r="43" spans="1:72" s="336" customFormat="1" ht="15.75" customHeight="1" x14ac:dyDescent="0.2">
      <c r="A43" s="319"/>
      <c r="B43" s="318"/>
      <c r="C43" s="313"/>
      <c r="D43" s="312"/>
      <c r="E43" s="312" t="s">
        <v>403</v>
      </c>
      <c r="F43" s="317" t="s">
        <v>191</v>
      </c>
      <c r="G43" s="316">
        <v>53286.35</v>
      </c>
      <c r="H43" s="307"/>
      <c r="I43" s="307"/>
      <c r="J43" s="307"/>
      <c r="K43" s="307"/>
      <c r="L43" s="307"/>
      <c r="M43" s="307"/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  <c r="AE43" s="307"/>
      <c r="AF43" s="307"/>
      <c r="AG43" s="307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7"/>
      <c r="BH43" s="307"/>
      <c r="BI43" s="307"/>
      <c r="BJ43" s="307"/>
      <c r="BK43" s="307"/>
      <c r="BL43" s="307"/>
      <c r="BM43" s="307"/>
      <c r="BN43" s="307"/>
      <c r="BO43" s="307"/>
      <c r="BP43" s="307"/>
      <c r="BQ43" s="307"/>
      <c r="BR43" s="307"/>
      <c r="BS43" s="307"/>
      <c r="BT43" s="307"/>
    </row>
    <row r="44" spans="1:72" s="336" customFormat="1" ht="15.75" customHeight="1" x14ac:dyDescent="0.2">
      <c r="A44" s="315"/>
      <c r="B44" s="314"/>
      <c r="C44" s="328"/>
      <c r="D44" s="311"/>
      <c r="E44" s="311"/>
      <c r="F44" s="326"/>
      <c r="G44" s="310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  <c r="AE44" s="307"/>
      <c r="AF44" s="307"/>
      <c r="AG44" s="307"/>
      <c r="AH44" s="307"/>
      <c r="AI44" s="307"/>
      <c r="AJ44" s="307"/>
      <c r="AK44" s="307"/>
      <c r="AL44" s="307"/>
      <c r="AM44" s="307"/>
      <c r="AN44" s="307"/>
      <c r="AO44" s="307"/>
      <c r="AP44" s="307"/>
      <c r="AQ44" s="307"/>
      <c r="AR44" s="307"/>
      <c r="AS44" s="307"/>
      <c r="AT44" s="307"/>
      <c r="AU44" s="307"/>
      <c r="AV44" s="307"/>
      <c r="AW44" s="307"/>
      <c r="AX44" s="307"/>
      <c r="AY44" s="307"/>
      <c r="AZ44" s="307"/>
      <c r="BA44" s="307"/>
      <c r="BB44" s="307"/>
      <c r="BC44" s="307"/>
      <c r="BD44" s="307"/>
      <c r="BE44" s="307"/>
      <c r="BF44" s="307"/>
      <c r="BG44" s="307"/>
      <c r="BH44" s="307"/>
      <c r="BI44" s="307"/>
      <c r="BJ44" s="307"/>
      <c r="BK44" s="307"/>
      <c r="BL44" s="307"/>
      <c r="BM44" s="307"/>
      <c r="BN44" s="307"/>
      <c r="BO44" s="307"/>
      <c r="BP44" s="307"/>
      <c r="BQ44" s="307"/>
      <c r="BR44" s="307"/>
      <c r="BS44" s="307"/>
      <c r="BT44" s="307"/>
    </row>
    <row r="45" spans="1:72" s="336" customFormat="1" ht="15.75" customHeight="1" x14ac:dyDescent="0.2">
      <c r="A45" s="319"/>
      <c r="B45" s="318"/>
      <c r="C45" s="312"/>
      <c r="D45" s="312"/>
      <c r="E45" s="311" t="s">
        <v>19</v>
      </c>
      <c r="F45" s="327">
        <v>6242.96</v>
      </c>
      <c r="G45" s="326" t="s">
        <v>191</v>
      </c>
      <c r="H45" s="307"/>
      <c r="I45" s="307"/>
      <c r="J45" s="307"/>
      <c r="K45" s="307"/>
      <c r="L45" s="307"/>
      <c r="M45" s="307"/>
      <c r="N45" s="307"/>
      <c r="O45" s="307"/>
      <c r="P45" s="307"/>
      <c r="Q45" s="307"/>
      <c r="R45" s="30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  <c r="AE45" s="307"/>
      <c r="AF45" s="307"/>
      <c r="AG45" s="307"/>
      <c r="AH45" s="307"/>
      <c r="AI45" s="307"/>
      <c r="AJ45" s="307"/>
      <c r="AK45" s="307"/>
      <c r="AL45" s="307"/>
      <c r="AM45" s="307"/>
      <c r="AN45" s="307"/>
      <c r="AO45" s="307"/>
      <c r="AP45" s="307"/>
      <c r="AQ45" s="307"/>
      <c r="AR45" s="307"/>
      <c r="AS45" s="307"/>
      <c r="AT45" s="307"/>
      <c r="AU45" s="307"/>
      <c r="AV45" s="307"/>
      <c r="AW45" s="307"/>
      <c r="AX45" s="307"/>
      <c r="AY45" s="307"/>
      <c r="AZ45" s="307"/>
      <c r="BA45" s="307"/>
      <c r="BB45" s="307"/>
      <c r="BC45" s="307"/>
      <c r="BD45" s="307"/>
      <c r="BE45" s="307"/>
      <c r="BF45" s="307"/>
      <c r="BG45" s="307"/>
      <c r="BH45" s="307"/>
      <c r="BI45" s="307"/>
      <c r="BJ45" s="307"/>
      <c r="BK45" s="307"/>
      <c r="BL45" s="307"/>
      <c r="BM45" s="307"/>
      <c r="BN45" s="307"/>
      <c r="BO45" s="307"/>
      <c r="BP45" s="307"/>
      <c r="BQ45" s="307"/>
      <c r="BR45" s="307"/>
      <c r="BS45" s="307"/>
      <c r="BT45" s="307"/>
    </row>
    <row r="46" spans="1:72" s="336" customFormat="1" ht="24" customHeight="1" x14ac:dyDescent="0.2">
      <c r="A46" s="325" t="s">
        <v>342</v>
      </c>
      <c r="B46" s="324" t="s">
        <v>404</v>
      </c>
      <c r="C46" s="312" t="s">
        <v>405</v>
      </c>
      <c r="D46" s="312" t="s">
        <v>406</v>
      </c>
      <c r="E46" s="323" t="s">
        <v>191</v>
      </c>
      <c r="F46" s="322" t="s">
        <v>191</v>
      </c>
      <c r="G46" s="321">
        <f>SUM(G48)</f>
        <v>6242.96</v>
      </c>
      <c r="H46" s="307"/>
      <c r="I46" s="307"/>
      <c r="J46" s="307"/>
      <c r="K46" s="307"/>
      <c r="L46" s="307"/>
      <c r="M46" s="307"/>
      <c r="N46" s="307"/>
      <c r="O46" s="307"/>
      <c r="P46" s="307"/>
      <c r="Q46" s="307"/>
      <c r="R46" s="307"/>
      <c r="S46" s="307"/>
      <c r="T46" s="307"/>
      <c r="U46" s="307"/>
      <c r="V46" s="307"/>
      <c r="W46" s="307"/>
      <c r="X46" s="307"/>
      <c r="Y46" s="307"/>
      <c r="Z46" s="307"/>
      <c r="AA46" s="307"/>
      <c r="AB46" s="307"/>
      <c r="AC46" s="307"/>
      <c r="AD46" s="307"/>
      <c r="AE46" s="307"/>
      <c r="AF46" s="307"/>
      <c r="AG46" s="307"/>
      <c r="AH46" s="307"/>
      <c r="AI46" s="307"/>
      <c r="AJ46" s="307"/>
      <c r="AK46" s="307"/>
      <c r="AL46" s="307"/>
      <c r="AM46" s="307"/>
      <c r="AN46" s="307"/>
      <c r="AO46" s="307"/>
      <c r="AP46" s="307"/>
      <c r="AQ46" s="307"/>
      <c r="AR46" s="307"/>
      <c r="AS46" s="307"/>
      <c r="AT46" s="307"/>
      <c r="AU46" s="307"/>
      <c r="AV46" s="307"/>
      <c r="AW46" s="307"/>
      <c r="AX46" s="307"/>
      <c r="AY46" s="307"/>
      <c r="AZ46" s="307"/>
      <c r="BA46" s="307"/>
      <c r="BB46" s="307"/>
      <c r="BC46" s="307"/>
      <c r="BD46" s="307"/>
      <c r="BE46" s="307"/>
      <c r="BF46" s="307"/>
      <c r="BG46" s="307"/>
      <c r="BH46" s="307"/>
      <c r="BI46" s="307"/>
      <c r="BJ46" s="307"/>
      <c r="BK46" s="307"/>
      <c r="BL46" s="307"/>
      <c r="BM46" s="307"/>
      <c r="BN46" s="307"/>
      <c r="BO46" s="307"/>
      <c r="BP46" s="307"/>
      <c r="BQ46" s="307"/>
      <c r="BR46" s="307"/>
      <c r="BS46" s="307"/>
      <c r="BT46" s="307"/>
    </row>
    <row r="47" spans="1:72" s="336" customFormat="1" ht="15.75" customHeight="1" x14ac:dyDescent="0.2">
      <c r="A47" s="319"/>
      <c r="B47" s="320"/>
      <c r="C47" s="312"/>
      <c r="D47" s="312"/>
      <c r="E47" s="312"/>
      <c r="F47" s="317"/>
      <c r="G47" s="421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07"/>
      <c r="T47" s="307"/>
      <c r="U47" s="307"/>
      <c r="V47" s="307"/>
      <c r="W47" s="307"/>
      <c r="X47" s="307"/>
      <c r="Y47" s="307"/>
      <c r="Z47" s="307"/>
      <c r="AA47" s="307"/>
      <c r="AB47" s="307"/>
      <c r="AC47" s="307"/>
      <c r="AD47" s="307"/>
      <c r="AE47" s="307"/>
      <c r="AF47" s="307"/>
      <c r="AG47" s="307"/>
      <c r="AH47" s="307"/>
      <c r="AI47" s="307"/>
      <c r="AJ47" s="307"/>
      <c r="AK47" s="307"/>
      <c r="AL47" s="307"/>
      <c r="AM47" s="307"/>
      <c r="AN47" s="307"/>
      <c r="AO47" s="307"/>
      <c r="AP47" s="307"/>
      <c r="AQ47" s="307"/>
      <c r="AR47" s="307"/>
      <c r="AS47" s="307"/>
      <c r="AT47" s="307"/>
      <c r="AU47" s="307"/>
      <c r="AV47" s="307"/>
      <c r="AW47" s="307"/>
      <c r="AX47" s="307"/>
      <c r="AY47" s="307"/>
      <c r="AZ47" s="307"/>
      <c r="BA47" s="307"/>
      <c r="BB47" s="307"/>
      <c r="BC47" s="307"/>
      <c r="BD47" s="307"/>
      <c r="BE47" s="307"/>
      <c r="BF47" s="307"/>
      <c r="BG47" s="307"/>
      <c r="BH47" s="307"/>
      <c r="BI47" s="307"/>
      <c r="BJ47" s="307"/>
      <c r="BK47" s="307"/>
      <c r="BL47" s="307"/>
      <c r="BM47" s="307"/>
      <c r="BN47" s="307"/>
      <c r="BO47" s="307"/>
      <c r="BP47" s="307"/>
      <c r="BQ47" s="307"/>
      <c r="BR47" s="307"/>
      <c r="BS47" s="307"/>
      <c r="BT47" s="307"/>
    </row>
    <row r="48" spans="1:72" s="336" customFormat="1" ht="15.75" customHeight="1" x14ac:dyDescent="0.2">
      <c r="A48" s="319"/>
      <c r="B48" s="422" t="s">
        <v>407</v>
      </c>
      <c r="C48" s="312"/>
      <c r="D48" s="312"/>
      <c r="E48" s="312"/>
      <c r="F48" s="317"/>
      <c r="G48" s="421">
        <f>SUM(G49:G51)</f>
        <v>6242.96</v>
      </c>
      <c r="H48" s="307"/>
      <c r="I48" s="307"/>
      <c r="J48" s="307"/>
      <c r="K48" s="307"/>
      <c r="L48" s="307"/>
      <c r="M48" s="307"/>
      <c r="N48" s="307"/>
      <c r="O48" s="307"/>
      <c r="P48" s="307"/>
      <c r="Q48" s="307"/>
      <c r="R48" s="307"/>
      <c r="S48" s="307"/>
      <c r="T48" s="307"/>
      <c r="U48" s="307"/>
      <c r="V48" s="307"/>
      <c r="W48" s="307"/>
      <c r="X48" s="307"/>
      <c r="Y48" s="307"/>
      <c r="Z48" s="307"/>
      <c r="AA48" s="307"/>
      <c r="AB48" s="307"/>
      <c r="AC48" s="307"/>
      <c r="AD48" s="307"/>
      <c r="AE48" s="307"/>
      <c r="AF48" s="307"/>
      <c r="AG48" s="307"/>
      <c r="AH48" s="307"/>
      <c r="AI48" s="307"/>
      <c r="AJ48" s="307"/>
      <c r="AK48" s="307"/>
      <c r="AL48" s="307"/>
      <c r="AM48" s="307"/>
      <c r="AN48" s="307"/>
      <c r="AO48" s="307"/>
      <c r="AP48" s="307"/>
      <c r="AQ48" s="307"/>
      <c r="AR48" s="307"/>
      <c r="AS48" s="307"/>
      <c r="AT48" s="307"/>
      <c r="AU48" s="307"/>
      <c r="AV48" s="307"/>
      <c r="AW48" s="307"/>
      <c r="AX48" s="307"/>
      <c r="AY48" s="307"/>
      <c r="AZ48" s="307"/>
      <c r="BA48" s="307"/>
      <c r="BB48" s="307"/>
      <c r="BC48" s="307"/>
      <c r="BD48" s="307"/>
      <c r="BE48" s="307"/>
      <c r="BF48" s="307"/>
      <c r="BG48" s="307"/>
      <c r="BH48" s="307"/>
      <c r="BI48" s="307"/>
      <c r="BJ48" s="307"/>
      <c r="BK48" s="307"/>
      <c r="BL48" s="307"/>
      <c r="BM48" s="307"/>
      <c r="BN48" s="307"/>
      <c r="BO48" s="307"/>
      <c r="BP48" s="307"/>
      <c r="BQ48" s="307"/>
      <c r="BR48" s="307"/>
      <c r="BS48" s="307"/>
      <c r="BT48" s="307"/>
    </row>
    <row r="49" spans="1:72" s="336" customFormat="1" ht="15.75" customHeight="1" x14ac:dyDescent="0.2">
      <c r="A49" s="319"/>
      <c r="B49" s="318"/>
      <c r="C49" s="312"/>
      <c r="D49" s="312"/>
      <c r="E49" s="312" t="s">
        <v>362</v>
      </c>
      <c r="F49" s="317" t="s">
        <v>191</v>
      </c>
      <c r="G49" s="316">
        <v>5218.13</v>
      </c>
      <c r="H49" s="307"/>
      <c r="I49" s="307"/>
      <c r="J49" s="307"/>
      <c r="K49" s="307"/>
      <c r="L49" s="307"/>
      <c r="M49" s="307"/>
      <c r="N49" s="307"/>
      <c r="O49" s="307"/>
      <c r="P49" s="307"/>
      <c r="Q49" s="307"/>
      <c r="R49" s="307"/>
      <c r="S49" s="307"/>
      <c r="T49" s="307"/>
      <c r="U49" s="307"/>
      <c r="V49" s="307"/>
      <c r="W49" s="307"/>
      <c r="X49" s="307"/>
      <c r="Y49" s="307"/>
      <c r="Z49" s="307"/>
      <c r="AA49" s="307"/>
      <c r="AB49" s="307"/>
      <c r="AC49" s="307"/>
      <c r="AD49" s="307"/>
      <c r="AE49" s="307"/>
      <c r="AF49" s="307"/>
      <c r="AG49" s="307"/>
      <c r="AH49" s="307"/>
      <c r="AI49" s="307"/>
      <c r="AJ49" s="307"/>
      <c r="AK49" s="307"/>
      <c r="AL49" s="307"/>
      <c r="AM49" s="307"/>
      <c r="AN49" s="307"/>
      <c r="AO49" s="307"/>
      <c r="AP49" s="307"/>
      <c r="AQ49" s="307"/>
      <c r="AR49" s="307"/>
      <c r="AS49" s="307"/>
      <c r="AT49" s="307"/>
      <c r="AU49" s="307"/>
      <c r="AV49" s="307"/>
      <c r="AW49" s="307"/>
      <c r="AX49" s="307"/>
      <c r="AY49" s="307"/>
      <c r="AZ49" s="307"/>
      <c r="BA49" s="307"/>
      <c r="BB49" s="307"/>
      <c r="BC49" s="307"/>
      <c r="BD49" s="307"/>
      <c r="BE49" s="307"/>
      <c r="BF49" s="307"/>
      <c r="BG49" s="307"/>
      <c r="BH49" s="307"/>
      <c r="BI49" s="307"/>
      <c r="BJ49" s="307"/>
      <c r="BK49" s="307"/>
      <c r="BL49" s="307"/>
      <c r="BM49" s="307"/>
      <c r="BN49" s="307"/>
      <c r="BO49" s="307"/>
      <c r="BP49" s="307"/>
      <c r="BQ49" s="307"/>
      <c r="BR49" s="307"/>
      <c r="BS49" s="307"/>
      <c r="BT49" s="307"/>
    </row>
    <row r="50" spans="1:72" s="336" customFormat="1" ht="15.75" customHeight="1" x14ac:dyDescent="0.2">
      <c r="A50" s="319"/>
      <c r="B50" s="318"/>
      <c r="C50" s="312"/>
      <c r="D50" s="312"/>
      <c r="E50" s="312" t="s">
        <v>361</v>
      </c>
      <c r="F50" s="317" t="s">
        <v>191</v>
      </c>
      <c r="G50" s="316">
        <v>897</v>
      </c>
      <c r="H50" s="307"/>
      <c r="I50" s="307"/>
      <c r="J50" s="307"/>
      <c r="K50" s="307"/>
      <c r="L50" s="307"/>
      <c r="M50" s="307"/>
      <c r="N50" s="307"/>
      <c r="O50" s="307"/>
      <c r="P50" s="307"/>
      <c r="Q50" s="307"/>
      <c r="R50" s="307"/>
      <c r="S50" s="307"/>
      <c r="T50" s="307"/>
      <c r="U50" s="307"/>
      <c r="V50" s="307"/>
      <c r="W50" s="307"/>
      <c r="X50" s="307"/>
      <c r="Y50" s="307"/>
      <c r="Z50" s="307"/>
      <c r="AA50" s="307"/>
      <c r="AB50" s="307"/>
      <c r="AC50" s="307"/>
      <c r="AD50" s="307"/>
      <c r="AE50" s="307"/>
      <c r="AF50" s="307"/>
      <c r="AG50" s="307"/>
      <c r="AH50" s="307"/>
      <c r="AI50" s="307"/>
      <c r="AJ50" s="307"/>
      <c r="AK50" s="307"/>
      <c r="AL50" s="307"/>
      <c r="AM50" s="307"/>
      <c r="AN50" s="307"/>
      <c r="AO50" s="307"/>
      <c r="AP50" s="307"/>
      <c r="AQ50" s="307"/>
      <c r="AR50" s="307"/>
      <c r="AS50" s="307"/>
      <c r="AT50" s="307"/>
      <c r="AU50" s="307"/>
      <c r="AV50" s="307"/>
      <c r="AW50" s="307"/>
      <c r="AX50" s="307"/>
      <c r="AY50" s="307"/>
      <c r="AZ50" s="307"/>
      <c r="BA50" s="307"/>
      <c r="BB50" s="307"/>
      <c r="BC50" s="307"/>
      <c r="BD50" s="307"/>
      <c r="BE50" s="307"/>
      <c r="BF50" s="307"/>
      <c r="BG50" s="307"/>
      <c r="BH50" s="307"/>
      <c r="BI50" s="307"/>
      <c r="BJ50" s="307"/>
      <c r="BK50" s="307"/>
      <c r="BL50" s="307"/>
      <c r="BM50" s="307"/>
      <c r="BN50" s="307"/>
      <c r="BO50" s="307"/>
      <c r="BP50" s="307"/>
      <c r="BQ50" s="307"/>
      <c r="BR50" s="307"/>
      <c r="BS50" s="307"/>
      <c r="BT50" s="307"/>
    </row>
    <row r="51" spans="1:72" s="336" customFormat="1" ht="15.75" customHeight="1" x14ac:dyDescent="0.2">
      <c r="A51" s="319"/>
      <c r="B51" s="318"/>
      <c r="C51" s="312"/>
      <c r="D51" s="312"/>
      <c r="E51" s="312" t="s">
        <v>360</v>
      </c>
      <c r="F51" s="317" t="s">
        <v>191</v>
      </c>
      <c r="G51" s="316">
        <v>127.83</v>
      </c>
      <c r="H51" s="307"/>
      <c r="I51" s="307"/>
      <c r="J51" s="307"/>
      <c r="K51" s="307"/>
      <c r="L51" s="307"/>
      <c r="M51" s="307"/>
      <c r="N51" s="307"/>
      <c r="O51" s="307"/>
      <c r="P51" s="307"/>
      <c r="Q51" s="307"/>
      <c r="R51" s="307"/>
      <c r="S51" s="307"/>
      <c r="T51" s="307"/>
      <c r="U51" s="307"/>
      <c r="V51" s="307"/>
      <c r="W51" s="307"/>
      <c r="X51" s="307"/>
      <c r="Y51" s="307"/>
      <c r="Z51" s="307"/>
      <c r="AA51" s="307"/>
      <c r="AB51" s="307"/>
      <c r="AC51" s="307"/>
      <c r="AD51" s="307"/>
      <c r="AE51" s="307"/>
      <c r="AF51" s="307"/>
      <c r="AG51" s="307"/>
      <c r="AH51" s="307"/>
      <c r="AI51" s="307"/>
      <c r="AJ51" s="307"/>
      <c r="AK51" s="307"/>
      <c r="AL51" s="307"/>
      <c r="AM51" s="307"/>
      <c r="AN51" s="307"/>
      <c r="AO51" s="307"/>
      <c r="AP51" s="307"/>
      <c r="AQ51" s="307"/>
      <c r="AR51" s="307"/>
      <c r="AS51" s="307"/>
      <c r="AT51" s="307"/>
      <c r="AU51" s="307"/>
      <c r="AV51" s="307"/>
      <c r="AW51" s="307"/>
      <c r="AX51" s="307"/>
      <c r="AY51" s="307"/>
      <c r="AZ51" s="307"/>
      <c r="BA51" s="307"/>
      <c r="BB51" s="307"/>
      <c r="BC51" s="307"/>
      <c r="BD51" s="307"/>
      <c r="BE51" s="307"/>
      <c r="BF51" s="307"/>
      <c r="BG51" s="307"/>
      <c r="BH51" s="307"/>
      <c r="BI51" s="307"/>
      <c r="BJ51" s="307"/>
      <c r="BK51" s="307"/>
      <c r="BL51" s="307"/>
      <c r="BM51" s="307"/>
      <c r="BN51" s="307"/>
      <c r="BO51" s="307"/>
      <c r="BP51" s="307"/>
      <c r="BQ51" s="307"/>
      <c r="BR51" s="307"/>
      <c r="BS51" s="307"/>
      <c r="BT51" s="307"/>
    </row>
    <row r="52" spans="1:72" s="336" customFormat="1" ht="15.75" customHeight="1" x14ac:dyDescent="0.2">
      <c r="A52" s="315"/>
      <c r="B52" s="314"/>
      <c r="C52" s="328"/>
      <c r="D52" s="311"/>
      <c r="E52" s="311"/>
      <c r="F52" s="326"/>
      <c r="G52" s="310"/>
      <c r="H52" s="307"/>
      <c r="I52" s="307"/>
      <c r="J52" s="307"/>
      <c r="K52" s="307"/>
      <c r="L52" s="307"/>
      <c r="M52" s="307"/>
      <c r="N52" s="307"/>
      <c r="O52" s="307"/>
      <c r="P52" s="307"/>
      <c r="Q52" s="307"/>
      <c r="R52" s="307"/>
      <c r="S52" s="307"/>
      <c r="T52" s="307"/>
      <c r="U52" s="307"/>
      <c r="V52" s="307"/>
      <c r="W52" s="307"/>
      <c r="X52" s="307"/>
      <c r="Y52" s="307"/>
      <c r="Z52" s="307"/>
      <c r="AA52" s="307"/>
      <c r="AB52" s="307"/>
      <c r="AC52" s="307"/>
      <c r="AD52" s="307"/>
      <c r="AE52" s="307"/>
      <c r="AF52" s="307"/>
      <c r="AG52" s="307"/>
      <c r="AH52" s="307"/>
      <c r="AI52" s="307"/>
      <c r="AJ52" s="307"/>
      <c r="AK52" s="307"/>
      <c r="AL52" s="307"/>
      <c r="AM52" s="307"/>
      <c r="AN52" s="307"/>
      <c r="AO52" s="307"/>
      <c r="AP52" s="307"/>
      <c r="AQ52" s="307"/>
      <c r="AR52" s="307"/>
      <c r="AS52" s="307"/>
      <c r="AT52" s="307"/>
      <c r="AU52" s="307"/>
      <c r="AV52" s="307"/>
      <c r="AW52" s="307"/>
      <c r="AX52" s="307"/>
      <c r="AY52" s="307"/>
      <c r="AZ52" s="307"/>
      <c r="BA52" s="307"/>
      <c r="BB52" s="307"/>
      <c r="BC52" s="307"/>
      <c r="BD52" s="307"/>
      <c r="BE52" s="307"/>
      <c r="BF52" s="307"/>
      <c r="BG52" s="307"/>
      <c r="BH52" s="307"/>
      <c r="BI52" s="307"/>
      <c r="BJ52" s="307"/>
      <c r="BK52" s="307"/>
      <c r="BL52" s="307"/>
      <c r="BM52" s="307"/>
      <c r="BN52" s="307"/>
      <c r="BO52" s="307"/>
      <c r="BP52" s="307"/>
      <c r="BQ52" s="307"/>
      <c r="BR52" s="307"/>
      <c r="BS52" s="307"/>
      <c r="BT52" s="307"/>
    </row>
    <row r="53" spans="1:72" s="336" customFormat="1" ht="15.75" customHeight="1" x14ac:dyDescent="0.2">
      <c r="A53" s="319"/>
      <c r="B53" s="318"/>
      <c r="C53" s="312"/>
      <c r="D53" s="312"/>
      <c r="E53" s="311" t="s">
        <v>47</v>
      </c>
      <c r="F53" s="327">
        <v>193360</v>
      </c>
      <c r="G53" s="326" t="s">
        <v>191</v>
      </c>
      <c r="H53" s="307"/>
      <c r="I53" s="307"/>
      <c r="J53" s="307"/>
      <c r="K53" s="307"/>
      <c r="L53" s="307"/>
      <c r="M53" s="307"/>
      <c r="N53" s="307"/>
      <c r="O53" s="307"/>
      <c r="P53" s="307"/>
      <c r="Q53" s="307"/>
      <c r="R53" s="307"/>
      <c r="S53" s="307"/>
      <c r="T53" s="307"/>
      <c r="U53" s="307"/>
      <c r="V53" s="307"/>
      <c r="W53" s="307"/>
      <c r="X53" s="307"/>
      <c r="Y53" s="307"/>
      <c r="Z53" s="307"/>
      <c r="AA53" s="307"/>
      <c r="AB53" s="307"/>
      <c r="AC53" s="307"/>
      <c r="AD53" s="307"/>
      <c r="AE53" s="307"/>
      <c r="AF53" s="307"/>
      <c r="AG53" s="307"/>
      <c r="AH53" s="307"/>
      <c r="AI53" s="307"/>
      <c r="AJ53" s="307"/>
      <c r="AK53" s="307"/>
      <c r="AL53" s="307"/>
      <c r="AM53" s="307"/>
      <c r="AN53" s="307"/>
      <c r="AO53" s="307"/>
      <c r="AP53" s="307"/>
      <c r="AQ53" s="307"/>
      <c r="AR53" s="307"/>
      <c r="AS53" s="307"/>
      <c r="AT53" s="307"/>
      <c r="AU53" s="307"/>
      <c r="AV53" s="307"/>
      <c r="AW53" s="307"/>
      <c r="AX53" s="307"/>
      <c r="AY53" s="307"/>
      <c r="AZ53" s="307"/>
      <c r="BA53" s="307"/>
      <c r="BB53" s="307"/>
      <c r="BC53" s="307"/>
      <c r="BD53" s="307"/>
      <c r="BE53" s="307"/>
      <c r="BF53" s="307"/>
      <c r="BG53" s="307"/>
      <c r="BH53" s="307"/>
      <c r="BI53" s="307"/>
      <c r="BJ53" s="307"/>
      <c r="BK53" s="307"/>
      <c r="BL53" s="307"/>
      <c r="BM53" s="307"/>
      <c r="BN53" s="307"/>
      <c r="BO53" s="307"/>
      <c r="BP53" s="307"/>
      <c r="BQ53" s="307"/>
      <c r="BR53" s="307"/>
      <c r="BS53" s="307"/>
      <c r="BT53" s="307"/>
    </row>
    <row r="54" spans="1:72" s="336" customFormat="1" ht="25.5" customHeight="1" x14ac:dyDescent="0.2">
      <c r="A54" s="325" t="s">
        <v>343</v>
      </c>
      <c r="B54" s="329" t="s">
        <v>408</v>
      </c>
      <c r="C54" s="312" t="s">
        <v>409</v>
      </c>
      <c r="D54" s="312" t="s">
        <v>410</v>
      </c>
      <c r="E54" s="323" t="s">
        <v>191</v>
      </c>
      <c r="F54" s="322" t="s">
        <v>191</v>
      </c>
      <c r="G54" s="321">
        <f>SUM(G56)</f>
        <v>193360</v>
      </c>
      <c r="H54" s="307"/>
      <c r="I54" s="307"/>
      <c r="J54" s="307"/>
      <c r="K54" s="307"/>
      <c r="L54" s="307"/>
      <c r="M54" s="307"/>
      <c r="N54" s="307"/>
      <c r="O54" s="307"/>
      <c r="P54" s="307"/>
      <c r="Q54" s="307"/>
      <c r="R54" s="307"/>
      <c r="S54" s="307"/>
      <c r="T54" s="307"/>
      <c r="U54" s="307"/>
      <c r="V54" s="307"/>
      <c r="W54" s="307"/>
      <c r="X54" s="307"/>
      <c r="Y54" s="307"/>
      <c r="Z54" s="307"/>
      <c r="AA54" s="307"/>
      <c r="AB54" s="307"/>
      <c r="AC54" s="307"/>
      <c r="AD54" s="307"/>
      <c r="AE54" s="307"/>
      <c r="AF54" s="307"/>
      <c r="AG54" s="307"/>
      <c r="AH54" s="307"/>
      <c r="AI54" s="307"/>
      <c r="AJ54" s="307"/>
      <c r="AK54" s="307"/>
      <c r="AL54" s="307"/>
      <c r="AM54" s="307"/>
      <c r="AN54" s="307"/>
      <c r="AO54" s="307"/>
      <c r="AP54" s="307"/>
      <c r="AQ54" s="307"/>
      <c r="AR54" s="307"/>
      <c r="AS54" s="307"/>
      <c r="AT54" s="307"/>
      <c r="AU54" s="307"/>
      <c r="AV54" s="307"/>
      <c r="AW54" s="307"/>
      <c r="AX54" s="307"/>
      <c r="AY54" s="307"/>
      <c r="AZ54" s="307"/>
      <c r="BA54" s="307"/>
      <c r="BB54" s="307"/>
      <c r="BC54" s="307"/>
      <c r="BD54" s="307"/>
      <c r="BE54" s="307"/>
      <c r="BF54" s="307"/>
      <c r="BG54" s="307"/>
      <c r="BH54" s="307"/>
      <c r="BI54" s="307"/>
      <c r="BJ54" s="307"/>
      <c r="BK54" s="307"/>
      <c r="BL54" s="307"/>
      <c r="BM54" s="307"/>
      <c r="BN54" s="307"/>
      <c r="BO54" s="307"/>
      <c r="BP54" s="307"/>
      <c r="BQ54" s="307"/>
      <c r="BR54" s="307"/>
      <c r="BS54" s="307"/>
      <c r="BT54" s="307"/>
    </row>
    <row r="55" spans="1:72" s="336" customFormat="1" ht="15.75" customHeight="1" x14ac:dyDescent="0.2">
      <c r="A55" s="319"/>
      <c r="B55" s="320"/>
      <c r="C55" s="312"/>
      <c r="D55" s="312"/>
      <c r="E55" s="312"/>
      <c r="F55" s="317"/>
      <c r="G55" s="421"/>
      <c r="H55" s="307"/>
      <c r="I55" s="307"/>
      <c r="J55" s="307"/>
      <c r="K55" s="307"/>
      <c r="L55" s="307"/>
      <c r="M55" s="307"/>
      <c r="N55" s="307"/>
      <c r="O55" s="307"/>
      <c r="P55" s="307"/>
      <c r="Q55" s="307"/>
      <c r="R55" s="307"/>
      <c r="S55" s="307"/>
      <c r="T55" s="307"/>
      <c r="U55" s="307"/>
      <c r="V55" s="307"/>
      <c r="W55" s="307"/>
      <c r="X55" s="307"/>
      <c r="Y55" s="307"/>
      <c r="Z55" s="307"/>
      <c r="AA55" s="307"/>
      <c r="AB55" s="307"/>
      <c r="AC55" s="307"/>
      <c r="AD55" s="307"/>
      <c r="AE55" s="307"/>
      <c r="AF55" s="307"/>
      <c r="AG55" s="307"/>
      <c r="AH55" s="307"/>
      <c r="AI55" s="307"/>
      <c r="AJ55" s="307"/>
      <c r="AK55" s="307"/>
      <c r="AL55" s="307"/>
      <c r="AM55" s="307"/>
      <c r="AN55" s="307"/>
      <c r="AO55" s="307"/>
      <c r="AP55" s="307"/>
      <c r="AQ55" s="307"/>
      <c r="AR55" s="307"/>
      <c r="AS55" s="307"/>
      <c r="AT55" s="307"/>
      <c r="AU55" s="307"/>
      <c r="AV55" s="307"/>
      <c r="AW55" s="307"/>
      <c r="AX55" s="307"/>
      <c r="AY55" s="307"/>
      <c r="AZ55" s="307"/>
      <c r="BA55" s="307"/>
      <c r="BB55" s="307"/>
      <c r="BC55" s="307"/>
      <c r="BD55" s="307"/>
      <c r="BE55" s="307"/>
      <c r="BF55" s="307"/>
      <c r="BG55" s="307"/>
      <c r="BH55" s="307"/>
      <c r="BI55" s="307"/>
      <c r="BJ55" s="307"/>
      <c r="BK55" s="307"/>
      <c r="BL55" s="307"/>
      <c r="BM55" s="307"/>
      <c r="BN55" s="307"/>
      <c r="BO55" s="307"/>
      <c r="BP55" s="307"/>
      <c r="BQ55" s="307"/>
      <c r="BR55" s="307"/>
      <c r="BS55" s="307"/>
      <c r="BT55" s="307"/>
    </row>
    <row r="56" spans="1:72" s="336" customFormat="1" ht="15.75" customHeight="1" x14ac:dyDescent="0.2">
      <c r="A56" s="319"/>
      <c r="B56" s="422" t="s">
        <v>390</v>
      </c>
      <c r="C56" s="312"/>
      <c r="D56" s="312"/>
      <c r="E56" s="312"/>
      <c r="F56" s="317"/>
      <c r="G56" s="421">
        <f>SUM(G57:G57)</f>
        <v>193360</v>
      </c>
      <c r="H56" s="307"/>
      <c r="I56" s="307"/>
      <c r="J56" s="307"/>
      <c r="K56" s="307"/>
      <c r="L56" s="307"/>
      <c r="M56" s="307"/>
      <c r="N56" s="307"/>
      <c r="O56" s="307"/>
      <c r="P56" s="307"/>
      <c r="Q56" s="307"/>
      <c r="R56" s="307"/>
      <c r="S56" s="307"/>
      <c r="T56" s="307"/>
      <c r="U56" s="307"/>
      <c r="V56" s="307"/>
      <c r="W56" s="307"/>
      <c r="X56" s="307"/>
      <c r="Y56" s="307"/>
      <c r="Z56" s="307"/>
      <c r="AA56" s="307"/>
      <c r="AB56" s="307"/>
      <c r="AC56" s="307"/>
      <c r="AD56" s="307"/>
      <c r="AE56" s="307"/>
      <c r="AF56" s="307"/>
      <c r="AG56" s="307"/>
      <c r="AH56" s="307"/>
      <c r="AI56" s="307"/>
      <c r="AJ56" s="307"/>
      <c r="AK56" s="307"/>
      <c r="AL56" s="307"/>
      <c r="AM56" s="307"/>
      <c r="AN56" s="307"/>
      <c r="AO56" s="307"/>
      <c r="AP56" s="307"/>
      <c r="AQ56" s="307"/>
      <c r="AR56" s="307"/>
      <c r="AS56" s="307"/>
      <c r="AT56" s="307"/>
      <c r="AU56" s="307"/>
      <c r="AV56" s="307"/>
      <c r="AW56" s="307"/>
      <c r="AX56" s="307"/>
      <c r="AY56" s="307"/>
      <c r="AZ56" s="307"/>
      <c r="BA56" s="307"/>
      <c r="BB56" s="307"/>
      <c r="BC56" s="307"/>
      <c r="BD56" s="307"/>
      <c r="BE56" s="307"/>
      <c r="BF56" s="307"/>
      <c r="BG56" s="307"/>
      <c r="BH56" s="307"/>
      <c r="BI56" s="307"/>
      <c r="BJ56" s="307"/>
      <c r="BK56" s="307"/>
      <c r="BL56" s="307"/>
      <c r="BM56" s="307"/>
      <c r="BN56" s="307"/>
      <c r="BO56" s="307"/>
      <c r="BP56" s="307"/>
      <c r="BQ56" s="307"/>
      <c r="BR56" s="307"/>
      <c r="BS56" s="307"/>
      <c r="BT56" s="307"/>
    </row>
    <row r="57" spans="1:72" s="336" customFormat="1" ht="15.75" customHeight="1" x14ac:dyDescent="0.2">
      <c r="A57" s="319"/>
      <c r="B57" s="318"/>
      <c r="C57" s="312"/>
      <c r="D57" s="312"/>
      <c r="E57" s="312" t="s">
        <v>394</v>
      </c>
      <c r="F57" s="317" t="s">
        <v>191</v>
      </c>
      <c r="G57" s="316">
        <v>193360</v>
      </c>
      <c r="H57" s="307"/>
      <c r="I57" s="307"/>
      <c r="J57" s="307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  <c r="AA57" s="307"/>
      <c r="AB57" s="307"/>
      <c r="AC57" s="307"/>
      <c r="AD57" s="307"/>
      <c r="AE57" s="307"/>
      <c r="AF57" s="307"/>
      <c r="AG57" s="307"/>
      <c r="AH57" s="307"/>
      <c r="AI57" s="307"/>
      <c r="AJ57" s="307"/>
      <c r="AK57" s="307"/>
      <c r="AL57" s="307"/>
      <c r="AM57" s="307"/>
      <c r="AN57" s="307"/>
      <c r="AO57" s="307"/>
      <c r="AP57" s="307"/>
      <c r="AQ57" s="307"/>
      <c r="AR57" s="307"/>
      <c r="AS57" s="307"/>
      <c r="AT57" s="307"/>
      <c r="AU57" s="307"/>
      <c r="AV57" s="307"/>
      <c r="AW57" s="307"/>
      <c r="AX57" s="307"/>
      <c r="AY57" s="307"/>
      <c r="AZ57" s="307"/>
      <c r="BA57" s="307"/>
      <c r="BB57" s="307"/>
      <c r="BC57" s="307"/>
      <c r="BD57" s="307"/>
      <c r="BE57" s="307"/>
      <c r="BF57" s="307"/>
      <c r="BG57" s="307"/>
      <c r="BH57" s="307"/>
      <c r="BI57" s="307"/>
      <c r="BJ57" s="307"/>
      <c r="BK57" s="307"/>
      <c r="BL57" s="307"/>
      <c r="BM57" s="307"/>
      <c r="BN57" s="307"/>
      <c r="BO57" s="307"/>
      <c r="BP57" s="307"/>
      <c r="BQ57" s="307"/>
      <c r="BR57" s="307"/>
      <c r="BS57" s="307"/>
      <c r="BT57" s="307"/>
    </row>
    <row r="58" spans="1:72" s="308" customFormat="1" ht="15.75" customHeight="1" x14ac:dyDescent="0.2">
      <c r="A58" s="315"/>
      <c r="B58" s="314"/>
      <c r="C58" s="313"/>
      <c r="D58" s="312"/>
      <c r="E58" s="311"/>
      <c r="F58" s="310"/>
      <c r="G58" s="310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  <c r="T58" s="309"/>
      <c r="U58" s="309"/>
      <c r="V58" s="309"/>
      <c r="W58" s="309"/>
      <c r="X58" s="309"/>
      <c r="Y58" s="309"/>
      <c r="Z58" s="309"/>
      <c r="AA58" s="309"/>
      <c r="AB58" s="309"/>
      <c r="AC58" s="309"/>
      <c r="AD58" s="309"/>
      <c r="AE58" s="309"/>
      <c r="AF58" s="309"/>
      <c r="AG58" s="309"/>
      <c r="AH58" s="309"/>
      <c r="AI58" s="309"/>
      <c r="AJ58" s="309"/>
      <c r="AK58" s="309"/>
      <c r="AL58" s="309"/>
      <c r="AM58" s="309"/>
      <c r="AN58" s="309"/>
      <c r="AO58" s="309"/>
      <c r="AP58" s="309"/>
      <c r="AQ58" s="309"/>
      <c r="AR58" s="309"/>
      <c r="AS58" s="309"/>
      <c r="AT58" s="309"/>
      <c r="AU58" s="309"/>
      <c r="AV58" s="309"/>
      <c r="AW58" s="309"/>
      <c r="AX58" s="309"/>
      <c r="AY58" s="309"/>
      <c r="AZ58" s="309"/>
      <c r="BA58" s="309"/>
      <c r="BB58" s="309"/>
      <c r="BC58" s="309"/>
      <c r="BD58" s="309"/>
      <c r="BE58" s="309"/>
      <c r="BF58" s="309"/>
      <c r="BG58" s="309"/>
      <c r="BH58" s="309"/>
      <c r="BI58" s="309"/>
      <c r="BJ58" s="309"/>
      <c r="BK58" s="309"/>
      <c r="BL58" s="309"/>
      <c r="BM58" s="309"/>
      <c r="BN58" s="309"/>
      <c r="BO58" s="309"/>
      <c r="BP58" s="309"/>
      <c r="BQ58" s="309"/>
      <c r="BR58" s="309"/>
      <c r="BS58" s="309"/>
      <c r="BT58" s="309"/>
    </row>
    <row r="59" spans="1:72" s="308" customFormat="1" ht="27" customHeight="1" x14ac:dyDescent="0.2">
      <c r="A59" s="423"/>
      <c r="B59" s="424" t="s">
        <v>222</v>
      </c>
      <c r="C59" s="425"/>
      <c r="D59" s="426"/>
      <c r="E59" s="427"/>
      <c r="F59" s="427">
        <f>SUM(F12,F18,F25,F35,F45,F53)</f>
        <v>504579.96</v>
      </c>
      <c r="G59" s="427">
        <f>SUM(G13,G19,G26,G36,G46,G54)</f>
        <v>504579.96</v>
      </c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09"/>
      <c r="BF59" s="309"/>
      <c r="BG59" s="309"/>
      <c r="BH59" s="309"/>
      <c r="BI59" s="309"/>
      <c r="BJ59" s="309"/>
      <c r="BK59" s="309"/>
      <c r="BL59" s="309"/>
      <c r="BM59" s="309"/>
      <c r="BN59" s="309"/>
      <c r="BO59" s="309"/>
      <c r="BP59" s="309"/>
      <c r="BQ59" s="309"/>
      <c r="BR59" s="309"/>
      <c r="BS59" s="309"/>
      <c r="BT59" s="309"/>
    </row>
    <row r="61" spans="1:72" s="349" customFormat="1" x14ac:dyDescent="0.25">
      <c r="A61" s="428"/>
      <c r="B61" s="388"/>
      <c r="C61" s="388"/>
      <c r="D61" s="388"/>
      <c r="E61" s="388"/>
    </row>
    <row r="62" spans="1:72" s="349" customFormat="1" x14ac:dyDescent="0.25">
      <c r="A62" s="388"/>
      <c r="B62" s="388"/>
      <c r="C62" s="388"/>
      <c r="D62" s="388"/>
      <c r="E62" s="388"/>
      <c r="G62" s="16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6</vt:i4>
      </vt:variant>
    </vt:vector>
  </HeadingPairs>
  <TitlesOfParts>
    <vt:vector size="13" baseType="lpstr">
      <vt:lpstr>Zał.Nr1</vt:lpstr>
      <vt:lpstr>Zał.Nr2</vt:lpstr>
      <vt:lpstr>Zał.Nr3</vt:lpstr>
      <vt:lpstr>Zał.Nr4</vt:lpstr>
      <vt:lpstr>Zał.Nr5</vt:lpstr>
      <vt:lpstr>Zał.Nr6</vt:lpstr>
      <vt:lpstr>Zał.Nr7</vt:lpstr>
      <vt:lpstr>Zał.Nr2!Obszar_wydruku</vt:lpstr>
      <vt:lpstr>Zał.Nr1!Tytuły_wydruku</vt:lpstr>
      <vt:lpstr>Zał.Nr2!Tytuły_wydruku</vt:lpstr>
      <vt:lpstr>Zał.Nr4!Tytuły_wydruku</vt:lpstr>
      <vt:lpstr>Zał.Nr6!Tytuły_wydruku</vt:lpstr>
      <vt:lpstr>Zał.Nr7!Tytuły_wydruku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177/2022 Prezydenta Miasta Wlocławek z dn. 29 kwietnia 2022 r.</dc:title>
  <dc:creator>Beata Duszeńska</dc:creator>
  <cp:keywords>Załącznik do Zarządzenia Prezydenta Miasta Włocławek</cp:keywords>
  <cp:lastModifiedBy>Karolina Budziszewska</cp:lastModifiedBy>
  <cp:lastPrinted>2022-05-05T10:35:40Z</cp:lastPrinted>
  <dcterms:created xsi:type="dcterms:W3CDTF">2022-05-05T09:49:12Z</dcterms:created>
  <dcterms:modified xsi:type="dcterms:W3CDTF">2022-05-06T07:40:52Z</dcterms:modified>
</cp:coreProperties>
</file>