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3D1C596E-5E5F-444B-9640-A7C4FB7D4915}" xr6:coauthVersionLast="45" xr6:coauthVersionMax="47" xr10:uidLastSave="{00000000-0000-0000-0000-000000000000}"/>
  <bookViews>
    <workbookView xWindow="-120" yWindow="-120" windowWidth="29040" windowHeight="15840" xr2:uid="{E56751BC-83B3-4475-BF0A-AD8ED546B9BF}"/>
  </bookViews>
  <sheets>
    <sheet name="Zał.Nr1" sheetId="3" r:id="rId1"/>
    <sheet name="Zał.Nr2" sheetId="4" r:id="rId2"/>
    <sheet name="Zał.Nr3" sheetId="5" r:id="rId3"/>
    <sheet name="Zał.Nr4" sheetId="6" r:id="rId4"/>
    <sheet name="Zał.Nr5" sheetId="7" r:id="rId5"/>
  </sheets>
  <definedNames>
    <definedName name="_xlnm.Print_Titles" localSheetId="0">Zał.Nr1!$7:$9</definedName>
    <definedName name="_xlnm.Print_Titles" localSheetId="3">Zał.Nr4!$10:$11</definedName>
    <definedName name="_xlnm.Print_Titles" localSheetId="4">Zał.Nr5!$10:$11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7" l="1"/>
  <c r="G56" i="7" s="1"/>
  <c r="G54" i="7" s="1"/>
  <c r="F53" i="7"/>
  <c r="G48" i="7"/>
  <c r="G46" i="7"/>
  <c r="G41" i="7"/>
  <c r="G38" i="7"/>
  <c r="G36" i="7"/>
  <c r="G33" i="7"/>
  <c r="G32" i="7"/>
  <c r="G31" i="7"/>
  <c r="G30" i="7"/>
  <c r="G29" i="7"/>
  <c r="G28" i="7" s="1"/>
  <c r="G26" i="7" s="1"/>
  <c r="F25" i="7"/>
  <c r="G21" i="7"/>
  <c r="G19" i="7" s="1"/>
  <c r="G16" i="7"/>
  <c r="G15" i="7"/>
  <c r="G13" i="7" s="1"/>
  <c r="F12" i="7"/>
  <c r="F59" i="7" s="1"/>
  <c r="E22" i="6"/>
  <c r="E31" i="6"/>
  <c r="E34" i="6"/>
  <c r="E38" i="6"/>
  <c r="E45" i="6" s="1"/>
  <c r="E159" i="6" s="1"/>
  <c r="E39" i="6"/>
  <c r="E139" i="6"/>
  <c r="E158" i="6"/>
  <c r="E31" i="5"/>
  <c r="E35" i="5"/>
  <c r="E37" i="5"/>
  <c r="E39" i="5"/>
  <c r="E41" i="5"/>
  <c r="I19" i="4"/>
  <c r="H19" i="4"/>
  <c r="G18" i="4"/>
  <c r="F18" i="4"/>
  <c r="E18" i="4"/>
  <c r="D18" i="4"/>
  <c r="E17" i="4"/>
  <c r="F16" i="4"/>
  <c r="E16" i="4"/>
  <c r="D16" i="4"/>
  <c r="G15" i="4"/>
  <c r="G19" i="4" s="1"/>
  <c r="F15" i="4"/>
  <c r="F19" i="4" s="1"/>
  <c r="E15" i="4"/>
  <c r="D15" i="4"/>
  <c r="D19" i="4" s="1"/>
  <c r="E14" i="4"/>
  <c r="H120" i="3"/>
  <c r="H119" i="3"/>
  <c r="G119" i="3"/>
  <c r="G118" i="3" s="1"/>
  <c r="G117" i="3" s="1"/>
  <c r="G115" i="3" s="1"/>
  <c r="F119" i="3"/>
  <c r="F118" i="3"/>
  <c r="F117" i="3" s="1"/>
  <c r="H114" i="3"/>
  <c r="H113" i="3"/>
  <c r="H112" i="3"/>
  <c r="H111" i="3"/>
  <c r="H110" i="3"/>
  <c r="F109" i="3"/>
  <c r="H109" i="3" s="1"/>
  <c r="G108" i="3"/>
  <c r="G107" i="3" s="1"/>
  <c r="G106" i="3" s="1"/>
  <c r="H105" i="3"/>
  <c r="F104" i="3"/>
  <c r="H104" i="3" s="1"/>
  <c r="F103" i="3"/>
  <c r="H103" i="3" s="1"/>
  <c r="F102" i="3"/>
  <c r="H102" i="3" s="1"/>
  <c r="F101" i="3"/>
  <c r="H101" i="3" s="1"/>
  <c r="G100" i="3"/>
  <c r="G99" i="3" s="1"/>
  <c r="G98" i="3" s="1"/>
  <c r="H97" i="3"/>
  <c r="G96" i="3"/>
  <c r="F96" i="3"/>
  <c r="F95" i="3" s="1"/>
  <c r="F94" i="3" s="1"/>
  <c r="H93" i="3"/>
  <c r="G92" i="3"/>
  <c r="G91" i="3" s="1"/>
  <c r="G90" i="3" s="1"/>
  <c r="F92" i="3"/>
  <c r="H92" i="3" s="1"/>
  <c r="H87" i="3"/>
  <c r="G86" i="3"/>
  <c r="H86" i="3" s="1"/>
  <c r="F86" i="3"/>
  <c r="F85" i="3"/>
  <c r="H84" i="3"/>
  <c r="G83" i="3"/>
  <c r="G82" i="3" s="1"/>
  <c r="F83" i="3"/>
  <c r="F82" i="3" s="1"/>
  <c r="H80" i="3"/>
  <c r="H79" i="3"/>
  <c r="G78" i="3"/>
  <c r="G77" i="3" s="1"/>
  <c r="G76" i="3" s="1"/>
  <c r="F78" i="3"/>
  <c r="H75" i="3"/>
  <c r="G74" i="3"/>
  <c r="F74" i="3"/>
  <c r="F73" i="3" s="1"/>
  <c r="H71" i="3"/>
  <c r="G70" i="3"/>
  <c r="F70" i="3"/>
  <c r="H70" i="3" s="1"/>
  <c r="H69" i="3"/>
  <c r="H68" i="3"/>
  <c r="H67" i="3"/>
  <c r="H66" i="3"/>
  <c r="H65" i="3"/>
  <c r="G64" i="3"/>
  <c r="F64" i="3"/>
  <c r="H63" i="3"/>
  <c r="G63" i="3"/>
  <c r="G62" i="3"/>
  <c r="G61" i="3" s="1"/>
  <c r="G60" i="3" s="1"/>
  <c r="F62" i="3"/>
  <c r="H58" i="3"/>
  <c r="H57" i="3"/>
  <c r="G56" i="3"/>
  <c r="G55" i="3" s="1"/>
  <c r="G54" i="3" s="1"/>
  <c r="F56" i="3"/>
  <c r="H53" i="3"/>
  <c r="G52" i="3"/>
  <c r="G51" i="3" s="1"/>
  <c r="F52" i="3"/>
  <c r="F51" i="3" s="1"/>
  <c r="H50" i="3"/>
  <c r="G49" i="3"/>
  <c r="H49" i="3" s="1"/>
  <c r="F49" i="3"/>
  <c r="F48" i="3" s="1"/>
  <c r="F47" i="3" s="1"/>
  <c r="H44" i="3"/>
  <c r="G43" i="3"/>
  <c r="G42" i="3" s="1"/>
  <c r="G41" i="3" s="1"/>
  <c r="G39" i="3" s="1"/>
  <c r="F43" i="3"/>
  <c r="F38" i="3"/>
  <c r="G37" i="3"/>
  <c r="G36" i="3" s="1"/>
  <c r="G35" i="3" s="1"/>
  <c r="F34" i="3"/>
  <c r="H34" i="3" s="1"/>
  <c r="G33" i="3"/>
  <c r="G32" i="3" s="1"/>
  <c r="G31" i="3" s="1"/>
  <c r="H30" i="3"/>
  <c r="G29" i="3"/>
  <c r="G28" i="3" s="1"/>
  <c r="G27" i="3" s="1"/>
  <c r="F29" i="3"/>
  <c r="F28" i="3"/>
  <c r="F27" i="3" s="1"/>
  <c r="H26" i="3"/>
  <c r="G25" i="3"/>
  <c r="G24" i="3" s="1"/>
  <c r="G23" i="3" s="1"/>
  <c r="G21" i="3" s="1"/>
  <c r="F25" i="3"/>
  <c r="H25" i="3" s="1"/>
  <c r="H20" i="3"/>
  <c r="G19" i="3"/>
  <c r="G18" i="3" s="1"/>
  <c r="G17" i="3" s="1"/>
  <c r="F19" i="3"/>
  <c r="F18" i="3" s="1"/>
  <c r="H16" i="3"/>
  <c r="H15" i="3"/>
  <c r="G15" i="3"/>
  <c r="G14" i="3" s="1"/>
  <c r="G13" i="3" s="1"/>
  <c r="G11" i="3" s="1"/>
  <c r="G10" i="3" s="1"/>
  <c r="F15" i="3"/>
  <c r="F14" i="3" s="1"/>
  <c r="H27" i="3" l="1"/>
  <c r="H14" i="3"/>
  <c r="G48" i="3"/>
  <c r="G47" i="3" s="1"/>
  <c r="H47" i="3" s="1"/>
  <c r="H64" i="3"/>
  <c r="E43" i="5"/>
  <c r="E44" i="5" s="1"/>
  <c r="E19" i="4"/>
  <c r="F24" i="3"/>
  <c r="H24" i="3" s="1"/>
  <c r="H29" i="3"/>
  <c r="H52" i="3"/>
  <c r="H78" i="3"/>
  <c r="H96" i="3"/>
  <c r="G59" i="7"/>
  <c r="H18" i="3"/>
  <c r="F17" i="3"/>
  <c r="F13" i="3"/>
  <c r="H28" i="3"/>
  <c r="H38" i="3"/>
  <c r="F37" i="3"/>
  <c r="H51" i="3"/>
  <c r="F72" i="3"/>
  <c r="F55" i="3"/>
  <c r="H56" i="3"/>
  <c r="F115" i="3"/>
  <c r="H117" i="3"/>
  <c r="H19" i="3"/>
  <c r="H43" i="3"/>
  <c r="F42" i="3"/>
  <c r="H48" i="3"/>
  <c r="F61" i="3"/>
  <c r="H62" i="3"/>
  <c r="H74" i="3"/>
  <c r="G73" i="3"/>
  <c r="G72" i="3" s="1"/>
  <c r="H82" i="3"/>
  <c r="F81" i="3"/>
  <c r="F77" i="3"/>
  <c r="H83" i="3"/>
  <c r="F91" i="3"/>
  <c r="H118" i="3"/>
  <c r="F33" i="3"/>
  <c r="F108" i="3"/>
  <c r="G85" i="3"/>
  <c r="G81" i="3" s="1"/>
  <c r="G95" i="3"/>
  <c r="G94" i="3" s="1"/>
  <c r="H94" i="3" s="1"/>
  <c r="F100" i="3"/>
  <c r="F23" i="3" l="1"/>
  <c r="G46" i="3"/>
  <c r="G45" i="3" s="1"/>
  <c r="H95" i="3"/>
  <c r="F41" i="3"/>
  <c r="H42" i="3"/>
  <c r="H55" i="3"/>
  <c r="F54" i="3"/>
  <c r="H23" i="3"/>
  <c r="F76" i="3"/>
  <c r="H76" i="3" s="1"/>
  <c r="H77" i="3"/>
  <c r="H72" i="3"/>
  <c r="H17" i="3"/>
  <c r="G88" i="3"/>
  <c r="H108" i="3"/>
  <c r="F107" i="3"/>
  <c r="H91" i="3"/>
  <c r="F90" i="3"/>
  <c r="H81" i="3"/>
  <c r="H115" i="3"/>
  <c r="F36" i="3"/>
  <c r="H37" i="3"/>
  <c r="H13" i="3"/>
  <c r="F11" i="3"/>
  <c r="H100" i="3"/>
  <c r="F99" i="3"/>
  <c r="F32" i="3"/>
  <c r="H33" i="3"/>
  <c r="F60" i="3"/>
  <c r="H61" i="3"/>
  <c r="H85" i="3"/>
  <c r="H73" i="3"/>
  <c r="F39" i="3" l="1"/>
  <c r="H41" i="3"/>
  <c r="H11" i="3"/>
  <c r="H32" i="3"/>
  <c r="F31" i="3"/>
  <c r="F106" i="3"/>
  <c r="H106" i="3" s="1"/>
  <c r="H107" i="3"/>
  <c r="H99" i="3"/>
  <c r="F98" i="3"/>
  <c r="H98" i="3" s="1"/>
  <c r="H60" i="3"/>
  <c r="F35" i="3"/>
  <c r="H35" i="3" s="1"/>
  <c r="H36" i="3"/>
  <c r="H90" i="3"/>
  <c r="H54" i="3"/>
  <c r="F46" i="3"/>
  <c r="H46" i="3" l="1"/>
  <c r="H31" i="3"/>
  <c r="F21" i="3"/>
  <c r="F88" i="3"/>
  <c r="H39" i="3"/>
  <c r="H21" i="3" l="1"/>
  <c r="F10" i="3"/>
  <c r="H88" i="3"/>
  <c r="F45" i="3"/>
  <c r="H10" i="3" l="1"/>
  <c r="H45" i="3"/>
</calcChain>
</file>

<file path=xl/sharedStrings.xml><?xml version="1.0" encoding="utf-8"?>
<sst xmlns="http://schemas.openxmlformats.org/spreadsheetml/2006/main" count="471" uniqueCount="290">
  <si>
    <t>Załącznik Nr 1</t>
  </si>
  <si>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</si>
  <si>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</si>
  <si>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</si>
  <si>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</si>
  <si>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</si>
  <si>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</si>
  <si>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</si>
  <si>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</si>
  <si>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</si>
  <si>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</si>
  <si>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</si>
  <si>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</si>
  <si>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</si>
  <si>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</si>
  <si>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 xml:space="preserve">Bezpieczeństwo publiczne i ochrona </t>
  </si>
  <si>
    <t>przeciwpożarowa</t>
  </si>
  <si>
    <t>75421</t>
  </si>
  <si>
    <t>Zarządzanie kryzysowe</t>
  </si>
  <si>
    <t>Organ</t>
  </si>
  <si>
    <t>2020</t>
  </si>
  <si>
    <t>dotacje celowe otrzymane z budżetu państwa na zadania bieżące realizowane przez gminę na podstawie porozumień z organami administracji rządowej</t>
  </si>
  <si>
    <t>Pomoc społeczna</t>
  </si>
  <si>
    <t>Pomoc w zakresie dożywiania</t>
  </si>
  <si>
    <t>Organ - Fundusz Pomocy (zapewnienie posiłku dzieciom i młodzieży)</t>
  </si>
  <si>
    <t>2700</t>
  </si>
  <si>
    <t>środki na dofinansowanie własnych zadań bieżących gmin, powiatów (związków gmin, związków powiatowo - gminnych, związków powiatów), samorządów województw pozyskane z innych źródeł</t>
  </si>
  <si>
    <t>Dochody na zadania zlecone:</t>
  </si>
  <si>
    <t>Pozostała działalność</t>
  </si>
  <si>
    <t>Organ - Fundusz Pomocy (świadczenie pieniężne - 40 zł za osobę dziennie)</t>
  </si>
  <si>
    <t>0970</t>
  </si>
  <si>
    <t>wpływy z różnych dochodów</t>
  </si>
  <si>
    <t>Usługi opiekuńcze i specjalistyczne usługi opiekuńcze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</si>
  <si>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</si>
  <si>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</si>
  <si>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Pozostałe zadania w zakresie polityki społecznej</t>
  </si>
  <si>
    <t>Organ - Fundusz Pomocy (świadczenie pieniężne w wysokości 300 zł)</t>
  </si>
  <si>
    <t>Rodzina</t>
  </si>
  <si>
    <t>Świadczenie wychowawcze</t>
  </si>
  <si>
    <t>dotacje celowe otrzymane z budżetu państwa na zadania bieżące z zakresu administracji rządowej zlecone gminom (związkom gmin, związkom powiatowo - gminnym), związane z realizacją świadczenia wychowawczego stanowiącego pomoc państwa w wychowywaniu dzieci</t>
  </si>
  <si>
    <t>Dochody na zadania rządowe:</t>
  </si>
  <si>
    <t>Komendy powiatowe Państwowej Straży Pożarnej</t>
  </si>
  <si>
    <t>dotacje celowe otrzymane z budżetu państwa na zadania bieżące z zakresu administracji rządowej oraz inne zadania zlecone ustawami realizowane przez powiat</t>
  </si>
  <si>
    <t>WYDATKI OGÓŁEM:</t>
  </si>
  <si>
    <t>Wydatki na zadania własne:</t>
  </si>
  <si>
    <t>Gospodarka mieszkaniowa</t>
  </si>
  <si>
    <t>Gospodarka gruntami i nieruchomościami</t>
  </si>
  <si>
    <t>Wydział Gospodarowania Mieniem Komunalnym</t>
  </si>
  <si>
    <t>zakup usług pozostałych</t>
  </si>
  <si>
    <t>Gospodarowanie mieszkaniowym zasobem gminy</t>
  </si>
  <si>
    <t>opłaty za administrowanie i czynsze za budynki, lokale i pomieszczenia garażowe</t>
  </si>
  <si>
    <t>Administracja publiczna</t>
  </si>
  <si>
    <t>Kwalifikacja wojskowa</t>
  </si>
  <si>
    <t>Wydział Spraw Obywatelskich</t>
  </si>
  <si>
    <t>wynagrodzenia bezosobowe</t>
  </si>
  <si>
    <t>Bezpieczeństwo publiczne i ochrona</t>
  </si>
  <si>
    <t>Wydział Zarządzania Kryzysowego i Bezpieczeństwa</t>
  </si>
  <si>
    <t>Administracja Zasobów Komunalnych</t>
  </si>
  <si>
    <t>4210</t>
  </si>
  <si>
    <t>zakup materiałów i wyposażenia</t>
  </si>
  <si>
    <t>zakup energii</t>
  </si>
  <si>
    <t>zakup usług remontowych</t>
  </si>
  <si>
    <t>różne opłaty i składki</t>
  </si>
  <si>
    <t>Miejski Zakład Zieleni i Usług Komunalnych</t>
  </si>
  <si>
    <t>852</t>
  </si>
  <si>
    <t>Miejski Ośrodek Pomocy Rodzinie - Fundusz Pomocy (zapewnienie posiłku dzieciom i młodzieży)</t>
  </si>
  <si>
    <t>Gospodarka komunalna i ochrona środowiska</t>
  </si>
  <si>
    <t>Wydział Dróg, Transportu Zbiorowego i Energii</t>
  </si>
  <si>
    <t xml:space="preserve">zakup usług obejmujących wykonanie ekspertyz, analiz i opinii </t>
  </si>
  <si>
    <t xml:space="preserve">Kultura i ochrona dziedzictwa narodowego </t>
  </si>
  <si>
    <t>Pozostałe instytucje kultury</t>
  </si>
  <si>
    <t>Wydział Kultury, Promocji i Komunikacji Społecznej</t>
  </si>
  <si>
    <t>2480</t>
  </si>
  <si>
    <t>dotacja podmiotowa z budżetu dla samorządowej instytucji kultury</t>
  </si>
  <si>
    <t>Biblioteki</t>
  </si>
  <si>
    <t>Wydatki na zadania zlecone:</t>
  </si>
  <si>
    <t>Miejski Ośrodek Pomocy Rodzinie - Fundusz Pomocy (świadczenie pieniężne - 40 zł za osobę dziennie)</t>
  </si>
  <si>
    <t>świadczenia społeczne</t>
  </si>
  <si>
    <t>Wydział Polityki Społecznej i Zdrowia Publicznego</t>
  </si>
  <si>
    <t>2820</t>
  </si>
  <si>
    <t>dotacja celowa z budżetu na finansowanie lub dofinansowanie zadań zleconych do realizacji stowarzyszeniom</t>
  </si>
  <si>
    <t>Miejski Ośrodek Pomocy Rodzinie - Fundusz Pomocy (świadczenie pieniężne w wysokości 300 zł)</t>
  </si>
  <si>
    <t>wynagrodzenia osobowe pracowników</t>
  </si>
  <si>
    <t xml:space="preserve">składki na ubezpieczenia społeczne </t>
  </si>
  <si>
    <t>składki na Fundusz Pracy oraz Fundusz Solidarnościowy</t>
  </si>
  <si>
    <t>wpłaty na PPK finansowane przez podmiot zatrudniający</t>
  </si>
  <si>
    <t>Miejski Ośrodek Pomocy Rodzinie</t>
  </si>
  <si>
    <t>dodatkowe wynagrodzenie roczne</t>
  </si>
  <si>
    <t xml:space="preserve">składki na Fundusz Pracy oraz Fundusz Solidarnościowy </t>
  </si>
  <si>
    <t>odpisy na zakładowy fundusz świadczeń socjalnych</t>
  </si>
  <si>
    <t>Wydatki na zadania rządowe: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</si>
  <si>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</si>
  <si>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Komenda Miejska Państwowej Straży Pożarnej</t>
  </si>
  <si>
    <t>4180</t>
  </si>
  <si>
    <t>równoważniki pieniężne i ekwiwalenty dla żołnierzy i funkcjonariuszy oraz pozostałe należności</t>
  </si>
  <si>
    <t>do Zarządzenia NR 196/2022</t>
  </si>
  <si>
    <t>z dnia 13 maja 2022 r.</t>
  </si>
  <si>
    <t>Załącznik Nr 2</t>
  </si>
  <si>
    <t>Dochody i wydatki związane z realizacją zadań z zakresu administracji rządowej wykonywanych na podstawie porozumień z organami administracji rządowej na 2022 rok</t>
  </si>
  <si>
    <t>z tego:</t>
  </si>
  <si>
    <t>Dział</t>
  </si>
  <si>
    <t>Rozdział</t>
  </si>
  <si>
    <t>Dotacje
ogółem</t>
  </si>
  <si>
    <t>Wydatki
ogółem
(6+9)</t>
  </si>
  <si>
    <t>w tym:</t>
  </si>
  <si>
    <t>Wydatki
bieżące</t>
  </si>
  <si>
    <t>wynagrodzenia i składki od nich naliczane</t>
  </si>
  <si>
    <t>świadczenia na rzecz osób fizycznych</t>
  </si>
  <si>
    <t>Wydatki
majątkowe</t>
  </si>
  <si>
    <t>Ogółem:</t>
  </si>
  <si>
    <t>Razem</t>
  </si>
  <si>
    <t xml:space="preserve"> - Miejska Biblioteka Publiczna</t>
  </si>
  <si>
    <t xml:space="preserve"> - Teatr Impresaryjny</t>
  </si>
  <si>
    <t xml:space="preserve"> - Centrum Kultury Browar B</t>
  </si>
  <si>
    <t>Centra kultury i sztuki</t>
  </si>
  <si>
    <t xml:space="preserve"> - Galeria Sztuki Współczesnej</t>
  </si>
  <si>
    <t>Galerie i biura wystaw artystycznych</t>
  </si>
  <si>
    <t xml:space="preserve"> - Zakład Aktywności Zawodowej</t>
  </si>
  <si>
    <t>dotacje podmiotowe</t>
  </si>
  <si>
    <t>Biblioteki (dotacja na inwestycje)</t>
  </si>
  <si>
    <t>Pozostałe instytucje kultury (dotacja na inwestycje)</t>
  </si>
  <si>
    <t xml:space="preserve"> - Centrum Kultury Browar B - realizacja projektu pn. "WŁOCŁAWEK - MIASTO NOWYCH MOŻLIWOŚCI. Tutaj mieszkam, pracuję, inwestuję i tu wypoczywam" </t>
  </si>
  <si>
    <t>Galerie i biura wystaw artystycznych (dotacja na inwestycje)</t>
  </si>
  <si>
    <t>Pozostała działalność - realizacja projektu „Dotacja na start – wsparcie przedsiębiorczości i samozatrudnienia w województwie kujawsko – pomorskim”</t>
  </si>
  <si>
    <t xml:space="preserve">Powiatowe urzędy pracy </t>
  </si>
  <si>
    <t>Przeciwdziałanie alkoholizmowi (dofinansowanie "Niebieskiej linii")</t>
  </si>
  <si>
    <t>Programy polityki zdrowotnej</t>
  </si>
  <si>
    <t>Pozostała działalność (kształcenie praktyczne uczniów)</t>
  </si>
  <si>
    <t>Przedszkola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</si>
  <si>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</si>
  <si>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Urzędy gmin (miast i miast na prawach powiatu) - realizacja projektu "Infostrada Kujaw i Pomorza 2.0"</t>
  </si>
  <si>
    <t>dotacje celowe</t>
  </si>
  <si>
    <t>Kwota dotacji</t>
  </si>
  <si>
    <t>Nazwa zadania</t>
  </si>
  <si>
    <t>Lp.</t>
  </si>
  <si>
    <t>dla jednostek sektora finansów publicznych na 2022 rok</t>
  </si>
  <si>
    <t xml:space="preserve">Dotacje udzielane z budżetu jednostki samorządu terytorialnego </t>
  </si>
  <si>
    <t>Załącznik Nr 3</t>
  </si>
  <si>
    <t>Internat Zespołu Szkół Katolickich im. Ks. J. Długosza</t>
  </si>
  <si>
    <t>Internaty i bursy szkolne</t>
  </si>
  <si>
    <t>Niepubliczna Poradania Psychologiczno - Pedagogiczna "Centrum Diagnozy, Terapii i Wspomagania Rozwoju" (Elżbieta Złowodzka Jetter)</t>
  </si>
  <si>
    <t>Poradnia Psychologiczno - Pedagogiczna "Vitamed"</t>
  </si>
  <si>
    <t>Poradnie psychologiczno - pedagogiczne, w tym poradnie specjalistyczne</t>
  </si>
  <si>
    <t>Terapeutyczny Punkt Przedszkolny "Zielony Słonik"</t>
  </si>
  <si>
    <t>Niepubliczne Przedszkole "Skakanka"</t>
  </si>
  <si>
    <t>Centrum Malucha - "Piotruś Pan"- Przedszkole Niepubliczne</t>
  </si>
  <si>
    <t>Terapeutyczny Punkt Przedszkolny "Synapsik"</t>
  </si>
  <si>
    <t>Niepubliczne Przedszkole "Domowe Przedszkole"</t>
  </si>
  <si>
    <t>Terapeutyczny Punkt Przedszkolny Neuromind</t>
  </si>
  <si>
    <t>Przedszkole Akademickie przy Państwowej Uczelni Zawodowej we Włocławku</t>
  </si>
  <si>
    <t>Niepubliczne Przedszkole "Smerfna Chata"</t>
  </si>
  <si>
    <t>Przedszkole Niepubliczne Megamocni we Włocławku</t>
  </si>
  <si>
    <t>Wczesne wspomaganie rozwoju dziecka</t>
  </si>
  <si>
    <t>Specjalny Ośrodek Wychowawczy Zgromadzenia Sióstr Orionistek</t>
  </si>
  <si>
    <t>Specjalne ośrodki wychowawcze</t>
  </si>
  <si>
    <t>Warsztaty Terapii Zajęciowej</t>
  </si>
  <si>
    <t>Rehabilitacja zawodowa i społeczna osób niepełnosprawnych</t>
  </si>
  <si>
    <t>Akademickie Liceum Ogólnokształcące Mistrzostwa Sportowego nr 1 im. Obrońców Wisły 1920 roku we Włocławku</t>
  </si>
  <si>
    <t>Akademickie Technikum Wojskowe im. Obrońców Wisły 1920 roku we Włocławku</t>
  </si>
  <si>
    <t>Publiczne Liceum Ogólnokształcące im. Ks. J. Długosza</t>
  </si>
  <si>
    <t xml:space="preserve">Branżowa Szkoła I Stopnia Start we Włocławku 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</si>
  <si>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</si>
  <si>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Policealna Szkoła Centrum Nauki I Biznesu "Żak"</t>
  </si>
  <si>
    <t>Szkoła Policealna dla dorosłych "Cosinus Plus" we Włocławku</t>
  </si>
  <si>
    <t>Kwalifikacyjne kursy zawodowe</t>
  </si>
  <si>
    <t xml:space="preserve">Szkoła Podstawowa Nr 24 w Zespole Szkół WSO "Cogito" </t>
  </si>
  <si>
    <t>Szkoła Podstawowa z oddziałami dwujęzycznymi Monttessori-      Schule</t>
  </si>
  <si>
    <t>Publiczna Szkoła Podstawowa im. Ks. J. Długosza</t>
  </si>
  <si>
    <t>Realizacja zadań wymagających stosowania specjalnej organizacji nauki i metod pracy dla dzieci i młodzieży w szkołach podstawowych</t>
  </si>
  <si>
    <t>Katolickie Publiczne Przedszkole "Pod Aniołem Stróżem"</t>
  </si>
  <si>
    <t>Przedszkole Niepubliczne "Chatka Puchatka"</t>
  </si>
  <si>
    <t>Prywatna Szkoła Podstawowa Zespołu Edukacji "Wiedza"</t>
  </si>
  <si>
    <t>Przedszkole Niepubliczne "Kujawiaczek"</t>
  </si>
  <si>
    <t>Realizacja zadań wymagających stosowania specjalnej organizacji nauki i metod pracy dla dzieci w przedszkolach, oddziałach przedszkolnych w szkołach podstawowych i innych formach wychowania przedszkolnego</t>
  </si>
  <si>
    <t>Liceum Ogólnokształcące dla Dorosłych "Żak"</t>
  </si>
  <si>
    <t>Akademickie Liceum Ogólnokształcące nr 1 im. Obrońców Wisły 1920 roku we Włocławku</t>
  </si>
  <si>
    <t xml:space="preserve">Liceum Ogólnokształcące "Spectrum" dla Dorosłych we Włocławku </t>
  </si>
  <si>
    <t>Liceum Ogólnokształcące dla Dorosłych "Pascal' we Włocławku</t>
  </si>
  <si>
    <t>Prywatne Liceum Ogólnokształcące dla Dorosłych (Katarzyna Balcer)</t>
  </si>
  <si>
    <t>Zaoczne Liceum Ogólnokształcące dla Dorosłych "Cosinus Plus" we Włocławku</t>
  </si>
  <si>
    <t xml:space="preserve">Liceum Ogólnokształcące Szkoła Mistrzostwa Sportowego </t>
  </si>
  <si>
    <t>Liceum Ogólnokształcące dla Dorosłych Futuro</t>
  </si>
  <si>
    <t>Liceum Ogólnokształcące "Edicus" dla Dorosłych</t>
  </si>
  <si>
    <t>Licea ogólnokształcące</t>
  </si>
  <si>
    <t xml:space="preserve">Branżowa Szkoła I Stopnia nr 9 w Zespole Szkół Włocławskiego Stowarzyszenia Oświatowego "Cogito" </t>
  </si>
  <si>
    <t>Akademicka Szkoła Branżowa I stopnia im. Obrońców Wisły 1920 roku</t>
  </si>
  <si>
    <t>Branżowa Szkoła I Stopnia (Stowarzyszenie Szkoła dla Włocławka)</t>
  </si>
  <si>
    <t xml:space="preserve">Branżowa Szkoła II Stopnia Start we Włocławku </t>
  </si>
  <si>
    <t>Branżowe szkoły I i II stopnia</t>
  </si>
  <si>
    <t>Akademicka Szkoła Policealna przy Kujawskiej Szkole Wyższej we Włocławku</t>
  </si>
  <si>
    <t>Szkoła Policealna Opieki Medycznej dla Dorosłych "Żak"</t>
  </si>
  <si>
    <t>Policealna Szkoła dla dorosłych Futuro</t>
  </si>
  <si>
    <t>Szkoła Policealna "Spectrum" dla dorosłych</t>
  </si>
  <si>
    <t>Prywatna Szkoła Policealna (CE "Zenit")</t>
  </si>
  <si>
    <t>Zaoczna Policealna Szkoła Medyczna "Pascal" we Włocławku</t>
  </si>
  <si>
    <t>Stacjonarna Policealna Szkoła Medyczna "Pascal" we Włocławku</t>
  </si>
  <si>
    <t>Zaoczna Policealna Szkoła Zawodowa Kosmetyczna "Pascal" we Włocławku</t>
  </si>
  <si>
    <t>Zaoczna Policealna Szkoła Zawodowa "Pascal" we Włocławku</t>
  </si>
  <si>
    <t>Policealna Szkoła "Edicus"</t>
  </si>
  <si>
    <t>Akademicka Szkoła Policealna przy Państwowej Uczelni Zawodowej we Włocławku</t>
  </si>
  <si>
    <t>Policealna Szkoła Techników Ochrony Fizycznej Osób i Mienia Elitarne Studium Służb Ochrony "Delta"</t>
  </si>
  <si>
    <t>Policealna Szkoła dla dorosłych "Cosinus Plus" we Włocławku</t>
  </si>
  <si>
    <t>Szkoły policealne</t>
  </si>
  <si>
    <t>Technika</t>
  </si>
  <si>
    <t>Niepubliczny Punkt Przedszkolny "Kraina Bajek"</t>
  </si>
  <si>
    <t>Inne formy wychowania przedszkolnego - punkty przedszkolne</t>
  </si>
  <si>
    <t xml:space="preserve">Przedszkole Publiczne Nr 1 </t>
  </si>
  <si>
    <t>Niepubliczne Przedszkole "Wesoła Biedronka"</t>
  </si>
  <si>
    <t>Przedszkole Niepubliczne "Happy Kids"</t>
  </si>
  <si>
    <t>Niepubliczne Przedszkole "Bajeczka"</t>
  </si>
  <si>
    <t>Niepubliczne Przedszkole "Na Wspólnej"</t>
  </si>
  <si>
    <t>Przedszkole Niepubliczne "Tęczowa Kraina"</t>
  </si>
  <si>
    <t>Akademicka Szkoła Podstawowa Nr 1 im. Obrońców Wisły 1920 roku we Włocławku</t>
  </si>
  <si>
    <t>Oddziały przedszkolne w szkołach podstawowych</t>
  </si>
  <si>
    <t>Szkoła Podstawowa z oddziałami dwujęzycznymi Monttessori-     Schule</t>
  </si>
  <si>
    <t>Szkoła Podstawowa przy Państwowej Uczelni Zawodowej we Włocławku</t>
  </si>
  <si>
    <t>Szkoła Podstawowa Szkoła Mistrzostwa Sportowego ("Kar" Sp. z o.o.)</t>
  </si>
  <si>
    <t>Akademicka Szkoła Podstawowa Mistrzostwa Sportowego Nr 1 im. Obrońców Wisły 1920 roku we Włocławku</t>
  </si>
  <si>
    <t>Szkoła Podstawowa dla dorosłych (WSO "Cogito")</t>
  </si>
  <si>
    <t>Szkoły podstawowe</t>
  </si>
  <si>
    <t>Nazwa placówki/nazwa podmiotu</t>
  </si>
  <si>
    <t xml:space="preserve">Zadania w zakresie kultury fizycznej - realizacja projektu pn. "WŁOCŁAWEK - MIASTO NOWYCH MOŻLIWOŚCI. Tutaj mieszkam, pracuję, inwestuję i tu wypoczywam" </t>
  </si>
  <si>
    <t>Zadania w zakresie kultury fizycznej</t>
  </si>
  <si>
    <t xml:space="preserve">Pozostała działalność - realizacja projektu pn. "WŁOCŁAWEK - MIASTO NOWYCH MOŻLIWOŚCI. Tutaj mieszkam, pracuję, inwestuję i tu wypoczywam" </t>
  </si>
  <si>
    <t>Upowszechnianie kultury, sztuki, ochrony dóbr kultury i tradycji przez organizacje prowadzące działalność pożytku publicznego (pozostała działalność)</t>
  </si>
  <si>
    <t>Ochrona zabytków i opieka nad zabytkami</t>
  </si>
  <si>
    <t>Wymiana źródeł ciepła zasilanych paliwami stałymi w budynkach wielorodzinnych (dotacja na inwestycje)</t>
  </si>
  <si>
    <t>Wymiana źródeł ciepła zasilanych paliwami stałymi - program dla osób fizycznych (dotacja na inwestycje)</t>
  </si>
  <si>
    <t>Utylizacja wyrobów zawierających azbest (dotacja na inwestycje)</t>
  </si>
  <si>
    <t>Działalność placówek opiekuńczo - wychowawczych</t>
  </si>
  <si>
    <t>Pozostała działalność (aktywizacja społeczna seniorów, poprawa warunków funkcjonowania seniorów)</t>
  </si>
  <si>
    <t>Realizacja projektu unijnego "Reintegracja społeczna mieszkańców Włocławka, w tym w obszarze rewitalizacji"</t>
  </si>
  <si>
    <t>Zapewnienie schronienia oraz pomocy rzeczowej osobom bezdomnym (pozostała działalność)</t>
  </si>
  <si>
    <t>Usługi opiekuńcze i specjalistyczne usługi opiekuńcze - zadania zlecone</t>
  </si>
  <si>
    <t>Usługi opiekuńcze i specjalistyczne usługi opiekuńcze - zadania własne</t>
  </si>
  <si>
    <t>Pozostala działalność (promocja i ochrona zdrowia oraz działania na rzecz osób niepełnosprawnych)</t>
  </si>
  <si>
    <t>Dofinansowanie programów dotyczących uzależnień, pozalekcyjnych zajęć sportowych (przeciwdzialanie alkoholizmowi)</t>
  </si>
  <si>
    <t>Zwalczanie narkomanii</t>
  </si>
  <si>
    <t>Pozostała działalność - dodatkowe zadania oświatowe związane z kształceniuem, wychowaniem i opieką nad dziećmi i uczniami będącymi obywatelami Ukrainy</t>
  </si>
  <si>
    <t>Realizacja projektu unijnego  "Zawodowcy z Włocławka"- podniesienie jakości nauczania i zwiększenie szans na zatrudnienie uczniów ZSS we Włocławku"</t>
  </si>
  <si>
    <t>Nieodpłatna pomoc prawna - zadanie rządowe</t>
  </si>
  <si>
    <t>Pozostała działalność (prowadzenie Kawiarni Obywatelskiej "Śródmieście Cafe")</t>
  </si>
  <si>
    <t>Dotacje do prac budowlanych w ramach rewitalizacji</t>
  </si>
  <si>
    <t>dla jednostek spoza sektora finansów publicznych na 2022 rok</t>
  </si>
  <si>
    <t>Załącznik Nr 4</t>
  </si>
  <si>
    <t>Załącznik Nr 5</t>
  </si>
  <si>
    <t>Plan dochodów i wydatków na wydzielonym rachunku Funduszu Pomocy</t>
  </si>
  <si>
    <t>dotyczącym realizacji zadań na rzecz pomocy Ukrainie</t>
  </si>
  <si>
    <t xml:space="preserve">Dział </t>
  </si>
  <si>
    <t>Dochody na 2022 rok</t>
  </si>
  <si>
    <t>Wydatki na 2022 rok</t>
  </si>
  <si>
    <t>x</t>
  </si>
  <si>
    <t>1.</t>
  </si>
  <si>
    <t>Zapewnienie posiłku dzieciom i młodzieży</t>
  </si>
  <si>
    <t>85230</t>
  </si>
  <si>
    <t>Miejski Ośrodek Pomocy Rodznie</t>
  </si>
  <si>
    <t>4300</t>
  </si>
  <si>
    <t>2.</t>
  </si>
  <si>
    <t>Świadczenia rodzinne</t>
  </si>
  <si>
    <t>855</t>
  </si>
  <si>
    <t>85502</t>
  </si>
  <si>
    <t>3110</t>
  </si>
  <si>
    <t>4010</t>
  </si>
  <si>
    <t>3.</t>
  </si>
  <si>
    <t>Świadczenie pieniężne w wysokości          300 zł</t>
  </si>
  <si>
    <t>853</t>
  </si>
  <si>
    <t>85395</t>
  </si>
  <si>
    <t>4110</t>
  </si>
  <si>
    <t>4120</t>
  </si>
  <si>
    <t>4710</t>
  </si>
  <si>
    <t>758</t>
  </si>
  <si>
    <t>75814</t>
  </si>
  <si>
    <t>4.</t>
  </si>
  <si>
    <t>Realizacja dodatkowych zadań oświatowych</t>
  </si>
  <si>
    <t>801</t>
  </si>
  <si>
    <t>80195</t>
  </si>
  <si>
    <t>Wydział Edukacji</t>
  </si>
  <si>
    <t>2830</t>
  </si>
  <si>
    <t>Jednostki oświatowe zbiorczo</t>
  </si>
  <si>
    <t>4790</t>
  </si>
  <si>
    <t>5.</t>
  </si>
  <si>
    <t>Nadanie numeru PESEL</t>
  </si>
  <si>
    <t>750</t>
  </si>
  <si>
    <t>75011</t>
  </si>
  <si>
    <t>Wydział Organizacyjno - Prawny i Kadr</t>
  </si>
  <si>
    <t>6.</t>
  </si>
  <si>
    <t>Świadczenie pieniężne - 40 zł za osobę dziennie</t>
  </si>
  <si>
    <t>754</t>
  </si>
  <si>
    <t>75495</t>
  </si>
  <si>
    <r>
      <t>Usługi opiekuńcze i specjalistyczne usługi opiekuńcze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</si>
</sst>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u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 CE"/>
      <charset val="238"/>
    </font>
    <font>
      <b/>
      <sz val="8"/>
      <name val="Arial CE"/>
      <charset val="238"/>
    </font>
    <font>
      <i/>
      <sz val="9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b/>
      <sz val="9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20" fillId="0" borderId="0"/>
  </cellStyleXfs>
  <cellXfs count="30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8" fillId="0" borderId="0" xfId="0" applyNumberFormat="1" applyFont="1"/>
    <xf numFmtId="4" fontId="9" fillId="0" borderId="0" xfId="0" applyNumberFormat="1" applyFont="1"/>
    <xf numFmtId="0" fontId="8" fillId="0" borderId="0" xfId="0" applyFont="1"/>
    <xf numFmtId="0" fontId="10" fillId="0" borderId="0" xfId="0" applyFont="1"/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4" fontId="11" fillId="0" borderId="0" xfId="0" applyNumberFormat="1" applyFont="1"/>
    <xf numFmtId="0" fontId="6" fillId="0" borderId="5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6" fillId="0" borderId="7" xfId="0" applyFont="1" applyBorder="1"/>
    <xf numFmtId="4" fontId="6" fillId="0" borderId="8" xfId="0" applyNumberFormat="1" applyFont="1" applyBorder="1"/>
    <xf numFmtId="0" fontId="6" fillId="0" borderId="9" xfId="0" applyFont="1" applyBorder="1"/>
    <xf numFmtId="4" fontId="6" fillId="0" borderId="10" xfId="0" applyNumberFormat="1" applyFont="1" applyBorder="1"/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49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/>
    <xf numFmtId="4" fontId="6" fillId="0" borderId="11" xfId="0" applyNumberFormat="1" applyFont="1" applyBorder="1"/>
    <xf numFmtId="4" fontId="6" fillId="0" borderId="10" xfId="0" applyNumberFormat="1" applyFont="1" applyBorder="1" applyAlignment="1">
      <alignment horizontal="right"/>
    </xf>
    <xf numFmtId="0" fontId="6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6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49" fontId="12" fillId="0" borderId="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wrapText="1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 applyAlignment="1">
      <alignment vertical="top" wrapText="1"/>
    </xf>
    <xf numFmtId="4" fontId="3" fillId="0" borderId="3" xfId="0" applyNumberFormat="1" applyFont="1" applyBorder="1" applyAlignment="1">
      <alignment horizontal="right"/>
    </xf>
    <xf numFmtId="3" fontId="2" fillId="0" borderId="6" xfId="0" applyNumberFormat="1" applyFont="1" applyBorder="1"/>
    <xf numFmtId="0" fontId="2" fillId="0" borderId="3" xfId="0" applyFont="1" applyBorder="1" applyAlignment="1">
      <alignment vertical="top" wrapText="1"/>
    </xf>
    <xf numFmtId="3" fontId="2" fillId="0" borderId="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3" fillId="0" borderId="5" xfId="1" applyNumberFormat="1" applyFont="1" applyBorder="1" applyAlignment="1">
      <alignment horizontal="left"/>
    </xf>
    <xf numFmtId="3" fontId="6" fillId="0" borderId="5" xfId="0" applyNumberFormat="1" applyFont="1" applyBorder="1" applyAlignment="1">
      <alignment horizontal="right"/>
    </xf>
    <xf numFmtId="3" fontId="6" fillId="0" borderId="5" xfId="0" applyNumberFormat="1" applyFont="1" applyBorder="1"/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left" wrapText="1"/>
    </xf>
    <xf numFmtId="4" fontId="3" fillId="0" borderId="5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4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/>
    <xf numFmtId="3" fontId="3" fillId="0" borderId="5" xfId="0" applyNumberFormat="1" applyFont="1" applyBorder="1"/>
    <xf numFmtId="0" fontId="2" fillId="0" borderId="4" xfId="0" applyFont="1" applyBorder="1"/>
    <xf numFmtId="3" fontId="13" fillId="0" borderId="3" xfId="0" applyNumberFormat="1" applyFont="1" applyBorder="1" applyAlignment="1">
      <alignment horizontal="right"/>
    </xf>
    <xf numFmtId="0" fontId="13" fillId="0" borderId="3" xfId="0" applyFont="1" applyBorder="1"/>
    <xf numFmtId="0" fontId="13" fillId="0" borderId="3" xfId="0" applyFont="1" applyBorder="1" applyAlignment="1">
      <alignment horizontal="right"/>
    </xf>
    <xf numFmtId="0" fontId="13" fillId="0" borderId="4" xfId="0" applyFont="1" applyBorder="1"/>
    <xf numFmtId="49" fontId="3" fillId="0" borderId="3" xfId="0" applyNumberFormat="1" applyFont="1" applyBorder="1" applyAlignment="1">
      <alignment horizontal="right"/>
    </xf>
    <xf numFmtId="0" fontId="3" fillId="0" borderId="4" xfId="0" applyFont="1" applyBorder="1"/>
    <xf numFmtId="49" fontId="6" fillId="0" borderId="3" xfId="0" applyNumberFormat="1" applyFont="1" applyBorder="1"/>
    <xf numFmtId="4" fontId="3" fillId="0" borderId="5" xfId="0" applyNumberFormat="1" applyFont="1" applyBorder="1"/>
    <xf numFmtId="3" fontId="3" fillId="0" borderId="3" xfId="0" applyNumberFormat="1" applyFont="1" applyBorder="1"/>
    <xf numFmtId="0" fontId="3" fillId="0" borderId="6" xfId="0" applyFont="1" applyBorder="1"/>
    <xf numFmtId="3" fontId="3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wrapText="1"/>
    </xf>
    <xf numFmtId="3" fontId="3" fillId="0" borderId="5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right" vertical="top"/>
    </xf>
    <xf numFmtId="3" fontId="2" fillId="0" borderId="6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3" fillId="0" borderId="3" xfId="0" applyNumberFormat="1" applyFont="1" applyBorder="1" applyAlignment="1">
      <alignment horizontal="center"/>
    </xf>
    <xf numFmtId="0" fontId="2" fillId="0" borderId="5" xfId="0" applyFont="1" applyBorder="1"/>
    <xf numFmtId="0" fontId="3" fillId="0" borderId="4" xfId="0" applyFont="1" applyBorder="1" applyAlignment="1">
      <alignment wrapText="1"/>
    </xf>
    <xf numFmtId="0" fontId="8" fillId="0" borderId="5" xfId="0" applyFont="1" applyBorder="1"/>
    <xf numFmtId="49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0" fontId="2" fillId="0" borderId="0" xfId="2" applyFont="1"/>
    <xf numFmtId="0" fontId="16" fillId="0" borderId="0" xfId="2" applyFont="1"/>
    <xf numFmtId="0" fontId="5" fillId="0" borderId="0" xfId="2" applyFont="1" applyAlignment="1">
      <alignment horizontal="centerContinuous" vertical="center" wrapText="1"/>
    </xf>
    <xf numFmtId="0" fontId="5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 wrapText="1"/>
    </xf>
    <xf numFmtId="0" fontId="18" fillId="2" borderId="15" xfId="2" applyFont="1" applyFill="1" applyBorder="1" applyAlignment="1">
      <alignment horizontal="centerContinuous" vertical="center" wrapText="1"/>
    </xf>
    <xf numFmtId="0" fontId="18" fillId="2" borderId="16" xfId="2" applyFont="1" applyFill="1" applyBorder="1" applyAlignment="1">
      <alignment horizontal="centerContinuous" vertical="center" wrapText="1"/>
    </xf>
    <xf numFmtId="0" fontId="18" fillId="2" borderId="17" xfId="2" applyFont="1" applyFill="1" applyBorder="1" applyAlignment="1">
      <alignment horizontal="centerContinuous" vertical="center" wrapText="1"/>
    </xf>
    <xf numFmtId="0" fontId="18" fillId="2" borderId="3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 wrapText="1"/>
    </xf>
    <xf numFmtId="0" fontId="18" fillId="2" borderId="5" xfId="2" applyFont="1" applyFill="1" applyBorder="1" applyAlignment="1">
      <alignment horizontal="center" vertical="center"/>
    </xf>
    <xf numFmtId="0" fontId="18" fillId="2" borderId="5" xfId="2" applyFont="1" applyFill="1" applyBorder="1" applyAlignment="1">
      <alignment horizontal="center" vertical="center" wrapText="1"/>
    </xf>
    <xf numFmtId="0" fontId="18" fillId="2" borderId="5" xfId="2" applyFont="1" applyFill="1" applyBorder="1" applyAlignment="1">
      <alignment horizontal="center" vertical="top" wrapText="1"/>
    </xf>
    <xf numFmtId="0" fontId="18" fillId="2" borderId="18" xfId="2" applyFont="1" applyFill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/>
    </xf>
    <xf numFmtId="0" fontId="17" fillId="0" borderId="0" xfId="3" applyFont="1"/>
    <xf numFmtId="4" fontId="4" fillId="0" borderId="18" xfId="3" applyNumberFormat="1" applyFont="1" applyBorder="1" applyAlignment="1">
      <alignment vertical="center"/>
    </xf>
    <xf numFmtId="0" fontId="5" fillId="0" borderId="17" xfId="3" applyFont="1" applyBorder="1" applyAlignment="1">
      <alignment horizontal="centerContinuous" vertical="center"/>
    </xf>
    <xf numFmtId="0" fontId="5" fillId="0" borderId="16" xfId="3" applyFont="1" applyBorder="1" applyAlignment="1">
      <alignment horizontal="centerContinuous" vertical="center"/>
    </xf>
    <xf numFmtId="0" fontId="5" fillId="0" borderId="15" xfId="3" applyFont="1" applyBorder="1" applyAlignment="1">
      <alignment horizontal="centerContinuous" vertical="center"/>
    </xf>
    <xf numFmtId="4" fontId="12" fillId="0" borderId="18" xfId="3" applyNumberFormat="1" applyFont="1" applyBorder="1"/>
    <xf numFmtId="0" fontId="12" fillId="0" borderId="16" xfId="3" applyFont="1" applyBorder="1" applyAlignment="1">
      <alignment horizontal="centerContinuous"/>
    </xf>
    <xf numFmtId="0" fontId="12" fillId="0" borderId="15" xfId="3" applyFont="1" applyBorder="1" applyAlignment="1">
      <alignment horizontal="centerContinuous"/>
    </xf>
    <xf numFmtId="4" fontId="21" fillId="0" borderId="19" xfId="3" applyNumberFormat="1" applyFont="1" applyBorder="1"/>
    <xf numFmtId="0" fontId="16" fillId="0" borderId="18" xfId="3" applyFont="1" applyBorder="1"/>
    <xf numFmtId="0" fontId="21" fillId="0" borderId="20" xfId="3" applyFont="1" applyBorder="1"/>
    <xf numFmtId="0" fontId="21" fillId="0" borderId="6" xfId="3" applyFont="1" applyBorder="1"/>
    <xf numFmtId="4" fontId="21" fillId="0" borderId="18" xfId="3" applyNumberFormat="1" applyFont="1" applyBorder="1"/>
    <xf numFmtId="0" fontId="21" fillId="0" borderId="18" xfId="3" applyFont="1" applyBorder="1"/>
    <xf numFmtId="4" fontId="16" fillId="0" borderId="18" xfId="3" applyNumberFormat="1" applyFont="1" applyBorder="1"/>
    <xf numFmtId="0" fontId="16" fillId="0" borderId="16" xfId="3" applyFont="1" applyBorder="1"/>
    <xf numFmtId="0" fontId="16" fillId="0" borderId="15" xfId="3" applyFont="1" applyBorder="1"/>
    <xf numFmtId="0" fontId="16" fillId="0" borderId="20" xfId="3" applyFont="1" applyBorder="1"/>
    <xf numFmtId="0" fontId="21" fillId="0" borderId="17" xfId="3" applyFont="1" applyBorder="1"/>
    <xf numFmtId="0" fontId="4" fillId="0" borderId="17" xfId="3" applyFont="1" applyBorder="1" applyAlignment="1">
      <alignment horizontal="left" vertical="center"/>
    </xf>
    <xf numFmtId="0" fontId="4" fillId="0" borderId="16" xfId="3" applyFont="1" applyBorder="1" applyAlignment="1">
      <alignment horizontal="left" vertical="center"/>
    </xf>
    <xf numFmtId="0" fontId="4" fillId="0" borderId="15" xfId="3" applyFont="1" applyBorder="1" applyAlignment="1">
      <alignment horizontal="left" vertical="center"/>
    </xf>
    <xf numFmtId="0" fontId="16" fillId="0" borderId="18" xfId="3" applyFont="1" applyBorder="1" applyAlignment="1">
      <alignment wrapText="1"/>
    </xf>
    <xf numFmtId="0" fontId="21" fillId="0" borderId="18" xfId="3" applyFont="1" applyBorder="1" applyAlignment="1">
      <alignment wrapText="1"/>
    </xf>
    <xf numFmtId="0" fontId="21" fillId="0" borderId="1" xfId="3" applyFont="1" applyBorder="1" applyAlignment="1">
      <alignment vertical="top"/>
    </xf>
    <xf numFmtId="0" fontId="21" fillId="0" borderId="1" xfId="3" applyFont="1" applyBorder="1"/>
    <xf numFmtId="4" fontId="21" fillId="0" borderId="18" xfId="3" applyNumberFormat="1" applyFont="1" applyBorder="1" applyAlignment="1">
      <alignment vertical="center"/>
    </xf>
    <xf numFmtId="0" fontId="21" fillId="0" borderId="18" xfId="3" applyFont="1" applyBorder="1" applyAlignment="1">
      <alignment vertical="top" wrapText="1"/>
    </xf>
    <xf numFmtId="0" fontId="21" fillId="0" borderId="18" xfId="3" applyFont="1" applyBorder="1" applyAlignment="1">
      <alignment vertical="top"/>
    </xf>
    <xf numFmtId="4" fontId="17" fillId="0" borderId="0" xfId="3" applyNumberFormat="1" applyFont="1"/>
    <xf numFmtId="0" fontId="21" fillId="0" borderId="20" xfId="3" applyFont="1" applyBorder="1" applyAlignment="1">
      <alignment vertical="top" wrapText="1"/>
    </xf>
    <xf numFmtId="0" fontId="19" fillId="0" borderId="0" xfId="3" applyFont="1"/>
    <xf numFmtId="0" fontId="2" fillId="0" borderId="0" xfId="3" applyFont="1"/>
    <xf numFmtId="0" fontId="19" fillId="0" borderId="18" xfId="3" applyFont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/>
    </xf>
    <xf numFmtId="0" fontId="2" fillId="0" borderId="0" xfId="3" applyFont="1" applyAlignment="1">
      <alignment horizontal="centerContinuous"/>
    </xf>
    <xf numFmtId="0" fontId="22" fillId="0" borderId="0" xfId="3" applyFont="1" applyAlignment="1">
      <alignment horizontal="center" vertical="center"/>
    </xf>
    <xf numFmtId="0" fontId="5" fillId="0" borderId="0" xfId="3" applyFont="1" applyAlignment="1">
      <alignment horizontal="centerContinuous" vertical="center" wrapText="1"/>
    </xf>
    <xf numFmtId="0" fontId="2" fillId="0" borderId="0" xfId="3" applyFont="1" applyAlignment="1">
      <alignment horizontal="left"/>
    </xf>
    <xf numFmtId="0" fontId="23" fillId="0" borderId="0" xfId="3" applyFont="1"/>
    <xf numFmtId="0" fontId="5" fillId="0" borderId="16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21" fillId="0" borderId="16" xfId="3" applyFont="1" applyBorder="1"/>
    <xf numFmtId="0" fontId="21" fillId="0" borderId="15" xfId="3" applyFont="1" applyBorder="1"/>
    <xf numFmtId="4" fontId="21" fillId="0" borderId="5" xfId="3" applyNumberFormat="1" applyFont="1" applyBorder="1"/>
    <xf numFmtId="0" fontId="16" fillId="0" borderId="20" xfId="3" applyFont="1" applyBorder="1" applyAlignment="1">
      <alignment vertical="top" wrapText="1"/>
    </xf>
    <xf numFmtId="0" fontId="21" fillId="0" borderId="19" xfId="3" applyFont="1" applyBorder="1"/>
    <xf numFmtId="0" fontId="16" fillId="0" borderId="15" xfId="3" applyFont="1" applyBorder="1" applyAlignment="1">
      <alignment vertical="top" wrapText="1"/>
    </xf>
    <xf numFmtId="0" fontId="21" fillId="0" borderId="15" xfId="3" applyFont="1" applyBorder="1" applyAlignment="1">
      <alignment horizontal="left" vertical="top" wrapText="1"/>
    </xf>
    <xf numFmtId="0" fontId="16" fillId="0" borderId="6" xfId="3" applyFont="1" applyBorder="1" applyAlignment="1">
      <alignment horizontal="left" vertical="center" wrapText="1"/>
    </xf>
    <xf numFmtId="4" fontId="21" fillId="0" borderId="12" xfId="3" applyNumberFormat="1" applyFont="1" applyBorder="1"/>
    <xf numFmtId="0" fontId="16" fillId="0" borderId="13" xfId="3" applyFont="1" applyBorder="1" applyAlignment="1">
      <alignment vertical="center" wrapText="1"/>
    </xf>
    <xf numFmtId="0" fontId="21" fillId="0" borderId="21" xfId="3" applyFont="1" applyBorder="1"/>
    <xf numFmtId="0" fontId="21" fillId="0" borderId="0" xfId="3" applyFont="1"/>
    <xf numFmtId="0" fontId="21" fillId="0" borderId="4" xfId="3" applyFont="1" applyBorder="1"/>
    <xf numFmtId="0" fontId="16" fillId="0" borderId="13" xfId="3" applyFont="1" applyBorder="1" applyAlignment="1">
      <alignment horizontal="left" vertical="center" wrapText="1"/>
    </xf>
    <xf numFmtId="4" fontId="21" fillId="0" borderId="22" xfId="3" applyNumberFormat="1" applyFont="1" applyBorder="1"/>
    <xf numFmtId="0" fontId="16" fillId="0" borderId="23" xfId="3" applyFont="1" applyBorder="1" applyAlignment="1">
      <alignment horizontal="left" vertical="center" wrapText="1"/>
    </xf>
    <xf numFmtId="4" fontId="21" fillId="0" borderId="24" xfId="3" applyNumberFormat="1" applyFont="1" applyBorder="1"/>
    <xf numFmtId="0" fontId="16" fillId="0" borderId="25" xfId="3" applyFont="1" applyBorder="1" applyAlignment="1">
      <alignment vertical="center" wrapText="1"/>
    </xf>
    <xf numFmtId="0" fontId="16" fillId="0" borderId="25" xfId="3" applyFont="1" applyBorder="1" applyAlignment="1">
      <alignment horizontal="left" vertical="center" wrapText="1"/>
    </xf>
    <xf numFmtId="0" fontId="16" fillId="0" borderId="25" xfId="3" applyFont="1" applyBorder="1"/>
    <xf numFmtId="0" fontId="21" fillId="0" borderId="5" xfId="3" applyFont="1" applyBorder="1"/>
    <xf numFmtId="0" fontId="16" fillId="0" borderId="24" xfId="3" applyFont="1" applyBorder="1" applyAlignment="1">
      <alignment horizontal="left" vertical="center" wrapText="1"/>
    </xf>
    <xf numFmtId="4" fontId="21" fillId="0" borderId="14" xfId="3" applyNumberFormat="1" applyFont="1" applyBorder="1"/>
    <xf numFmtId="0" fontId="16" fillId="0" borderId="26" xfId="3" applyFont="1" applyBorder="1" applyAlignment="1">
      <alignment horizontal="left" wrapText="1"/>
    </xf>
    <xf numFmtId="0" fontId="21" fillId="0" borderId="27" xfId="3" applyFont="1" applyBorder="1"/>
    <xf numFmtId="0" fontId="21" fillId="0" borderId="28" xfId="3" applyFont="1" applyBorder="1"/>
    <xf numFmtId="0" fontId="21" fillId="0" borderId="2" xfId="3" applyFont="1" applyBorder="1"/>
    <xf numFmtId="0" fontId="21" fillId="0" borderId="15" xfId="3" applyFont="1" applyBorder="1" applyAlignment="1">
      <alignment vertical="top" wrapText="1"/>
    </xf>
    <xf numFmtId="0" fontId="16" fillId="0" borderId="6" xfId="3" applyFont="1" applyBorder="1" applyAlignment="1">
      <alignment vertical="top" wrapText="1"/>
    </xf>
    <xf numFmtId="0" fontId="12" fillId="0" borderId="15" xfId="3" applyFont="1" applyBorder="1"/>
    <xf numFmtId="0" fontId="24" fillId="0" borderId="0" xfId="3" applyFont="1"/>
    <xf numFmtId="0" fontId="16" fillId="0" borderId="6" xfId="3" applyFont="1" applyBorder="1" applyAlignment="1">
      <alignment horizontal="left" wrapText="1"/>
    </xf>
    <xf numFmtId="0" fontId="16" fillId="0" borderId="25" xfId="3" applyFont="1" applyBorder="1" applyAlignment="1">
      <alignment horizontal="left" wrapText="1"/>
    </xf>
    <xf numFmtId="0" fontId="16" fillId="0" borderId="26" xfId="3" applyFont="1" applyBorder="1" applyAlignment="1">
      <alignment horizontal="left" vertical="center" wrapText="1"/>
    </xf>
    <xf numFmtId="0" fontId="16" fillId="0" borderId="6" xfId="3" applyFont="1" applyBorder="1" applyAlignment="1">
      <alignment vertical="center" wrapText="1"/>
    </xf>
    <xf numFmtId="4" fontId="21" fillId="0" borderId="29" xfId="3" applyNumberFormat="1" applyFont="1" applyBorder="1"/>
    <xf numFmtId="0" fontId="16" fillId="0" borderId="25" xfId="3" applyFont="1" applyBorder="1" applyAlignment="1">
      <alignment horizontal="left" vertical="top" wrapText="1"/>
    </xf>
    <xf numFmtId="0" fontId="16" fillId="0" borderId="13" xfId="3" applyFont="1" applyBorder="1" applyAlignment="1">
      <alignment horizontal="left" wrapText="1"/>
    </xf>
    <xf numFmtId="0" fontId="16" fillId="0" borderId="14" xfId="3" applyFont="1" applyBorder="1" applyAlignment="1">
      <alignment horizontal="left" wrapText="1"/>
    </xf>
    <xf numFmtId="0" fontId="12" fillId="0" borderId="25" xfId="3" applyFont="1" applyBorder="1"/>
    <xf numFmtId="0" fontId="12" fillId="0" borderId="13" xfId="3" applyFont="1" applyBorder="1"/>
    <xf numFmtId="4" fontId="21" fillId="0" borderId="30" xfId="3" applyNumberFormat="1" applyFont="1" applyBorder="1"/>
    <xf numFmtId="0" fontId="16" fillId="0" borderId="31" xfId="3" applyFont="1" applyBorder="1"/>
    <xf numFmtId="0" fontId="16" fillId="0" borderId="13" xfId="3" applyFont="1" applyBorder="1"/>
    <xf numFmtId="0" fontId="12" fillId="0" borderId="26" xfId="3" applyFont="1" applyBorder="1"/>
    <xf numFmtId="0" fontId="16" fillId="0" borderId="15" xfId="3" applyFont="1" applyBorder="1" applyAlignment="1">
      <alignment horizontal="left" vertical="center" wrapText="1"/>
    </xf>
    <xf numFmtId="0" fontId="16" fillId="0" borderId="15" xfId="3" applyFont="1" applyBorder="1" applyAlignment="1">
      <alignment vertical="center" wrapText="1"/>
    </xf>
    <xf numFmtId="0" fontId="16" fillId="0" borderId="23" xfId="3" applyFont="1" applyBorder="1"/>
    <xf numFmtId="0" fontId="16" fillId="0" borderId="26" xfId="3" applyFont="1" applyBorder="1" applyAlignment="1">
      <alignment vertical="center" wrapText="1"/>
    </xf>
    <xf numFmtId="0" fontId="5" fillId="2" borderId="15" xfId="3" applyFont="1" applyFill="1" applyBorder="1" applyAlignment="1">
      <alignment horizontal="centerContinuous" vertical="center"/>
    </xf>
    <xf numFmtId="0" fontId="21" fillId="0" borderId="15" xfId="3" applyFont="1" applyBorder="1" applyAlignment="1">
      <alignment wrapText="1"/>
    </xf>
    <xf numFmtId="0" fontId="25" fillId="0" borderId="0" xfId="3" applyFont="1"/>
    <xf numFmtId="0" fontId="21" fillId="0" borderId="6" xfId="3" applyFont="1" applyBorder="1" applyAlignment="1">
      <alignment wrapText="1"/>
    </xf>
    <xf numFmtId="0" fontId="21" fillId="0" borderId="19" xfId="3" applyFont="1" applyBorder="1" applyAlignment="1">
      <alignment vertical="top"/>
    </xf>
    <xf numFmtId="0" fontId="21" fillId="0" borderId="5" xfId="3" applyFont="1" applyBorder="1" applyAlignment="1">
      <alignment vertical="top"/>
    </xf>
    <xf numFmtId="0" fontId="21" fillId="0" borderId="27" xfId="3" applyFont="1" applyBorder="1" applyAlignment="1">
      <alignment horizontal="right" vertical="center"/>
    </xf>
    <xf numFmtId="0" fontId="21" fillId="0" borderId="1" xfId="3" applyFont="1" applyBorder="1" applyAlignment="1">
      <alignment horizontal="right" vertical="center"/>
    </xf>
    <xf numFmtId="0" fontId="21" fillId="0" borderId="27" xfId="3" applyFont="1" applyBorder="1" applyAlignment="1">
      <alignment vertical="top"/>
    </xf>
    <xf numFmtId="4" fontId="23" fillId="0" borderId="0" xfId="3" applyNumberFormat="1" applyFont="1"/>
    <xf numFmtId="0" fontId="21" fillId="0" borderId="3" xfId="3" applyFont="1" applyBorder="1" applyAlignment="1">
      <alignment vertical="top"/>
    </xf>
    <xf numFmtId="4" fontId="21" fillId="0" borderId="5" xfId="3" applyNumberFormat="1" applyFont="1" applyBorder="1" applyAlignment="1">
      <alignment vertical="center"/>
    </xf>
    <xf numFmtId="0" fontId="21" fillId="0" borderId="6" xfId="3" applyFont="1" applyBorder="1" applyAlignment="1">
      <alignment vertical="center" wrapText="1"/>
    </xf>
    <xf numFmtId="0" fontId="16" fillId="0" borderId="18" xfId="3" applyFont="1" applyBorder="1" applyAlignment="1">
      <alignment vertical="center" wrapText="1"/>
    </xf>
    <xf numFmtId="0" fontId="16" fillId="0" borderId="24" xfId="3" applyFont="1" applyBorder="1" applyAlignment="1">
      <alignment horizontal="left" wrapText="1"/>
    </xf>
    <xf numFmtId="0" fontId="15" fillId="0" borderId="0" xfId="3" applyFont="1"/>
    <xf numFmtId="0" fontId="26" fillId="0" borderId="18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16" fillId="0" borderId="0" xfId="3" applyFont="1"/>
    <xf numFmtId="0" fontId="19" fillId="0" borderId="15" xfId="3" applyFont="1" applyBorder="1" applyAlignment="1">
      <alignment horizontal="centerContinuous" vertical="center"/>
    </xf>
    <xf numFmtId="0" fontId="7" fillId="0" borderId="0" xfId="3" applyFont="1" applyAlignment="1">
      <alignment horizont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27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" fontId="29" fillId="0" borderId="5" xfId="0" applyNumberFormat="1" applyFont="1" applyBorder="1" applyAlignment="1">
      <alignment vertical="center"/>
    </xf>
    <xf numFmtId="4" fontId="23" fillId="0" borderId="5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0" fillId="0" borderId="0" xfId="0" applyFont="1" applyAlignment="1">
      <alignment wrapText="1"/>
    </xf>
    <xf numFmtId="49" fontId="23" fillId="0" borderId="18" xfId="0" applyNumberFormat="1" applyFont="1" applyBorder="1" applyAlignment="1">
      <alignment horizontal="center" vertical="center"/>
    </xf>
    <xf numFmtId="4" fontId="23" fillId="0" borderId="18" xfId="0" applyNumberFormat="1" applyFont="1" applyBorder="1" applyAlignment="1">
      <alignment horizontal="center" vertical="center"/>
    </xf>
    <xf numFmtId="4" fontId="29" fillId="0" borderId="18" xfId="0" applyNumberFormat="1" applyFont="1" applyBorder="1" applyAlignment="1">
      <alignment vertical="center"/>
    </xf>
    <xf numFmtId="0" fontId="30" fillId="0" borderId="0" xfId="0" applyFont="1"/>
    <xf numFmtId="4" fontId="23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49" fontId="23" fillId="0" borderId="19" xfId="0" applyNumberFormat="1" applyFont="1" applyBorder="1" applyAlignment="1">
      <alignment horizontal="center" vertical="center"/>
    </xf>
    <xf numFmtId="4" fontId="23" fillId="0" borderId="5" xfId="0" applyNumberFormat="1" applyFont="1" applyBorder="1" applyAlignment="1">
      <alignment vertical="center"/>
    </xf>
    <xf numFmtId="0" fontId="30" fillId="0" borderId="0" xfId="0" applyFont="1" applyAlignment="1">
      <alignment vertical="center" wrapText="1"/>
    </xf>
    <xf numFmtId="49" fontId="23" fillId="0" borderId="21" xfId="0" applyNumberFormat="1" applyFont="1" applyBorder="1" applyAlignment="1">
      <alignment horizontal="center" vertical="center"/>
    </xf>
    <xf numFmtId="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Continuous"/>
    </xf>
    <xf numFmtId="0" fontId="3" fillId="0" borderId="12" xfId="0" applyFont="1" applyBorder="1" applyAlignment="1">
      <alignment vertical="center" wrapText="1"/>
    </xf>
    <xf numFmtId="4" fontId="3" fillId="0" borderId="12" xfId="0" applyNumberFormat="1" applyFont="1" applyBorder="1"/>
    <xf numFmtId="4" fontId="3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2" fillId="0" borderId="13" xfId="0" applyFont="1" applyBorder="1"/>
    <xf numFmtId="4" fontId="2" fillId="0" borderId="12" xfId="0" applyNumberFormat="1" applyFont="1" applyBorder="1"/>
    <xf numFmtId="0" fontId="2" fillId="0" borderId="12" xfId="0" applyFont="1" applyBorder="1"/>
    <xf numFmtId="4" fontId="2" fillId="0" borderId="12" xfId="0" applyNumberFormat="1" applyFont="1" applyBorder="1" applyAlignment="1">
      <alignment horizontal="right"/>
    </xf>
    <xf numFmtId="0" fontId="3" fillId="0" borderId="13" xfId="0" applyFont="1" applyBorder="1"/>
    <xf numFmtId="0" fontId="3" fillId="0" borderId="12" xfId="0" applyFont="1" applyBorder="1"/>
    <xf numFmtId="0" fontId="2" fillId="0" borderId="13" xfId="0" applyFont="1" applyBorder="1" applyAlignment="1">
      <alignment wrapText="1"/>
    </xf>
    <xf numFmtId="0" fontId="3" fillId="0" borderId="14" xfId="0" applyFont="1" applyBorder="1"/>
    <xf numFmtId="0" fontId="3" fillId="0" borderId="12" xfId="0" applyFont="1" applyBorder="1" applyAlignment="1">
      <alignment vertical="center"/>
    </xf>
    <xf numFmtId="4" fontId="3" fillId="0" borderId="14" xfId="0" applyNumberFormat="1" applyFont="1" applyBorder="1"/>
    <xf numFmtId="0" fontId="2" fillId="0" borderId="13" xfId="0" applyFont="1" applyBorder="1" applyAlignment="1">
      <alignment vertical="center" wrapText="1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18" xfId="2" applyFont="1" applyBorder="1" applyAlignment="1">
      <alignment vertical="center"/>
    </xf>
    <xf numFmtId="4" fontId="15" fillId="0" borderId="18" xfId="2" applyNumberFormat="1" applyFont="1" applyBorder="1" applyAlignment="1">
      <alignment vertical="center"/>
    </xf>
    <xf numFmtId="0" fontId="15" fillId="0" borderId="19" xfId="2" applyFont="1" applyBorder="1" applyAlignment="1">
      <alignment vertical="center"/>
    </xf>
    <xf numFmtId="4" fontId="15" fillId="0" borderId="5" xfId="2" applyNumberFormat="1" applyFont="1" applyBorder="1" applyAlignment="1">
      <alignment vertical="center"/>
    </xf>
    <xf numFmtId="0" fontId="32" fillId="0" borderId="6" xfId="2" applyFont="1" applyBorder="1" applyAlignment="1">
      <alignment horizontal="centerContinuous" vertical="center"/>
    </xf>
    <xf numFmtId="0" fontId="32" fillId="0" borderId="20" xfId="2" applyFont="1" applyBorder="1" applyAlignment="1">
      <alignment horizontal="centerContinuous" vertical="center"/>
    </xf>
    <xf numFmtId="0" fontId="32" fillId="0" borderId="19" xfId="2" applyFont="1" applyBorder="1" applyAlignment="1">
      <alignment horizontal="centerContinuous" vertical="center"/>
    </xf>
    <xf numFmtId="4" fontId="32" fillId="0" borderId="5" xfId="2" applyNumberFormat="1" applyFont="1" applyBorder="1" applyAlignment="1">
      <alignment vertical="center"/>
    </xf>
    <xf numFmtId="0" fontId="15" fillId="0" borderId="0" xfId="3" applyFont="1" applyAlignment="1">
      <alignment vertical="center"/>
    </xf>
    <xf numFmtId="0" fontId="15" fillId="0" borderId="17" xfId="3" applyFont="1" applyBorder="1" applyAlignment="1">
      <alignment horizontal="centerContinuous"/>
    </xf>
    <xf numFmtId="0" fontId="26" fillId="0" borderId="0" xfId="3" applyFont="1" applyAlignment="1">
      <alignment vertical="center"/>
    </xf>
    <xf numFmtId="0" fontId="12" fillId="0" borderId="15" xfId="3" applyFont="1" applyBorder="1" applyAlignment="1">
      <alignment horizontal="center"/>
    </xf>
    <xf numFmtId="0" fontId="12" fillId="0" borderId="16" xfId="3" applyFont="1" applyBorder="1" applyAlignment="1">
      <alignment horizontal="center"/>
    </xf>
    <xf numFmtId="3" fontId="15" fillId="0" borderId="0" xfId="3" applyNumberFormat="1" applyFont="1"/>
    <xf numFmtId="4" fontId="15" fillId="0" borderId="0" xfId="3" applyNumberFormat="1" applyFont="1"/>
    <xf numFmtId="0" fontId="0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4" fontId="33" fillId="0" borderId="3" xfId="0" applyNumberFormat="1" applyFont="1" applyBorder="1" applyAlignment="1">
      <alignment vertical="center"/>
    </xf>
    <xf numFmtId="0" fontId="23" fillId="0" borderId="3" xfId="0" applyFont="1" applyBorder="1"/>
    <xf numFmtId="0" fontId="18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right" vertical="center"/>
    </xf>
    <xf numFmtId="0" fontId="0" fillId="0" borderId="16" xfId="0" applyFont="1" applyBorder="1" applyAlignment="1">
      <alignment horizontal="center" vertical="center"/>
    </xf>
    <xf numFmtId="4" fontId="18" fillId="0" borderId="17" xfId="0" applyNumberFormat="1" applyFont="1" applyBorder="1" applyAlignment="1">
      <alignment vertical="center"/>
    </xf>
    <xf numFmtId="4" fontId="18" fillId="0" borderId="18" xfId="0" applyNumberFormat="1" applyFont="1" applyBorder="1" applyAlignment="1">
      <alignment vertical="center"/>
    </xf>
    <xf numFmtId="0" fontId="26" fillId="0" borderId="0" xfId="0" applyFont="1" applyAlignment="1">
      <alignment vertical="center"/>
    </xf>
  </cellXfs>
  <cellStyles count="4">
    <cellStyle name="Dziesiętny" xfId="1" builtinId="3"/>
    <cellStyle name="Normalny" xfId="0" builtinId="0"/>
    <cellStyle name="Normalny 2" xfId="2" xr:uid="{787E3A77-26FC-44AD-85D0-4A3759835FAE}"/>
    <cellStyle name="Normalny 3" xfId="3" xr:uid="{93DF35F0-7ABD-42F7-8121-DB012E0187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8F97-74F8-4FA2-AF51-62332429F41E}">
  <dimension ref="A1:M377"/>
  <sheetViews>
    <sheetView tabSelected="1" zoomScale="140" zoomScaleNormal="140" workbookViewId="0"/>
  </sheetViews>
  <sheetFormatPr defaultRowHeight="15" x14ac:dyDescent="0.25"/>
  <cols>
    <col min="1" max="1" width="4.140625" style="261" customWidth="1"/>
    <col min="2" max="2" width="6" style="261" customWidth="1"/>
    <col min="3" max="3" width="5" style="261" customWidth="1"/>
    <col min="4" max="4" width="39.5703125" style="261" customWidth="1"/>
    <col min="5" max="5" width="13" style="261" customWidth="1"/>
    <col min="6" max="6" width="10.5703125" style="261" customWidth="1"/>
    <col min="7" max="7" width="10.28515625" style="261" customWidth="1"/>
    <col min="8" max="8" width="13" style="261" customWidth="1"/>
    <col min="9" max="9" width="9.85546875" style="4" customWidth="1"/>
    <col min="10" max="10" width="8.5703125" style="260" customWidth="1"/>
    <col min="11" max="11" width="9.85546875" style="260" customWidth="1"/>
    <col min="12" max="12" width="9.7109375" style="261" customWidth="1"/>
    <col min="13" max="13" width="11.5703125" style="261" customWidth="1"/>
    <col min="14" max="14" width="10.28515625" style="261" customWidth="1"/>
    <col min="15" max="16384" width="9.140625" style="261"/>
  </cols>
  <sheetData>
    <row r="1" spans="1:13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13" ht="12.75" customHeight="1" x14ac:dyDescent="0.25">
      <c r="A2" s="1"/>
      <c r="B2" s="1"/>
      <c r="C2" s="2"/>
      <c r="D2" s="3"/>
      <c r="E2" s="3"/>
      <c r="F2" s="3" t="s">
        <v>95</v>
      </c>
      <c r="G2" s="1"/>
      <c r="H2" s="1"/>
    </row>
    <row r="3" spans="1:13" ht="12.75" customHeight="1" x14ac:dyDescent="0.25">
      <c r="A3" s="1"/>
      <c r="B3" s="1"/>
      <c r="C3" s="2"/>
      <c r="D3" s="3"/>
      <c r="E3" s="3"/>
      <c r="F3" s="3" t="s">
        <v>1</v>
      </c>
      <c r="G3" s="1"/>
      <c r="H3" s="1"/>
    </row>
    <row r="4" spans="1:13" ht="12.75" customHeight="1" x14ac:dyDescent="0.25">
      <c r="A4" s="1"/>
      <c r="B4" s="1"/>
      <c r="C4" s="2"/>
      <c r="D4" s="3"/>
      <c r="E4" s="3"/>
      <c r="F4" s="3" t="s">
        <v>96</v>
      </c>
      <c r="G4" s="1"/>
      <c r="H4" s="1"/>
    </row>
    <row r="5" spans="1:13" ht="39" customHeight="1" x14ac:dyDescent="0.25">
      <c r="A5" s="5" t="s">
        <v>2</v>
      </c>
      <c r="B5" s="262"/>
      <c r="C5" s="6"/>
      <c r="D5" s="6"/>
      <c r="E5" s="262"/>
      <c r="F5" s="262"/>
      <c r="G5" s="7"/>
      <c r="H5" s="262"/>
    </row>
    <row r="6" spans="1:13" ht="33" customHeight="1" x14ac:dyDescent="0.25">
      <c r="A6" s="1"/>
      <c r="B6" s="1"/>
      <c r="C6" s="2"/>
      <c r="D6" s="2"/>
      <c r="E6" s="8"/>
      <c r="F6" s="1"/>
      <c r="G6" s="9"/>
      <c r="H6" s="10" t="s">
        <v>3</v>
      </c>
    </row>
    <row r="7" spans="1:13" s="19" customFormat="1" ht="11.25" x14ac:dyDescent="0.2">
      <c r="A7" s="11"/>
      <c r="B7" s="11"/>
      <c r="C7" s="12"/>
      <c r="D7" s="13"/>
      <c r="E7" s="14" t="s">
        <v>4</v>
      </c>
      <c r="F7" s="15"/>
      <c r="G7" s="16"/>
      <c r="H7" s="14" t="s">
        <v>4</v>
      </c>
      <c r="I7" s="4"/>
      <c r="J7" s="17"/>
      <c r="K7" s="18"/>
      <c r="M7" s="20"/>
    </row>
    <row r="8" spans="1:13" s="19" customFormat="1" ht="11.25" x14ac:dyDescent="0.2">
      <c r="A8" s="21" t="s">
        <v>5</v>
      </c>
      <c r="B8" s="21" t="s">
        <v>6</v>
      </c>
      <c r="C8" s="22" t="s">
        <v>7</v>
      </c>
      <c r="D8" s="23" t="s">
        <v>8</v>
      </c>
      <c r="E8" s="21" t="s">
        <v>9</v>
      </c>
      <c r="F8" s="24" t="s">
        <v>10</v>
      </c>
      <c r="G8" s="21" t="s">
        <v>11</v>
      </c>
      <c r="H8" s="21" t="s">
        <v>12</v>
      </c>
      <c r="I8" s="4"/>
      <c r="J8" s="17"/>
      <c r="K8" s="4"/>
      <c r="M8" s="25"/>
    </row>
    <row r="9" spans="1:13" s="19" customFormat="1" ht="4.5" customHeight="1" x14ac:dyDescent="0.2">
      <c r="A9" s="26"/>
      <c r="B9" s="26"/>
      <c r="C9" s="27"/>
      <c r="D9" s="28"/>
      <c r="E9" s="26"/>
      <c r="F9" s="29"/>
      <c r="G9" s="29"/>
      <c r="H9" s="26"/>
      <c r="I9" s="4"/>
      <c r="J9" s="17"/>
      <c r="K9" s="17"/>
    </row>
    <row r="10" spans="1:13" s="19" customFormat="1" ht="21" customHeight="1" thickBot="1" x14ac:dyDescent="0.25">
      <c r="A10" s="30"/>
      <c r="B10" s="30"/>
      <c r="C10" s="31"/>
      <c r="D10" s="32" t="s">
        <v>13</v>
      </c>
      <c r="E10" s="33">
        <v>793604394.53999984</v>
      </c>
      <c r="F10" s="33">
        <f>SUM(F11,F21,F39)</f>
        <v>7102869</v>
      </c>
      <c r="G10" s="33">
        <f>SUM(G11,G21,G39)</f>
        <v>342000</v>
      </c>
      <c r="H10" s="33">
        <f>SUM(E10+F10-G10)</f>
        <v>800365263.53999984</v>
      </c>
      <c r="I10" s="4"/>
      <c r="J10" s="17"/>
      <c r="K10" s="17"/>
    </row>
    <row r="11" spans="1:13" s="19" customFormat="1" ht="21.75" customHeight="1" thickBot="1" x14ac:dyDescent="0.25">
      <c r="A11" s="30"/>
      <c r="B11" s="30"/>
      <c r="C11" s="31"/>
      <c r="D11" s="34" t="s">
        <v>14</v>
      </c>
      <c r="E11" s="35">
        <v>702246134.04999995</v>
      </c>
      <c r="F11" s="35">
        <f>SUM(F13,F17)</f>
        <v>36625</v>
      </c>
      <c r="G11" s="35">
        <f>SUM(G13,G17)</f>
        <v>342000</v>
      </c>
      <c r="H11" s="35">
        <f>SUM(E11+F11-G11)</f>
        <v>701940759.04999995</v>
      </c>
      <c r="I11" s="4"/>
      <c r="J11" s="17"/>
      <c r="K11" s="17"/>
    </row>
    <row r="12" spans="1:13" s="19" customFormat="1" ht="21.75" customHeight="1" thickTop="1" x14ac:dyDescent="0.2">
      <c r="A12" s="36">
        <v>754</v>
      </c>
      <c r="B12" s="37"/>
      <c r="C12" s="38"/>
      <c r="D12" s="39" t="s">
        <v>15</v>
      </c>
      <c r="E12" s="40"/>
      <c r="F12" s="40"/>
      <c r="G12" s="40"/>
      <c r="H12" s="40"/>
      <c r="I12" s="4"/>
      <c r="J12" s="17"/>
      <c r="K12" s="17"/>
    </row>
    <row r="13" spans="1:13" s="19" customFormat="1" ht="12" customHeight="1" thickBot="1" x14ac:dyDescent="0.25">
      <c r="A13" s="36"/>
      <c r="B13" s="37"/>
      <c r="C13" s="38"/>
      <c r="D13" s="39" t="s">
        <v>16</v>
      </c>
      <c r="E13" s="35">
        <v>526250</v>
      </c>
      <c r="F13" s="41">
        <f>SUM(F14)</f>
        <v>0</v>
      </c>
      <c r="G13" s="41">
        <f>SUM(G14)</f>
        <v>342000</v>
      </c>
      <c r="H13" s="35">
        <f t="shared" ref="H13:H17" si="0">SUM(E13+F13-G13)</f>
        <v>184250</v>
      </c>
      <c r="I13" s="4"/>
      <c r="J13" s="17"/>
      <c r="K13" s="17"/>
      <c r="L13" s="17"/>
      <c r="M13" s="17"/>
    </row>
    <row r="14" spans="1:13" s="19" customFormat="1" ht="12" customHeight="1" thickTop="1" x14ac:dyDescent="0.2">
      <c r="A14" s="42"/>
      <c r="B14" s="31" t="s">
        <v>17</v>
      </c>
      <c r="C14" s="43"/>
      <c r="D14" s="44" t="s">
        <v>18</v>
      </c>
      <c r="E14" s="45">
        <v>414000</v>
      </c>
      <c r="F14" s="46">
        <f t="shared" ref="F14:G15" si="1">SUM(F15)</f>
        <v>0</v>
      </c>
      <c r="G14" s="46">
        <f t="shared" si="1"/>
        <v>342000</v>
      </c>
      <c r="H14" s="45">
        <f>SUM(E14+F14-G14)</f>
        <v>72000</v>
      </c>
      <c r="I14" s="4"/>
      <c r="J14" s="17"/>
      <c r="K14" s="17"/>
      <c r="L14" s="17"/>
      <c r="M14" s="17"/>
    </row>
    <row r="15" spans="1:13" s="19" customFormat="1" ht="11.25" customHeight="1" x14ac:dyDescent="0.2">
      <c r="A15" s="30"/>
      <c r="B15" s="37"/>
      <c r="C15" s="47"/>
      <c r="D15" s="263" t="s">
        <v>19</v>
      </c>
      <c r="E15" s="264">
        <v>414000</v>
      </c>
      <c r="F15" s="265">
        <f t="shared" si="1"/>
        <v>0</v>
      </c>
      <c r="G15" s="265">
        <f t="shared" si="1"/>
        <v>342000</v>
      </c>
      <c r="H15" s="264">
        <f>SUM(E15+F15-G15)</f>
        <v>72000</v>
      </c>
      <c r="I15" s="4"/>
      <c r="J15" s="17"/>
      <c r="K15" s="17"/>
      <c r="L15" s="17"/>
      <c r="M15" s="17"/>
    </row>
    <row r="16" spans="1:13" s="19" customFormat="1" ht="33.75" customHeight="1" x14ac:dyDescent="0.2">
      <c r="A16" s="30"/>
      <c r="B16" s="37"/>
      <c r="C16" s="48" t="s">
        <v>20</v>
      </c>
      <c r="D16" s="49" t="s">
        <v>21</v>
      </c>
      <c r="E16" s="50">
        <v>414000</v>
      </c>
      <c r="F16" s="50"/>
      <c r="G16" s="51">
        <v>342000</v>
      </c>
      <c r="H16" s="50">
        <f t="shared" ref="H16" si="2">SUM(E16+F16-G16)</f>
        <v>72000</v>
      </c>
      <c r="I16" s="4"/>
      <c r="J16" s="17"/>
      <c r="K16" s="17"/>
      <c r="L16" s="17"/>
      <c r="M16" s="17"/>
    </row>
    <row r="17" spans="1:12" s="19" customFormat="1" ht="12" customHeight="1" thickBot="1" x14ac:dyDescent="0.25">
      <c r="A17" s="37">
        <v>852</v>
      </c>
      <c r="B17" s="37"/>
      <c r="C17" s="38"/>
      <c r="D17" s="39" t="s">
        <v>22</v>
      </c>
      <c r="E17" s="35">
        <v>22657932.02</v>
      </c>
      <c r="F17" s="41">
        <f>SUM(F18)</f>
        <v>36625</v>
      </c>
      <c r="G17" s="41">
        <f>SUM(G18)</f>
        <v>0</v>
      </c>
      <c r="H17" s="35">
        <f t="shared" si="0"/>
        <v>22694557.02</v>
      </c>
      <c r="I17" s="4"/>
      <c r="J17" s="17"/>
      <c r="K17" s="17"/>
    </row>
    <row r="18" spans="1:12" s="19" customFormat="1" ht="12" customHeight="1" thickTop="1" x14ac:dyDescent="0.2">
      <c r="A18" s="37"/>
      <c r="B18" s="52">
        <v>85230</v>
      </c>
      <c r="C18" s="31"/>
      <c r="D18" s="44" t="s">
        <v>23</v>
      </c>
      <c r="E18" s="45">
        <v>3356657</v>
      </c>
      <c r="F18" s="46">
        <f t="shared" ref="F18:G18" si="3">SUM(F19)</f>
        <v>36625</v>
      </c>
      <c r="G18" s="46">
        <f t="shared" si="3"/>
        <v>0</v>
      </c>
      <c r="H18" s="45">
        <f>SUM(E18+F18-G18)</f>
        <v>3393282</v>
      </c>
      <c r="I18" s="4"/>
      <c r="J18" s="17"/>
      <c r="K18" s="17"/>
    </row>
    <row r="19" spans="1:12" s="19" customFormat="1" ht="24.75" customHeight="1" x14ac:dyDescent="0.2">
      <c r="A19" s="37"/>
      <c r="B19" s="37"/>
      <c r="C19" s="79"/>
      <c r="D19" s="263" t="s">
        <v>24</v>
      </c>
      <c r="E19" s="264">
        <v>14500</v>
      </c>
      <c r="F19" s="265">
        <f>SUM(F20:F20)</f>
        <v>36625</v>
      </c>
      <c r="G19" s="265">
        <f>SUM(G20:G20)</f>
        <v>0</v>
      </c>
      <c r="H19" s="264">
        <f t="shared" ref="H19:H20" si="4">SUM(E19+F19-G19)</f>
        <v>51125</v>
      </c>
      <c r="I19" s="4"/>
      <c r="J19" s="17"/>
      <c r="K19" s="17"/>
    </row>
    <row r="20" spans="1:12" s="19" customFormat="1" ht="44.25" customHeight="1" x14ac:dyDescent="0.2">
      <c r="A20" s="37"/>
      <c r="B20" s="37"/>
      <c r="C20" s="48" t="s">
        <v>25</v>
      </c>
      <c r="D20" s="53" t="s">
        <v>26</v>
      </c>
      <c r="E20" s="50">
        <v>14500</v>
      </c>
      <c r="F20" s="50">
        <v>36625</v>
      </c>
      <c r="G20" s="51"/>
      <c r="H20" s="50">
        <f t="shared" si="4"/>
        <v>51125</v>
      </c>
      <c r="I20" s="4"/>
      <c r="J20" s="17"/>
      <c r="K20" s="17"/>
    </row>
    <row r="21" spans="1:12" s="19" customFormat="1" ht="21" customHeight="1" thickBot="1" x14ac:dyDescent="0.25">
      <c r="A21" s="30"/>
      <c r="B21" s="30"/>
      <c r="C21" s="31"/>
      <c r="D21" s="34" t="s">
        <v>27</v>
      </c>
      <c r="E21" s="35">
        <v>72933465.689999998</v>
      </c>
      <c r="F21" s="41">
        <f>SUM(F23,F27,F31,F35)</f>
        <v>6953158</v>
      </c>
      <c r="G21" s="41">
        <f>SUM(G23,G27,G31,G35)</f>
        <v>0</v>
      </c>
      <c r="H21" s="35">
        <f t="shared" ref="H21:H39" si="5">SUM(E21+F21-G21)</f>
        <v>79886623.689999998</v>
      </c>
      <c r="I21" s="4"/>
      <c r="J21" s="17"/>
      <c r="K21" s="17"/>
    </row>
    <row r="22" spans="1:12" s="19" customFormat="1" ht="19.5" customHeight="1" thickTop="1" x14ac:dyDescent="0.2">
      <c r="A22" s="37">
        <v>754</v>
      </c>
      <c r="B22" s="37"/>
      <c r="C22" s="38"/>
      <c r="D22" s="39" t="s">
        <v>15</v>
      </c>
      <c r="E22" s="54"/>
      <c r="F22" s="50"/>
      <c r="G22" s="50"/>
      <c r="H22" s="54"/>
      <c r="I22" s="4"/>
      <c r="J22" s="17"/>
      <c r="K22" s="17"/>
    </row>
    <row r="23" spans="1:12" s="19" customFormat="1" ht="12" customHeight="1" thickBot="1" x14ac:dyDescent="0.25">
      <c r="A23" s="37"/>
      <c r="B23" s="37"/>
      <c r="C23" s="38"/>
      <c r="D23" s="39" t="s">
        <v>16</v>
      </c>
      <c r="E23" s="41">
        <v>193360</v>
      </c>
      <c r="F23" s="41">
        <f>SUM(F24)</f>
        <v>150000</v>
      </c>
      <c r="G23" s="41">
        <f>SUM(G24)</f>
        <v>0</v>
      </c>
      <c r="H23" s="41">
        <f>SUM(E23+F23-G23)</f>
        <v>343360</v>
      </c>
      <c r="I23" s="4"/>
      <c r="J23" s="17"/>
      <c r="K23" s="17"/>
      <c r="L23" s="17"/>
    </row>
    <row r="24" spans="1:12" s="19" customFormat="1" ht="13.5" customHeight="1" thickTop="1" x14ac:dyDescent="0.2">
      <c r="A24" s="52"/>
      <c r="B24" s="52">
        <v>75495</v>
      </c>
      <c r="C24" s="31"/>
      <c r="D24" s="44" t="s">
        <v>28</v>
      </c>
      <c r="E24" s="45">
        <v>193360</v>
      </c>
      <c r="F24" s="46">
        <f t="shared" ref="F24:G24" si="6">SUM(F25)</f>
        <v>150000</v>
      </c>
      <c r="G24" s="46">
        <f t="shared" si="6"/>
        <v>0</v>
      </c>
      <c r="H24" s="45">
        <f>SUM(E24+F24-G24)</f>
        <v>343360</v>
      </c>
      <c r="I24" s="4"/>
      <c r="J24" s="17"/>
      <c r="K24" s="17"/>
    </row>
    <row r="25" spans="1:12" s="19" customFormat="1" ht="24" customHeight="1" x14ac:dyDescent="0.2">
      <c r="A25" s="30"/>
      <c r="B25" s="37"/>
      <c r="C25" s="79"/>
      <c r="D25" s="263" t="s">
        <v>29</v>
      </c>
      <c r="E25" s="264">
        <v>193360</v>
      </c>
      <c r="F25" s="265">
        <f>SUM(F26:F26)</f>
        <v>150000</v>
      </c>
      <c r="G25" s="265">
        <f>SUM(G26:G26)</f>
        <v>0</v>
      </c>
      <c r="H25" s="264">
        <f t="shared" ref="H25:H26" si="7">SUM(E25+F25-G25)</f>
        <v>343360</v>
      </c>
      <c r="I25" s="4"/>
      <c r="J25" s="17"/>
      <c r="K25" s="17"/>
    </row>
    <row r="26" spans="1:12" s="19" customFormat="1" ht="13.5" customHeight="1" x14ac:dyDescent="0.2">
      <c r="A26" s="30"/>
      <c r="B26" s="37"/>
      <c r="C26" s="48" t="s">
        <v>30</v>
      </c>
      <c r="D26" s="53" t="s">
        <v>31</v>
      </c>
      <c r="E26" s="50">
        <v>193360</v>
      </c>
      <c r="F26" s="50">
        <v>150000</v>
      </c>
      <c r="G26" s="51"/>
      <c r="H26" s="50">
        <f t="shared" si="7"/>
        <v>343360</v>
      </c>
      <c r="I26" s="4"/>
      <c r="J26" s="17"/>
      <c r="K26" s="17"/>
    </row>
    <row r="27" spans="1:12" s="19" customFormat="1" ht="12" customHeight="1" thickBot="1" x14ac:dyDescent="0.25">
      <c r="A27" s="37">
        <v>852</v>
      </c>
      <c r="B27" s="37"/>
      <c r="C27" s="38"/>
      <c r="D27" s="39" t="s">
        <v>22</v>
      </c>
      <c r="E27" s="41">
        <v>6480652.1799999997</v>
      </c>
      <c r="F27" s="41">
        <f t="shared" ref="F27:G29" si="8">SUM(F28)</f>
        <v>746426</v>
      </c>
      <c r="G27" s="41">
        <f t="shared" si="8"/>
        <v>0</v>
      </c>
      <c r="H27" s="41">
        <f t="shared" si="5"/>
        <v>7227078.1799999997</v>
      </c>
      <c r="I27" s="4"/>
      <c r="J27" s="17"/>
      <c r="K27" s="17"/>
    </row>
    <row r="28" spans="1:12" s="19" customFormat="1" ht="12" customHeight="1" thickTop="1" x14ac:dyDescent="0.2">
      <c r="A28" s="30"/>
      <c r="B28" s="52">
        <v>85228</v>
      </c>
      <c r="C28" s="31"/>
      <c r="D28" s="55" t="s">
        <v>32</v>
      </c>
      <c r="E28" s="45">
        <v>1327900</v>
      </c>
      <c r="F28" s="46">
        <f t="shared" si="8"/>
        <v>746426</v>
      </c>
      <c r="G28" s="46">
        <f t="shared" si="8"/>
        <v>0</v>
      </c>
      <c r="H28" s="45">
        <f t="shared" si="5"/>
        <v>2074326</v>
      </c>
      <c r="I28" s="4"/>
      <c r="J28" s="17"/>
      <c r="K28" s="17"/>
    </row>
    <row r="29" spans="1:12" s="19" customFormat="1" ht="12" customHeight="1" x14ac:dyDescent="0.2">
      <c r="A29" s="30"/>
      <c r="B29" s="52"/>
      <c r="C29" s="31"/>
      <c r="D29" s="266" t="s">
        <v>19</v>
      </c>
      <c r="E29" s="264">
        <v>1327900</v>
      </c>
      <c r="F29" s="265">
        <f t="shared" si="8"/>
        <v>746426</v>
      </c>
      <c r="G29" s="265">
        <f t="shared" si="8"/>
        <v>0</v>
      </c>
      <c r="H29" s="264">
        <f t="shared" si="5"/>
        <v>2074326</v>
      </c>
      <c r="I29" s="4"/>
      <c r="J29" s="17"/>
      <c r="K29" s="17"/>
    </row>
    <row r="30" spans="1:12" s="19" customFormat="1" ht="44.25" customHeight="1" x14ac:dyDescent="0.2">
      <c r="A30" s="37"/>
      <c r="B30" s="37"/>
      <c r="C30" s="48" t="s">
        <v>33</v>
      </c>
      <c r="D30" s="56" t="s">
        <v>34</v>
      </c>
      <c r="E30" s="54">
        <v>1327900</v>
      </c>
      <c r="F30" s="50">
        <v>746426</v>
      </c>
      <c r="G30" s="50"/>
      <c r="H30" s="54">
        <f t="shared" si="5"/>
        <v>2074326</v>
      </c>
      <c r="I30" s="4"/>
      <c r="J30" s="17"/>
      <c r="K30" s="17"/>
    </row>
    <row r="31" spans="1:12" s="19" customFormat="1" ht="12" customHeight="1" thickBot="1" x14ac:dyDescent="0.25">
      <c r="A31" s="37">
        <v>853</v>
      </c>
      <c r="B31" s="37"/>
      <c r="C31" s="38"/>
      <c r="D31" s="39" t="s">
        <v>35</v>
      </c>
      <c r="E31" s="41">
        <v>226134</v>
      </c>
      <c r="F31" s="41">
        <f>SUM(F32)</f>
        <v>40086</v>
      </c>
      <c r="G31" s="41">
        <f>SUM(G32)</f>
        <v>0</v>
      </c>
      <c r="H31" s="41">
        <f t="shared" si="5"/>
        <v>266220</v>
      </c>
      <c r="I31" s="4"/>
      <c r="J31" s="17"/>
      <c r="K31" s="17"/>
    </row>
    <row r="32" spans="1:12" s="19" customFormat="1" ht="12" customHeight="1" thickTop="1" x14ac:dyDescent="0.2">
      <c r="A32" s="37"/>
      <c r="B32" s="52">
        <v>85395</v>
      </c>
      <c r="C32" s="31"/>
      <c r="D32" s="44" t="s">
        <v>28</v>
      </c>
      <c r="E32" s="45">
        <v>226134</v>
      </c>
      <c r="F32" s="46">
        <f t="shared" ref="F32:G32" si="9">SUM(F33)</f>
        <v>40086</v>
      </c>
      <c r="G32" s="46">
        <f t="shared" si="9"/>
        <v>0</v>
      </c>
      <c r="H32" s="45">
        <f t="shared" ref="H32:H34" si="10">SUM(E32+F32-G32)</f>
        <v>266220</v>
      </c>
      <c r="I32" s="4"/>
      <c r="J32" s="17"/>
      <c r="K32" s="17"/>
    </row>
    <row r="33" spans="1:11" s="19" customFormat="1" ht="22.5" x14ac:dyDescent="0.2">
      <c r="A33" s="37"/>
      <c r="B33" s="52"/>
      <c r="C33" s="31"/>
      <c r="D33" s="267" t="s">
        <v>36</v>
      </c>
      <c r="E33" s="264">
        <v>226134</v>
      </c>
      <c r="F33" s="265">
        <f>SUM(F34)</f>
        <v>40086</v>
      </c>
      <c r="G33" s="265">
        <f>SUM(G34)</f>
        <v>0</v>
      </c>
      <c r="H33" s="264">
        <f t="shared" si="10"/>
        <v>266220</v>
      </c>
      <c r="I33" s="4"/>
      <c r="J33" s="17"/>
      <c r="K33" s="17"/>
    </row>
    <row r="34" spans="1:11" s="19" customFormat="1" ht="44.25" customHeight="1" x14ac:dyDescent="0.2">
      <c r="A34" s="37"/>
      <c r="B34" s="37"/>
      <c r="C34" s="48" t="s">
        <v>25</v>
      </c>
      <c r="D34" s="53" t="s">
        <v>26</v>
      </c>
      <c r="E34" s="54">
        <v>226134</v>
      </c>
      <c r="F34" s="50">
        <f>19584+20502</f>
        <v>40086</v>
      </c>
      <c r="G34" s="50"/>
      <c r="H34" s="54">
        <f t="shared" si="10"/>
        <v>266220</v>
      </c>
      <c r="I34" s="4"/>
      <c r="J34" s="17"/>
      <c r="K34" s="17"/>
    </row>
    <row r="35" spans="1:11" s="19" customFormat="1" ht="12" customHeight="1" thickBot="1" x14ac:dyDescent="0.25">
      <c r="A35" s="37">
        <v>855</v>
      </c>
      <c r="B35" s="37"/>
      <c r="C35" s="38"/>
      <c r="D35" s="39" t="s">
        <v>37</v>
      </c>
      <c r="E35" s="41">
        <v>64340500</v>
      </c>
      <c r="F35" s="41">
        <f>SUM(F36)</f>
        <v>6016646</v>
      </c>
      <c r="G35" s="41">
        <f>SUM(G36)</f>
        <v>0</v>
      </c>
      <c r="H35" s="41">
        <f>SUM(E35+F35-G35)</f>
        <v>70357146</v>
      </c>
      <c r="I35" s="4"/>
      <c r="J35" s="17"/>
      <c r="K35" s="17"/>
    </row>
    <row r="36" spans="1:11" s="19" customFormat="1" ht="12" customHeight="1" thickTop="1" x14ac:dyDescent="0.2">
      <c r="A36" s="57"/>
      <c r="B36" s="43">
        <v>85501</v>
      </c>
      <c r="C36" s="58"/>
      <c r="D36" s="59" t="s">
        <v>38</v>
      </c>
      <c r="E36" s="45">
        <v>30694200</v>
      </c>
      <c r="F36" s="46">
        <f t="shared" ref="F36:G36" si="11">SUM(F37)</f>
        <v>6016646</v>
      </c>
      <c r="G36" s="46">
        <f t="shared" si="11"/>
        <v>0</v>
      </c>
      <c r="H36" s="45">
        <f>SUM(E36+F36-G36)</f>
        <v>36710846</v>
      </c>
      <c r="I36" s="4"/>
      <c r="J36" s="17"/>
      <c r="K36" s="17"/>
    </row>
    <row r="37" spans="1:11" s="19" customFormat="1" ht="12" customHeight="1" x14ac:dyDescent="0.2">
      <c r="A37" s="36"/>
      <c r="B37" s="52"/>
      <c r="C37" s="31"/>
      <c r="D37" s="266" t="s">
        <v>19</v>
      </c>
      <c r="E37" s="264">
        <v>30694200</v>
      </c>
      <c r="F37" s="265">
        <f>SUM(F38)</f>
        <v>6016646</v>
      </c>
      <c r="G37" s="265">
        <f>SUM(G38)</f>
        <v>0</v>
      </c>
      <c r="H37" s="264">
        <f>SUM(E37+F37-G37)</f>
        <v>36710846</v>
      </c>
      <c r="I37" s="4"/>
      <c r="J37" s="17"/>
      <c r="K37" s="17"/>
    </row>
    <row r="38" spans="1:11" s="19" customFormat="1" ht="57" customHeight="1" x14ac:dyDescent="0.2">
      <c r="A38" s="60"/>
      <c r="B38" s="61"/>
      <c r="C38" s="62">
        <v>2060</v>
      </c>
      <c r="D38" s="63" t="s">
        <v>39</v>
      </c>
      <c r="E38" s="64">
        <v>30694200</v>
      </c>
      <c r="F38" s="46">
        <f>4887511+1129135</f>
        <v>6016646</v>
      </c>
      <c r="G38" s="65"/>
      <c r="H38" s="64">
        <f t="shared" ref="H38" si="12">SUM(E38+F38-G38)</f>
        <v>36710846</v>
      </c>
      <c r="I38" s="4"/>
      <c r="J38" s="17"/>
      <c r="K38" s="17"/>
    </row>
    <row r="39" spans="1:11" s="19" customFormat="1" ht="20.25" customHeight="1" thickBot="1" x14ac:dyDescent="0.25">
      <c r="A39" s="30"/>
      <c r="B39" s="30"/>
      <c r="C39" s="31"/>
      <c r="D39" s="34" t="s">
        <v>40</v>
      </c>
      <c r="E39" s="35">
        <v>18424794.800000001</v>
      </c>
      <c r="F39" s="35">
        <f>SUM(F41)</f>
        <v>113086</v>
      </c>
      <c r="G39" s="35">
        <f>SUM(G41)</f>
        <v>0</v>
      </c>
      <c r="H39" s="35">
        <f t="shared" si="5"/>
        <v>18537880.800000001</v>
      </c>
      <c r="I39" s="4"/>
      <c r="J39" s="17"/>
      <c r="K39" s="17"/>
    </row>
    <row r="40" spans="1:11" s="19" customFormat="1" ht="19.899999999999999" customHeight="1" thickTop="1" x14ac:dyDescent="0.2">
      <c r="A40" s="36">
        <v>754</v>
      </c>
      <c r="B40" s="37"/>
      <c r="C40" s="38"/>
      <c r="D40" s="39" t="s">
        <v>15</v>
      </c>
      <c r="E40" s="40"/>
      <c r="F40" s="40"/>
      <c r="G40" s="40"/>
      <c r="H40" s="40"/>
      <c r="I40" s="4"/>
      <c r="J40" s="17"/>
      <c r="K40" s="17"/>
    </row>
    <row r="41" spans="1:11" s="19" customFormat="1" ht="12" customHeight="1" thickBot="1" x14ac:dyDescent="0.25">
      <c r="A41" s="36"/>
      <c r="B41" s="37"/>
      <c r="C41" s="38"/>
      <c r="D41" s="39" t="s">
        <v>16</v>
      </c>
      <c r="E41" s="35">
        <v>15197400</v>
      </c>
      <c r="F41" s="35">
        <f t="shared" ref="F41:G43" si="13">SUM(F42)</f>
        <v>113086</v>
      </c>
      <c r="G41" s="35">
        <f t="shared" si="13"/>
        <v>0</v>
      </c>
      <c r="H41" s="35">
        <f>SUM(E41+F41-G41)</f>
        <v>15310486</v>
      </c>
      <c r="I41" s="4"/>
      <c r="J41" s="17"/>
      <c r="K41" s="17"/>
    </row>
    <row r="42" spans="1:11" s="19" customFormat="1" ht="12" customHeight="1" thickTop="1" x14ac:dyDescent="0.2">
      <c r="A42" s="57"/>
      <c r="B42" s="52">
        <v>75411</v>
      </c>
      <c r="C42" s="31"/>
      <c r="D42" s="55" t="s">
        <v>41</v>
      </c>
      <c r="E42" s="45">
        <v>15197400</v>
      </c>
      <c r="F42" s="45">
        <f t="shared" si="13"/>
        <v>113086</v>
      </c>
      <c r="G42" s="45">
        <f t="shared" si="13"/>
        <v>0</v>
      </c>
      <c r="H42" s="45">
        <f>SUM(E42+F42-G42)</f>
        <v>15310486</v>
      </c>
      <c r="I42" s="4"/>
      <c r="J42" s="17"/>
      <c r="K42" s="17"/>
    </row>
    <row r="43" spans="1:11" s="19" customFormat="1" ht="12" customHeight="1" x14ac:dyDescent="0.2">
      <c r="A43" s="30"/>
      <c r="B43" s="52"/>
      <c r="C43" s="31"/>
      <c r="D43" s="266" t="s">
        <v>19</v>
      </c>
      <c r="E43" s="264">
        <v>15197400</v>
      </c>
      <c r="F43" s="265">
        <f t="shared" si="13"/>
        <v>113086</v>
      </c>
      <c r="G43" s="265">
        <f t="shared" si="13"/>
        <v>0</v>
      </c>
      <c r="H43" s="264">
        <f>SUM(E43+F43-G43)</f>
        <v>15310486</v>
      </c>
      <c r="I43" s="4"/>
      <c r="J43" s="17"/>
      <c r="K43" s="17"/>
    </row>
    <row r="44" spans="1:11" s="19" customFormat="1" ht="33" customHeight="1" x14ac:dyDescent="0.2">
      <c r="A44" s="37"/>
      <c r="B44" s="30"/>
      <c r="C44" s="66">
        <v>2110</v>
      </c>
      <c r="D44" s="67" t="s">
        <v>42</v>
      </c>
      <c r="E44" s="54">
        <v>15047400</v>
      </c>
      <c r="F44" s="50">
        <v>113086</v>
      </c>
      <c r="G44" s="50"/>
      <c r="H44" s="54">
        <f t="shared" ref="H44:H51" si="14">SUM(E44+F44-G44)</f>
        <v>15160486</v>
      </c>
      <c r="I44" s="4"/>
      <c r="J44" s="17"/>
      <c r="K44" s="17"/>
    </row>
    <row r="45" spans="1:11" s="19" customFormat="1" ht="22.5" customHeight="1" thickBot="1" x14ac:dyDescent="0.25">
      <c r="A45" s="52"/>
      <c r="B45" s="52"/>
      <c r="C45" s="31"/>
      <c r="D45" s="32" t="s">
        <v>43</v>
      </c>
      <c r="E45" s="33">
        <v>906478451.21000004</v>
      </c>
      <c r="F45" s="33">
        <f>SUM(F46,F88,F115)</f>
        <v>7510231.5300000003</v>
      </c>
      <c r="G45" s="33">
        <f>SUM(G46,G88,G115)</f>
        <v>749362.53</v>
      </c>
      <c r="H45" s="33">
        <f t="shared" si="14"/>
        <v>913239320.21000004</v>
      </c>
      <c r="I45" s="4"/>
      <c r="J45" s="17"/>
      <c r="K45" s="17"/>
    </row>
    <row r="46" spans="1:11" s="19" customFormat="1" ht="21" customHeight="1" thickBot="1" x14ac:dyDescent="0.25">
      <c r="A46" s="52"/>
      <c r="B46" s="52"/>
      <c r="C46" s="31"/>
      <c r="D46" s="34" t="s">
        <v>44</v>
      </c>
      <c r="E46" s="35">
        <v>815120190.72000015</v>
      </c>
      <c r="F46" s="35">
        <f>SUM(F47,F54,F60,F72,F76,F81)</f>
        <v>430728.53</v>
      </c>
      <c r="G46" s="35">
        <f>SUM(G47,G54,G60,G72,G76,G81)</f>
        <v>736103.53</v>
      </c>
      <c r="H46" s="35">
        <f t="shared" si="14"/>
        <v>814814815.72000015</v>
      </c>
      <c r="I46" s="4"/>
      <c r="J46" s="17"/>
      <c r="K46" s="17"/>
    </row>
    <row r="47" spans="1:11" s="19" customFormat="1" ht="21" customHeight="1" thickTop="1" thickBot="1" x14ac:dyDescent="0.25">
      <c r="A47" s="36">
        <v>700</v>
      </c>
      <c r="B47" s="36"/>
      <c r="C47" s="38"/>
      <c r="D47" s="39" t="s">
        <v>45</v>
      </c>
      <c r="E47" s="35">
        <v>62047788.329999998</v>
      </c>
      <c r="F47" s="41">
        <f>SUM(F48,F51)</f>
        <v>10000</v>
      </c>
      <c r="G47" s="41">
        <f>SUM(G48,G51)</f>
        <v>10000</v>
      </c>
      <c r="H47" s="35">
        <f t="shared" si="14"/>
        <v>62047788.329999998</v>
      </c>
      <c r="I47" s="4"/>
      <c r="J47" s="17"/>
      <c r="K47" s="17"/>
    </row>
    <row r="48" spans="1:11" s="19" customFormat="1" ht="12" customHeight="1" thickTop="1" x14ac:dyDescent="0.2">
      <c r="A48" s="36"/>
      <c r="B48" s="52">
        <v>70005</v>
      </c>
      <c r="C48" s="31"/>
      <c r="D48" s="44" t="s">
        <v>46</v>
      </c>
      <c r="E48" s="45">
        <v>3280800</v>
      </c>
      <c r="F48" s="46">
        <f>SUM(F49)</f>
        <v>0</v>
      </c>
      <c r="G48" s="46">
        <f>SUM(G49)</f>
        <v>10000</v>
      </c>
      <c r="H48" s="45">
        <f t="shared" si="14"/>
        <v>3270800</v>
      </c>
      <c r="I48" s="4"/>
      <c r="J48" s="17"/>
      <c r="K48" s="17"/>
    </row>
    <row r="49" spans="1:11" s="19" customFormat="1" ht="12" customHeight="1" x14ac:dyDescent="0.2">
      <c r="A49" s="36"/>
      <c r="B49" s="52"/>
      <c r="C49" s="31"/>
      <c r="D49" s="268" t="s">
        <v>47</v>
      </c>
      <c r="E49" s="269">
        <v>3273800</v>
      </c>
      <c r="F49" s="265">
        <f>SUM(F50:F50)</f>
        <v>0</v>
      </c>
      <c r="G49" s="265">
        <f>SUM(G50:G50)</f>
        <v>10000</v>
      </c>
      <c r="H49" s="264">
        <f>SUM(E49+F49-G49)</f>
        <v>3263800</v>
      </c>
      <c r="I49" s="4"/>
      <c r="J49" s="17"/>
      <c r="K49" s="17"/>
    </row>
    <row r="50" spans="1:11" s="19" customFormat="1" ht="12" customHeight="1" x14ac:dyDescent="0.2">
      <c r="A50" s="36"/>
      <c r="B50" s="52"/>
      <c r="C50" s="68">
        <v>4300</v>
      </c>
      <c r="D50" s="69" t="s">
        <v>48</v>
      </c>
      <c r="E50" s="70">
        <v>70000</v>
      </c>
      <c r="F50" s="54"/>
      <c r="G50" s="54">
        <v>10000</v>
      </c>
      <c r="H50" s="70">
        <f t="shared" ref="H50" si="15">SUM(E50+F50-G50)</f>
        <v>60000</v>
      </c>
      <c r="I50" s="4"/>
      <c r="J50" s="17"/>
      <c r="K50" s="17"/>
    </row>
    <row r="51" spans="1:11" s="19" customFormat="1" ht="12" customHeight="1" x14ac:dyDescent="0.2">
      <c r="A51" s="24"/>
      <c r="B51" s="68">
        <v>70007</v>
      </c>
      <c r="C51" s="71"/>
      <c r="D51" s="72" t="s">
        <v>49</v>
      </c>
      <c r="E51" s="45">
        <v>28972488.329999998</v>
      </c>
      <c r="F51" s="46">
        <f>SUM(F52)</f>
        <v>10000</v>
      </c>
      <c r="G51" s="46">
        <f>SUM(G52)</f>
        <v>0</v>
      </c>
      <c r="H51" s="45">
        <f t="shared" si="14"/>
        <v>28982488.329999998</v>
      </c>
      <c r="I51" s="4"/>
      <c r="J51" s="17"/>
      <c r="K51" s="17"/>
    </row>
    <row r="52" spans="1:11" s="19" customFormat="1" ht="12" customHeight="1" x14ac:dyDescent="0.2">
      <c r="A52" s="24"/>
      <c r="B52" s="43"/>
      <c r="C52" s="31"/>
      <c r="D52" s="268" t="s">
        <v>47</v>
      </c>
      <c r="E52" s="269">
        <v>99400</v>
      </c>
      <c r="F52" s="265">
        <f>SUM(F53:F53)</f>
        <v>10000</v>
      </c>
      <c r="G52" s="265">
        <f>SUM(G53:G53)</f>
        <v>0</v>
      </c>
      <c r="H52" s="264">
        <f>SUM(E52+F52-G52)</f>
        <v>109400</v>
      </c>
      <c r="I52" s="4"/>
      <c r="J52" s="17"/>
      <c r="K52" s="17"/>
    </row>
    <row r="53" spans="1:11" s="19" customFormat="1" ht="23.25" customHeight="1" x14ac:dyDescent="0.2">
      <c r="A53" s="24"/>
      <c r="B53" s="43"/>
      <c r="C53" s="66">
        <v>4400</v>
      </c>
      <c r="D53" s="49" t="s">
        <v>50</v>
      </c>
      <c r="E53" s="70">
        <v>8000</v>
      </c>
      <c r="F53" s="70">
        <v>10000</v>
      </c>
      <c r="G53" s="70"/>
      <c r="H53" s="50">
        <f t="shared" ref="H53:H54" si="16">SUM(E53+F53-G53)</f>
        <v>18000</v>
      </c>
      <c r="I53" s="4"/>
      <c r="J53" s="17"/>
      <c r="K53" s="17"/>
    </row>
    <row r="54" spans="1:11" s="19" customFormat="1" ht="12" customHeight="1" thickBot="1" x14ac:dyDescent="0.25">
      <c r="A54" s="36">
        <v>750</v>
      </c>
      <c r="B54" s="37"/>
      <c r="C54" s="38"/>
      <c r="D54" s="39" t="s">
        <v>51</v>
      </c>
      <c r="E54" s="35">
        <v>81959662.450000003</v>
      </c>
      <c r="F54" s="41">
        <f>SUM(F55)</f>
        <v>6600</v>
      </c>
      <c r="G54" s="41">
        <f>SUM(G55)</f>
        <v>6600</v>
      </c>
      <c r="H54" s="35">
        <f t="shared" si="16"/>
        <v>81959662.450000003</v>
      </c>
      <c r="I54" s="4"/>
      <c r="J54" s="17"/>
      <c r="K54" s="17"/>
    </row>
    <row r="55" spans="1:11" s="19" customFormat="1" ht="12" customHeight="1" thickTop="1" x14ac:dyDescent="0.2">
      <c r="A55" s="43"/>
      <c r="B55" s="52">
        <v>75045</v>
      </c>
      <c r="C55" s="31"/>
      <c r="D55" s="73" t="s">
        <v>52</v>
      </c>
      <c r="E55" s="46">
        <v>28740</v>
      </c>
      <c r="F55" s="46">
        <f>SUM(F56)</f>
        <v>6600</v>
      </c>
      <c r="G55" s="46">
        <f>SUM(G56)</f>
        <v>6600</v>
      </c>
      <c r="H55" s="45">
        <f>SUM(E55+F55-G55)</f>
        <v>28740</v>
      </c>
      <c r="I55" s="4"/>
      <c r="J55" s="17"/>
      <c r="K55" s="17"/>
    </row>
    <row r="56" spans="1:11" s="19" customFormat="1" ht="12" customHeight="1" x14ac:dyDescent="0.2">
      <c r="A56" s="43"/>
      <c r="B56" s="37"/>
      <c r="C56" s="31"/>
      <c r="D56" s="270" t="s">
        <v>53</v>
      </c>
      <c r="E56" s="271">
        <v>28740</v>
      </c>
      <c r="F56" s="271">
        <f>SUM(F57:F58)</f>
        <v>6600</v>
      </c>
      <c r="G56" s="271">
        <f>SUM(G57:G58)</f>
        <v>6600</v>
      </c>
      <c r="H56" s="269">
        <f>SUM(E56+F56-G56)</f>
        <v>28740</v>
      </c>
      <c r="I56" s="4"/>
      <c r="J56" s="17"/>
      <c r="K56" s="17"/>
    </row>
    <row r="57" spans="1:11" s="19" customFormat="1" ht="12" customHeight="1" x14ac:dyDescent="0.2">
      <c r="A57" s="43"/>
      <c r="B57" s="37"/>
      <c r="C57" s="43">
        <v>4170</v>
      </c>
      <c r="D57" s="74" t="s">
        <v>54</v>
      </c>
      <c r="E57" s="54">
        <v>28740</v>
      </c>
      <c r="F57" s="54"/>
      <c r="G57" s="54">
        <v>6600</v>
      </c>
      <c r="H57" s="54">
        <f t="shared" ref="H57:H58" si="17">SUM(E57+F57-G57)</f>
        <v>22140</v>
      </c>
      <c r="I57" s="4"/>
      <c r="J57" s="17"/>
      <c r="K57" s="17"/>
    </row>
    <row r="58" spans="1:11" s="19" customFormat="1" ht="12" customHeight="1" x14ac:dyDescent="0.2">
      <c r="A58" s="43"/>
      <c r="B58" s="52"/>
      <c r="C58" s="43">
        <v>4300</v>
      </c>
      <c r="D58" s="74" t="s">
        <v>48</v>
      </c>
      <c r="E58" s="50">
        <v>0</v>
      </c>
      <c r="F58" s="51">
        <v>6600</v>
      </c>
      <c r="G58" s="51"/>
      <c r="H58" s="51">
        <f t="shared" si="17"/>
        <v>6600</v>
      </c>
      <c r="I58" s="4"/>
      <c r="J58" s="17"/>
      <c r="K58" s="17"/>
    </row>
    <row r="59" spans="1:11" s="19" customFormat="1" ht="12" customHeight="1" x14ac:dyDescent="0.2">
      <c r="A59" s="75">
        <v>754</v>
      </c>
      <c r="B59" s="76"/>
      <c r="C59" s="77"/>
      <c r="D59" s="78" t="s">
        <v>55</v>
      </c>
      <c r="E59" s="54"/>
      <c r="F59" s="70"/>
      <c r="G59" s="70"/>
      <c r="H59" s="50"/>
      <c r="I59" s="4"/>
      <c r="J59" s="17"/>
      <c r="K59" s="17"/>
    </row>
    <row r="60" spans="1:11" s="19" customFormat="1" ht="12" customHeight="1" thickBot="1" x14ac:dyDescent="0.25">
      <c r="A60" s="75"/>
      <c r="B60" s="76"/>
      <c r="C60" s="77"/>
      <c r="D60" s="78" t="s">
        <v>16</v>
      </c>
      <c r="E60" s="35">
        <v>6459998</v>
      </c>
      <c r="F60" s="41">
        <f>SUM(F61)</f>
        <v>21313.17</v>
      </c>
      <c r="G60" s="41">
        <f>SUM(G61)</f>
        <v>363313.17</v>
      </c>
      <c r="H60" s="35">
        <f>SUM(E60+F60-G60)</f>
        <v>6117998</v>
      </c>
      <c r="I60" s="4"/>
      <c r="J60" s="17"/>
      <c r="K60" s="17"/>
    </row>
    <row r="61" spans="1:11" s="19" customFormat="1" ht="12" customHeight="1" thickTop="1" x14ac:dyDescent="0.2">
      <c r="A61" s="57"/>
      <c r="B61" s="31" t="s">
        <v>17</v>
      </c>
      <c r="C61" s="43"/>
      <c r="D61" s="44" t="s">
        <v>18</v>
      </c>
      <c r="E61" s="45">
        <v>501522</v>
      </c>
      <c r="F61" s="46">
        <f>SUM(F62,F64,F70)</f>
        <v>21313.17</v>
      </c>
      <c r="G61" s="46">
        <f>SUM(G62,G64,G70)</f>
        <v>363313.17</v>
      </c>
      <c r="H61" s="45">
        <f>SUM(E61+F61-G61)</f>
        <v>159522</v>
      </c>
      <c r="I61" s="4"/>
      <c r="J61" s="17"/>
      <c r="K61" s="17"/>
    </row>
    <row r="62" spans="1:11" s="19" customFormat="1" ht="12" customHeight="1" x14ac:dyDescent="0.2">
      <c r="A62" s="57"/>
      <c r="B62" s="31"/>
      <c r="C62" s="79"/>
      <c r="D62" s="272" t="s">
        <v>56</v>
      </c>
      <c r="E62" s="269">
        <v>424000</v>
      </c>
      <c r="F62" s="269">
        <f>SUM(F63:F63)</f>
        <v>0</v>
      </c>
      <c r="G62" s="269">
        <f>SUM(G63:G63)</f>
        <v>363313.17</v>
      </c>
      <c r="H62" s="264">
        <f>SUM(E62+F62-G62)</f>
        <v>60686.830000000016</v>
      </c>
      <c r="I62" s="4"/>
      <c r="J62" s="17"/>
      <c r="K62" s="17"/>
    </row>
    <row r="63" spans="1:11" s="19" customFormat="1" ht="12" customHeight="1" x14ac:dyDescent="0.2">
      <c r="A63" s="57"/>
      <c r="B63" s="31"/>
      <c r="C63" s="52">
        <v>4300</v>
      </c>
      <c r="D63" s="74" t="s">
        <v>48</v>
      </c>
      <c r="E63" s="70">
        <v>419000</v>
      </c>
      <c r="F63" s="70"/>
      <c r="G63" s="70">
        <f>342000+21313.17</f>
        <v>363313.17</v>
      </c>
      <c r="H63" s="50">
        <f t="shared" ref="H63" si="18">SUM(E63+F63-G63)</f>
        <v>55686.830000000016</v>
      </c>
      <c r="I63" s="4"/>
      <c r="J63" s="17"/>
      <c r="K63" s="17"/>
    </row>
    <row r="64" spans="1:11" s="19" customFormat="1" ht="12" customHeight="1" x14ac:dyDescent="0.2">
      <c r="A64" s="57"/>
      <c r="B64" s="31"/>
      <c r="C64" s="31"/>
      <c r="D64" s="273" t="s">
        <v>57</v>
      </c>
      <c r="E64" s="269">
        <v>0</v>
      </c>
      <c r="F64" s="265">
        <f>SUM(F65:F69)</f>
        <v>19957.89</v>
      </c>
      <c r="G64" s="265">
        <f>SUM(G65:G69)</f>
        <v>0</v>
      </c>
      <c r="H64" s="264">
        <f>SUM(E64+F64-G64)</f>
        <v>19957.89</v>
      </c>
      <c r="I64" s="4"/>
      <c r="J64" s="17"/>
      <c r="K64" s="17"/>
    </row>
    <row r="65" spans="1:12" s="19" customFormat="1" ht="12" customHeight="1" x14ac:dyDescent="0.2">
      <c r="A65" s="57"/>
      <c r="B65" s="31"/>
      <c r="C65" s="79" t="s">
        <v>58</v>
      </c>
      <c r="D65" s="80" t="s">
        <v>59</v>
      </c>
      <c r="E65" s="70">
        <v>0</v>
      </c>
      <c r="F65" s="70">
        <v>3304.54</v>
      </c>
      <c r="G65" s="70"/>
      <c r="H65" s="50">
        <f t="shared" ref="H65:H69" si="19">SUM(E65+F65-G65)</f>
        <v>3304.54</v>
      </c>
      <c r="I65" s="4"/>
      <c r="J65" s="17"/>
      <c r="K65" s="17"/>
      <c r="L65" s="17"/>
    </row>
    <row r="66" spans="1:12" s="19" customFormat="1" ht="12" customHeight="1" x14ac:dyDescent="0.2">
      <c r="A66" s="57"/>
      <c r="B66" s="31"/>
      <c r="C66" s="43">
        <v>4260</v>
      </c>
      <c r="D66" s="74" t="s">
        <v>60</v>
      </c>
      <c r="E66" s="70">
        <v>0</v>
      </c>
      <c r="F66" s="70">
        <v>8727.59</v>
      </c>
      <c r="G66" s="70"/>
      <c r="H66" s="50">
        <f t="shared" si="19"/>
        <v>8727.59</v>
      </c>
      <c r="I66" s="4"/>
      <c r="J66" s="17"/>
      <c r="K66" s="17"/>
    </row>
    <row r="67" spans="1:12" s="19" customFormat="1" ht="12" customHeight="1" x14ac:dyDescent="0.2">
      <c r="A67" s="57"/>
      <c r="B67" s="31"/>
      <c r="C67" s="43">
        <v>4270</v>
      </c>
      <c r="D67" s="74" t="s">
        <v>61</v>
      </c>
      <c r="E67" s="70">
        <v>0</v>
      </c>
      <c r="F67" s="70">
        <v>3280.28</v>
      </c>
      <c r="G67" s="70"/>
      <c r="H67" s="50">
        <f t="shared" si="19"/>
        <v>3280.28</v>
      </c>
      <c r="I67" s="4"/>
      <c r="J67" s="17"/>
      <c r="K67" s="17"/>
    </row>
    <row r="68" spans="1:12" s="19" customFormat="1" ht="12" customHeight="1" x14ac:dyDescent="0.2">
      <c r="A68" s="57"/>
      <c r="B68" s="31"/>
      <c r="C68" s="43">
        <v>4300</v>
      </c>
      <c r="D68" s="74" t="s">
        <v>48</v>
      </c>
      <c r="E68" s="70">
        <v>0</v>
      </c>
      <c r="F68" s="70">
        <v>2038.36</v>
      </c>
      <c r="G68" s="70"/>
      <c r="H68" s="50">
        <f t="shared" si="19"/>
        <v>2038.36</v>
      </c>
      <c r="I68" s="4"/>
      <c r="J68" s="17"/>
      <c r="K68" s="17"/>
    </row>
    <row r="69" spans="1:12" s="19" customFormat="1" ht="12" customHeight="1" x14ac:dyDescent="0.2">
      <c r="A69" s="57"/>
      <c r="B69" s="31"/>
      <c r="C69" s="43">
        <v>4430</v>
      </c>
      <c r="D69" s="74" t="s">
        <v>62</v>
      </c>
      <c r="E69" s="70">
        <v>0</v>
      </c>
      <c r="F69" s="70">
        <v>2607.12</v>
      </c>
      <c r="G69" s="70"/>
      <c r="H69" s="50">
        <f t="shared" si="19"/>
        <v>2607.12</v>
      </c>
      <c r="I69" s="4"/>
      <c r="J69" s="17"/>
      <c r="K69" s="17"/>
    </row>
    <row r="70" spans="1:12" s="19" customFormat="1" ht="12" customHeight="1" x14ac:dyDescent="0.2">
      <c r="A70" s="57"/>
      <c r="B70" s="31"/>
      <c r="C70" s="31"/>
      <c r="D70" s="272" t="s">
        <v>63</v>
      </c>
      <c r="E70" s="264">
        <v>0</v>
      </c>
      <c r="F70" s="265">
        <f>SUM(F71:F71)</f>
        <v>1355.28</v>
      </c>
      <c r="G70" s="265">
        <f>SUM(G71:G71)</f>
        <v>0</v>
      </c>
      <c r="H70" s="264">
        <f>SUM(E70+F70-G70)</f>
        <v>1355.28</v>
      </c>
      <c r="I70" s="4"/>
      <c r="J70" s="17"/>
      <c r="K70" s="17"/>
    </row>
    <row r="71" spans="1:12" s="19" customFormat="1" ht="12" customHeight="1" x14ac:dyDescent="0.2">
      <c r="A71" s="57"/>
      <c r="B71" s="31"/>
      <c r="C71" s="79" t="s">
        <v>58</v>
      </c>
      <c r="D71" s="80" t="s">
        <v>59</v>
      </c>
      <c r="E71" s="70">
        <v>0</v>
      </c>
      <c r="F71" s="54">
        <v>1355.28</v>
      </c>
      <c r="G71" s="54"/>
      <c r="H71" s="70">
        <f t="shared" ref="H71:H73" si="20">SUM(E71+F71-G71)</f>
        <v>1355.28</v>
      </c>
      <c r="I71" s="4"/>
      <c r="J71" s="17"/>
      <c r="K71" s="17"/>
    </row>
    <row r="72" spans="1:12" s="19" customFormat="1" ht="12" customHeight="1" thickBot="1" x14ac:dyDescent="0.25">
      <c r="A72" s="38" t="s">
        <v>64</v>
      </c>
      <c r="B72" s="37"/>
      <c r="C72" s="38"/>
      <c r="D72" s="39" t="s">
        <v>22</v>
      </c>
      <c r="E72" s="35">
        <v>64669422.07</v>
      </c>
      <c r="F72" s="41">
        <f>SUM(F73)</f>
        <v>36625</v>
      </c>
      <c r="G72" s="41">
        <f>SUM(G73)</f>
        <v>0</v>
      </c>
      <c r="H72" s="35">
        <f t="shared" si="20"/>
        <v>64706047.07</v>
      </c>
      <c r="I72" s="4"/>
      <c r="J72" s="17"/>
      <c r="K72" s="17"/>
    </row>
    <row r="73" spans="1:12" s="19" customFormat="1" ht="12" customHeight="1" thickTop="1" x14ac:dyDescent="0.2">
      <c r="A73" s="81"/>
      <c r="B73" s="52">
        <v>85230</v>
      </c>
      <c r="C73" s="31"/>
      <c r="D73" s="44" t="s">
        <v>23</v>
      </c>
      <c r="E73" s="82">
        <v>5583790</v>
      </c>
      <c r="F73" s="46">
        <f>SUM(F74)</f>
        <v>36625</v>
      </c>
      <c r="G73" s="46">
        <f>SUM(G74)</f>
        <v>0</v>
      </c>
      <c r="H73" s="45">
        <f t="shared" si="20"/>
        <v>5620415</v>
      </c>
      <c r="I73" s="4"/>
      <c r="J73" s="17"/>
      <c r="K73" s="17"/>
    </row>
    <row r="74" spans="1:12" s="19" customFormat="1" ht="23.25" customHeight="1" x14ac:dyDescent="0.2">
      <c r="A74" s="81"/>
      <c r="B74" s="37"/>
      <c r="C74" s="31"/>
      <c r="D74" s="274" t="s">
        <v>65</v>
      </c>
      <c r="E74" s="264">
        <v>14500</v>
      </c>
      <c r="F74" s="265">
        <f>SUM(F75:F75)</f>
        <v>36625</v>
      </c>
      <c r="G74" s="265">
        <f>SUM(G75:G75)</f>
        <v>0</v>
      </c>
      <c r="H74" s="264">
        <f>SUM(E74+F74-G74)</f>
        <v>51125</v>
      </c>
      <c r="I74" s="4"/>
      <c r="J74" s="17"/>
      <c r="K74" s="17"/>
    </row>
    <row r="75" spans="1:12" s="19" customFormat="1" ht="12" customHeight="1" x14ac:dyDescent="0.2">
      <c r="A75" s="81"/>
      <c r="B75" s="52"/>
      <c r="C75" s="43">
        <v>4300</v>
      </c>
      <c r="D75" s="74" t="s">
        <v>48</v>
      </c>
      <c r="E75" s="70">
        <v>14500</v>
      </c>
      <c r="F75" s="51">
        <v>36625</v>
      </c>
      <c r="G75" s="51"/>
      <c r="H75" s="51">
        <f t="shared" ref="H75:H99" si="21">SUM(E75+F75-G75)</f>
        <v>51125</v>
      </c>
      <c r="I75" s="4"/>
      <c r="J75" s="17"/>
      <c r="K75" s="17"/>
    </row>
    <row r="76" spans="1:12" s="19" customFormat="1" ht="12" customHeight="1" thickBot="1" x14ac:dyDescent="0.25">
      <c r="A76" s="37">
        <v>900</v>
      </c>
      <c r="B76" s="37"/>
      <c r="C76" s="38"/>
      <c r="D76" s="39" t="s">
        <v>66</v>
      </c>
      <c r="E76" s="35">
        <v>72642365.549999997</v>
      </c>
      <c r="F76" s="41">
        <f>SUM(F77)</f>
        <v>184594.2</v>
      </c>
      <c r="G76" s="41">
        <f>SUM(G77)</f>
        <v>184594.2</v>
      </c>
      <c r="H76" s="35">
        <f t="shared" si="21"/>
        <v>72642365.549999997</v>
      </c>
      <c r="I76" s="4"/>
      <c r="J76" s="17"/>
      <c r="K76" s="17"/>
    </row>
    <row r="77" spans="1:12" s="19" customFormat="1" ht="12" customHeight="1" thickTop="1" x14ac:dyDescent="0.2">
      <c r="A77" s="83"/>
      <c r="B77" s="52">
        <v>90095</v>
      </c>
      <c r="C77" s="38"/>
      <c r="D77" s="84" t="s">
        <v>28</v>
      </c>
      <c r="E77" s="45">
        <v>30392391.549999997</v>
      </c>
      <c r="F77" s="45">
        <f>SUM(F78)</f>
        <v>184594.2</v>
      </c>
      <c r="G77" s="45">
        <f>SUM(G78)</f>
        <v>184594.2</v>
      </c>
      <c r="H77" s="45">
        <f t="shared" si="21"/>
        <v>30392391.549999997</v>
      </c>
      <c r="I77" s="4"/>
      <c r="J77" s="17"/>
      <c r="K77" s="17"/>
    </row>
    <row r="78" spans="1:12" s="19" customFormat="1" ht="12.75" customHeight="1" x14ac:dyDescent="0.2">
      <c r="A78" s="83"/>
      <c r="B78" s="52"/>
      <c r="C78" s="43"/>
      <c r="D78" s="272" t="s">
        <v>67</v>
      </c>
      <c r="E78" s="269">
        <v>749300.2</v>
      </c>
      <c r="F78" s="269">
        <f>SUM(F79:F80)</f>
        <v>184594.2</v>
      </c>
      <c r="G78" s="269">
        <f>SUM(G79:G80)</f>
        <v>184594.2</v>
      </c>
      <c r="H78" s="269">
        <f t="shared" si="21"/>
        <v>749300.2</v>
      </c>
      <c r="I78" s="4"/>
      <c r="J78" s="17"/>
      <c r="K78" s="17"/>
    </row>
    <row r="79" spans="1:12" s="19" customFormat="1" ht="22.5" customHeight="1" x14ac:dyDescent="0.2">
      <c r="A79" s="83"/>
      <c r="B79" s="52"/>
      <c r="C79" s="66">
        <v>4390</v>
      </c>
      <c r="D79" s="67" t="s">
        <v>68</v>
      </c>
      <c r="E79" s="70">
        <v>209594.2</v>
      </c>
      <c r="F79" s="70"/>
      <c r="G79" s="70">
        <v>184594.2</v>
      </c>
      <c r="H79" s="70">
        <f t="shared" si="21"/>
        <v>25000</v>
      </c>
      <c r="I79" s="4"/>
      <c r="J79" s="17"/>
      <c r="K79" s="17"/>
    </row>
    <row r="80" spans="1:12" s="19" customFormat="1" ht="12" customHeight="1" x14ac:dyDescent="0.2">
      <c r="A80" s="83"/>
      <c r="B80" s="52"/>
      <c r="C80" s="43">
        <v>4430</v>
      </c>
      <c r="D80" s="74" t="s">
        <v>62</v>
      </c>
      <c r="E80" s="51">
        <v>276000</v>
      </c>
      <c r="F80" s="70">
        <v>184594.2</v>
      </c>
      <c r="G80" s="51"/>
      <c r="H80" s="51">
        <f t="shared" si="21"/>
        <v>460594.2</v>
      </c>
      <c r="I80" s="4"/>
      <c r="J80" s="17"/>
      <c r="K80" s="17"/>
    </row>
    <row r="81" spans="1:11" s="19" customFormat="1" ht="12" customHeight="1" thickBot="1" x14ac:dyDescent="0.25">
      <c r="A81" s="36">
        <v>921</v>
      </c>
      <c r="B81" s="36"/>
      <c r="C81" s="38"/>
      <c r="D81" s="39" t="s">
        <v>69</v>
      </c>
      <c r="E81" s="35">
        <v>11735039.02</v>
      </c>
      <c r="F81" s="35">
        <f>SUM(F82,F85)</f>
        <v>171596.16</v>
      </c>
      <c r="G81" s="35">
        <f>SUM(G82,G85)</f>
        <v>171596.16</v>
      </c>
      <c r="H81" s="35">
        <f t="shared" si="21"/>
        <v>11735039.02</v>
      </c>
      <c r="I81" s="4"/>
      <c r="J81" s="17"/>
      <c r="K81" s="17"/>
    </row>
    <row r="82" spans="1:11" s="19" customFormat="1" ht="12" customHeight="1" thickTop="1" x14ac:dyDescent="0.2">
      <c r="A82" s="83"/>
      <c r="B82" s="68">
        <v>92114</v>
      </c>
      <c r="C82" s="68"/>
      <c r="D82" s="84" t="s">
        <v>70</v>
      </c>
      <c r="E82" s="45">
        <v>1617698.16</v>
      </c>
      <c r="F82" s="45">
        <f>SUM(F83)</f>
        <v>0</v>
      </c>
      <c r="G82" s="45">
        <f>SUM(G83)</f>
        <v>171596.16</v>
      </c>
      <c r="H82" s="45">
        <f t="shared" si="21"/>
        <v>1446102</v>
      </c>
      <c r="I82" s="4"/>
      <c r="J82" s="17"/>
      <c r="K82" s="17"/>
    </row>
    <row r="83" spans="1:11" s="19" customFormat="1" ht="12" customHeight="1" x14ac:dyDescent="0.2">
      <c r="A83" s="83"/>
      <c r="B83" s="85"/>
      <c r="C83" s="68"/>
      <c r="D83" s="275" t="s">
        <v>71</v>
      </c>
      <c r="E83" s="264">
        <v>1617698.16</v>
      </c>
      <c r="F83" s="271">
        <f>SUM(F84)</f>
        <v>0</v>
      </c>
      <c r="G83" s="271">
        <f>SUM(G84)</f>
        <v>171596.16</v>
      </c>
      <c r="H83" s="269">
        <f t="shared" si="21"/>
        <v>1446102</v>
      </c>
      <c r="I83" s="4"/>
      <c r="J83" s="17"/>
      <c r="K83" s="17"/>
    </row>
    <row r="84" spans="1:11" s="19" customFormat="1" ht="21.75" customHeight="1" x14ac:dyDescent="0.2">
      <c r="A84" s="83"/>
      <c r="B84" s="85"/>
      <c r="C84" s="48" t="s">
        <v>72</v>
      </c>
      <c r="D84" s="86" t="s">
        <v>73</v>
      </c>
      <c r="E84" s="51">
        <v>1577698.16</v>
      </c>
      <c r="F84" s="51"/>
      <c r="G84" s="51">
        <v>171596.16</v>
      </c>
      <c r="H84" s="51">
        <f t="shared" si="21"/>
        <v>1406102</v>
      </c>
      <c r="I84" s="4"/>
      <c r="J84" s="17"/>
      <c r="K84" s="17"/>
    </row>
    <row r="85" spans="1:11" s="19" customFormat="1" ht="12" customHeight="1" x14ac:dyDescent="0.2">
      <c r="A85" s="83"/>
      <c r="B85" s="68">
        <v>92116</v>
      </c>
      <c r="C85" s="71"/>
      <c r="D85" s="72" t="s">
        <v>74</v>
      </c>
      <c r="E85" s="45">
        <v>4052372</v>
      </c>
      <c r="F85" s="45">
        <f>SUM(F86)</f>
        <v>171596.16</v>
      </c>
      <c r="G85" s="45">
        <f>SUM(G86)</f>
        <v>0</v>
      </c>
      <c r="H85" s="45">
        <f t="shared" si="21"/>
        <v>4223968.16</v>
      </c>
      <c r="I85" s="4"/>
      <c r="J85" s="17"/>
      <c r="K85" s="17"/>
    </row>
    <row r="86" spans="1:11" s="19" customFormat="1" ht="12" customHeight="1" x14ac:dyDescent="0.2">
      <c r="A86" s="83"/>
      <c r="B86" s="85"/>
      <c r="C86" s="68"/>
      <c r="D86" s="275" t="s">
        <v>71</v>
      </c>
      <c r="E86" s="264">
        <v>4052372</v>
      </c>
      <c r="F86" s="271">
        <f>SUM(F87:F87)</f>
        <v>171596.16</v>
      </c>
      <c r="G86" s="271">
        <f>SUM(G87:G87)</f>
        <v>0</v>
      </c>
      <c r="H86" s="269">
        <f t="shared" si="21"/>
        <v>4223968.16</v>
      </c>
      <c r="I86" s="4"/>
      <c r="J86" s="17"/>
      <c r="K86" s="17"/>
    </row>
    <row r="87" spans="1:11" s="19" customFormat="1" ht="22.5" customHeight="1" x14ac:dyDescent="0.2">
      <c r="A87" s="73"/>
      <c r="B87" s="87"/>
      <c r="C87" s="88" t="s">
        <v>72</v>
      </c>
      <c r="D87" s="89" t="s">
        <v>73</v>
      </c>
      <c r="E87" s="46">
        <v>3798872</v>
      </c>
      <c r="F87" s="46">
        <v>171596.16</v>
      </c>
      <c r="G87" s="46"/>
      <c r="H87" s="46">
        <f t="shared" si="21"/>
        <v>3970468.16</v>
      </c>
      <c r="I87" s="4"/>
      <c r="J87" s="17"/>
      <c r="K87" s="17"/>
    </row>
    <row r="88" spans="1:11" s="19" customFormat="1" ht="18.600000000000001" customHeight="1" thickBot="1" x14ac:dyDescent="0.25">
      <c r="A88" s="83"/>
      <c r="B88" s="52"/>
      <c r="C88" s="43"/>
      <c r="D88" s="34" t="s">
        <v>75</v>
      </c>
      <c r="E88" s="35">
        <v>72933465.689999998</v>
      </c>
      <c r="F88" s="35">
        <f>SUM(F90,F94,F98,F106)</f>
        <v>6966417</v>
      </c>
      <c r="G88" s="35">
        <f>SUM(G90,G94,G98,G106)</f>
        <v>13259</v>
      </c>
      <c r="H88" s="35">
        <f t="shared" si="21"/>
        <v>79886623.689999998</v>
      </c>
      <c r="I88" s="4"/>
      <c r="J88" s="17"/>
      <c r="K88" s="17"/>
    </row>
    <row r="89" spans="1:11" s="19" customFormat="1" ht="22.5" customHeight="1" thickTop="1" x14ac:dyDescent="0.2">
      <c r="A89" s="37">
        <v>754</v>
      </c>
      <c r="B89" s="37"/>
      <c r="C89" s="38"/>
      <c r="D89" s="39" t="s">
        <v>15</v>
      </c>
      <c r="E89" s="54"/>
      <c r="F89" s="50"/>
      <c r="G89" s="50"/>
      <c r="H89" s="54"/>
      <c r="I89" s="4"/>
      <c r="J89" s="17"/>
      <c r="K89" s="17"/>
    </row>
    <row r="90" spans="1:11" s="19" customFormat="1" ht="12" customHeight="1" thickBot="1" x14ac:dyDescent="0.25">
      <c r="A90" s="37"/>
      <c r="B90" s="37"/>
      <c r="C90" s="38"/>
      <c r="D90" s="39" t="s">
        <v>16</v>
      </c>
      <c r="E90" s="41">
        <v>193360</v>
      </c>
      <c r="F90" s="41">
        <f>SUM(F91)</f>
        <v>150000</v>
      </c>
      <c r="G90" s="41">
        <f>SUM(G91)</f>
        <v>0</v>
      </c>
      <c r="H90" s="41">
        <f>SUM(E90+F90-G90)</f>
        <v>343360</v>
      </c>
      <c r="I90" s="4"/>
      <c r="J90" s="17"/>
      <c r="K90" s="17"/>
    </row>
    <row r="91" spans="1:11" s="19" customFormat="1" ht="12" customHeight="1" thickTop="1" x14ac:dyDescent="0.2">
      <c r="A91" s="52"/>
      <c r="B91" s="52">
        <v>75495</v>
      </c>
      <c r="C91" s="31"/>
      <c r="D91" s="44" t="s">
        <v>28</v>
      </c>
      <c r="E91" s="45">
        <v>193360</v>
      </c>
      <c r="F91" s="46">
        <f t="shared" ref="F91:G91" si="22">SUM(F92)</f>
        <v>150000</v>
      </c>
      <c r="G91" s="46">
        <f t="shared" si="22"/>
        <v>0</v>
      </c>
      <c r="H91" s="45">
        <f>SUM(E91+F91-G91)</f>
        <v>343360</v>
      </c>
      <c r="I91" s="4"/>
      <c r="J91" s="17"/>
      <c r="K91" s="17"/>
    </row>
    <row r="92" spans="1:11" s="19" customFormat="1" ht="23.25" customHeight="1" x14ac:dyDescent="0.2">
      <c r="A92" s="30"/>
      <c r="B92" s="37"/>
      <c r="C92" s="79"/>
      <c r="D92" s="263" t="s">
        <v>76</v>
      </c>
      <c r="E92" s="264">
        <v>193360</v>
      </c>
      <c r="F92" s="265">
        <f>SUM(F93:F93)</f>
        <v>150000</v>
      </c>
      <c r="G92" s="265">
        <f>SUM(G93:G93)</f>
        <v>0</v>
      </c>
      <c r="H92" s="264">
        <f t="shared" ref="H92:H93" si="23">SUM(E92+F92-G92)</f>
        <v>343360</v>
      </c>
      <c r="I92" s="4"/>
      <c r="J92" s="17"/>
      <c r="K92" s="17"/>
    </row>
    <row r="93" spans="1:11" s="19" customFormat="1" ht="12" customHeight="1" x14ac:dyDescent="0.2">
      <c r="A93" s="30"/>
      <c r="B93" s="37"/>
      <c r="C93" s="43">
        <v>3110</v>
      </c>
      <c r="D93" s="74" t="s">
        <v>77</v>
      </c>
      <c r="E93" s="50">
        <v>193360</v>
      </c>
      <c r="F93" s="50">
        <v>150000</v>
      </c>
      <c r="G93" s="51"/>
      <c r="H93" s="50">
        <f t="shared" si="23"/>
        <v>343360</v>
      </c>
      <c r="I93" s="4"/>
      <c r="J93" s="17"/>
      <c r="K93" s="17"/>
    </row>
    <row r="94" spans="1:11" s="19" customFormat="1" ht="12" customHeight="1" thickBot="1" x14ac:dyDescent="0.25">
      <c r="A94" s="81" t="s">
        <v>64</v>
      </c>
      <c r="B94" s="37"/>
      <c r="C94" s="38"/>
      <c r="D94" s="39" t="s">
        <v>22</v>
      </c>
      <c r="E94" s="35">
        <v>6480652.1799999997</v>
      </c>
      <c r="F94" s="35">
        <f>SUM(F95)</f>
        <v>746426</v>
      </c>
      <c r="G94" s="35">
        <f>SUM(G95)</f>
        <v>0</v>
      </c>
      <c r="H94" s="35">
        <f t="shared" si="21"/>
        <v>7227078.1799999997</v>
      </c>
      <c r="I94" s="4"/>
      <c r="J94" s="17"/>
      <c r="K94" s="17"/>
    </row>
    <row r="95" spans="1:11" s="19" customFormat="1" ht="12" customHeight="1" thickTop="1" x14ac:dyDescent="0.2">
      <c r="A95" s="81"/>
      <c r="B95" s="52">
        <v>85228</v>
      </c>
      <c r="C95" s="31"/>
      <c r="D95" s="55" t="s">
        <v>289</v>
      </c>
      <c r="E95" s="82">
        <v>1327900</v>
      </c>
      <c r="F95" s="46">
        <f t="shared" ref="F95:G95" si="24">SUM(F96)</f>
        <v>746426</v>
      </c>
      <c r="G95" s="46">
        <f t="shared" si="24"/>
        <v>0</v>
      </c>
      <c r="H95" s="45">
        <f t="shared" si="21"/>
        <v>2074326</v>
      </c>
      <c r="I95" s="4"/>
      <c r="J95" s="17"/>
      <c r="K95" s="17"/>
    </row>
    <row r="96" spans="1:11" s="19" customFormat="1" ht="12" customHeight="1" x14ac:dyDescent="0.2">
      <c r="A96" s="81"/>
      <c r="B96" s="52"/>
      <c r="C96" s="31"/>
      <c r="D96" s="276" t="s">
        <v>78</v>
      </c>
      <c r="E96" s="277">
        <v>1327900</v>
      </c>
      <c r="F96" s="271">
        <f>SUM(F97:F97)</f>
        <v>746426</v>
      </c>
      <c r="G96" s="271">
        <f>SUM(G97:G97)</f>
        <v>0</v>
      </c>
      <c r="H96" s="269">
        <f t="shared" si="21"/>
        <v>2074326</v>
      </c>
      <c r="I96" s="4"/>
      <c r="J96" s="17"/>
      <c r="K96" s="17"/>
    </row>
    <row r="97" spans="1:11" s="19" customFormat="1" ht="33.75" customHeight="1" x14ac:dyDescent="0.2">
      <c r="A97" s="81"/>
      <c r="B97" s="37"/>
      <c r="C97" s="90" t="s">
        <v>79</v>
      </c>
      <c r="D97" s="91" t="s">
        <v>80</v>
      </c>
      <c r="E97" s="54">
        <v>1327900</v>
      </c>
      <c r="F97" s="54">
        <v>746426</v>
      </c>
      <c r="G97" s="54"/>
      <c r="H97" s="51">
        <f t="shared" si="21"/>
        <v>2074326</v>
      </c>
      <c r="I97" s="4"/>
      <c r="J97" s="17"/>
      <c r="K97" s="17"/>
    </row>
    <row r="98" spans="1:11" s="19" customFormat="1" ht="12" customHeight="1" thickBot="1" x14ac:dyDescent="0.25">
      <c r="A98" s="36">
        <v>853</v>
      </c>
      <c r="B98" s="37"/>
      <c r="C98" s="38"/>
      <c r="D98" s="39" t="s">
        <v>35</v>
      </c>
      <c r="E98" s="35">
        <v>226134</v>
      </c>
      <c r="F98" s="41">
        <f>SUM(F99)</f>
        <v>40086</v>
      </c>
      <c r="G98" s="41">
        <f>SUM(G99)</f>
        <v>0</v>
      </c>
      <c r="H98" s="35">
        <f t="shared" si="21"/>
        <v>266220</v>
      </c>
      <c r="I98" s="4"/>
      <c r="J98" s="17"/>
      <c r="K98" s="17"/>
    </row>
    <row r="99" spans="1:11" s="19" customFormat="1" ht="12" customHeight="1" thickTop="1" x14ac:dyDescent="0.2">
      <c r="A99" s="38"/>
      <c r="B99" s="52">
        <v>85395</v>
      </c>
      <c r="C99" s="31"/>
      <c r="D99" s="44" t="s">
        <v>28</v>
      </c>
      <c r="E99" s="82">
        <v>226134</v>
      </c>
      <c r="F99" s="45">
        <f>SUM(F100)</f>
        <v>40086</v>
      </c>
      <c r="G99" s="45">
        <f>SUM(G100)</f>
        <v>0</v>
      </c>
      <c r="H99" s="45">
        <f t="shared" si="21"/>
        <v>266220</v>
      </c>
      <c r="I99" s="4"/>
      <c r="J99" s="17"/>
      <c r="K99" s="17"/>
    </row>
    <row r="100" spans="1:11" s="19" customFormat="1" ht="21" customHeight="1" x14ac:dyDescent="0.2">
      <c r="A100" s="38"/>
      <c r="B100" s="52"/>
      <c r="C100" s="79"/>
      <c r="D100" s="278" t="s">
        <v>81</v>
      </c>
      <c r="E100" s="264">
        <v>226134</v>
      </c>
      <c r="F100" s="265">
        <f>SUM(F101:F105)</f>
        <v>40086</v>
      </c>
      <c r="G100" s="265">
        <f>SUM(G101:G105)</f>
        <v>0</v>
      </c>
      <c r="H100" s="264">
        <f>SUM(E100+F100-G100)</f>
        <v>266220</v>
      </c>
      <c r="I100" s="4"/>
      <c r="J100" s="17"/>
      <c r="K100" s="17"/>
    </row>
    <row r="101" spans="1:11" s="19" customFormat="1" ht="12" customHeight="1" x14ac:dyDescent="0.2">
      <c r="A101" s="38"/>
      <c r="B101" s="52"/>
      <c r="C101" s="43">
        <v>3110</v>
      </c>
      <c r="D101" s="74" t="s">
        <v>77</v>
      </c>
      <c r="E101" s="70">
        <v>221700</v>
      </c>
      <c r="F101" s="51">
        <f>19200+20100</f>
        <v>39300</v>
      </c>
      <c r="G101" s="51"/>
      <c r="H101" s="51">
        <f>SUM(E101+F101-G101)</f>
        <v>261000</v>
      </c>
      <c r="I101" s="4"/>
      <c r="J101" s="17"/>
      <c r="K101" s="17"/>
    </row>
    <row r="102" spans="1:11" s="19" customFormat="1" ht="12" customHeight="1" x14ac:dyDescent="0.2">
      <c r="A102" s="38"/>
      <c r="B102" s="52"/>
      <c r="C102" s="43">
        <v>4010</v>
      </c>
      <c r="D102" s="74" t="s">
        <v>82</v>
      </c>
      <c r="E102" s="70">
        <v>3688</v>
      </c>
      <c r="F102" s="51">
        <f>320+330</f>
        <v>650</v>
      </c>
      <c r="G102" s="51"/>
      <c r="H102" s="51">
        <f t="shared" ref="H102:H114" si="25">SUM(E102+F102-G102)</f>
        <v>4338</v>
      </c>
      <c r="I102" s="4"/>
      <c r="J102" s="17"/>
      <c r="K102" s="17"/>
    </row>
    <row r="103" spans="1:11" s="19" customFormat="1" ht="12" customHeight="1" x14ac:dyDescent="0.2">
      <c r="A103" s="38"/>
      <c r="B103" s="52"/>
      <c r="C103" s="43">
        <v>4110</v>
      </c>
      <c r="D103" s="74" t="s">
        <v>83</v>
      </c>
      <c r="E103" s="70">
        <v>646</v>
      </c>
      <c r="F103" s="51">
        <f>56+59</f>
        <v>115</v>
      </c>
      <c r="G103" s="51"/>
      <c r="H103" s="51">
        <f t="shared" si="25"/>
        <v>761</v>
      </c>
      <c r="I103" s="4"/>
      <c r="J103" s="17"/>
      <c r="K103" s="17"/>
    </row>
    <row r="104" spans="1:11" s="19" customFormat="1" ht="12" customHeight="1" x14ac:dyDescent="0.2">
      <c r="A104" s="38"/>
      <c r="B104" s="52"/>
      <c r="C104" s="43">
        <v>4120</v>
      </c>
      <c r="D104" s="74" t="s">
        <v>84</v>
      </c>
      <c r="E104" s="70">
        <v>93</v>
      </c>
      <c r="F104" s="51">
        <f>8+8</f>
        <v>16</v>
      </c>
      <c r="G104" s="51"/>
      <c r="H104" s="51">
        <f t="shared" si="25"/>
        <v>109</v>
      </c>
      <c r="I104" s="4"/>
      <c r="J104" s="17"/>
      <c r="K104" s="17"/>
    </row>
    <row r="105" spans="1:11" s="19" customFormat="1" ht="12" customHeight="1" x14ac:dyDescent="0.2">
      <c r="A105" s="38"/>
      <c r="B105" s="52"/>
      <c r="C105" s="43">
        <v>4710</v>
      </c>
      <c r="D105" s="80" t="s">
        <v>85</v>
      </c>
      <c r="E105" s="54">
        <v>7</v>
      </c>
      <c r="F105" s="70">
        <v>5</v>
      </c>
      <c r="G105" s="70"/>
      <c r="H105" s="51">
        <f t="shared" si="25"/>
        <v>12</v>
      </c>
      <c r="I105" s="4"/>
      <c r="J105" s="17"/>
      <c r="K105" s="17"/>
    </row>
    <row r="106" spans="1:11" s="19" customFormat="1" ht="12" customHeight="1" thickBot="1" x14ac:dyDescent="0.25">
      <c r="A106" s="37">
        <v>855</v>
      </c>
      <c r="B106" s="37"/>
      <c r="C106" s="38"/>
      <c r="D106" s="39" t="s">
        <v>37</v>
      </c>
      <c r="E106" s="41">
        <v>64340500</v>
      </c>
      <c r="F106" s="35">
        <f>SUM(F107)</f>
        <v>6029905</v>
      </c>
      <c r="G106" s="35">
        <f>SUM(G107)</f>
        <v>13259</v>
      </c>
      <c r="H106" s="35">
        <f t="shared" si="25"/>
        <v>70357146</v>
      </c>
      <c r="I106" s="4"/>
      <c r="J106" s="17"/>
      <c r="K106" s="17"/>
    </row>
    <row r="107" spans="1:11" s="19" customFormat="1" ht="12" customHeight="1" thickTop="1" x14ac:dyDescent="0.2">
      <c r="A107" s="37"/>
      <c r="B107" s="43">
        <v>85501</v>
      </c>
      <c r="C107" s="58"/>
      <c r="D107" s="59" t="s">
        <v>38</v>
      </c>
      <c r="E107" s="46">
        <v>30694200</v>
      </c>
      <c r="F107" s="46">
        <f t="shared" ref="F107:G107" si="26">SUM(F108)</f>
        <v>6029905</v>
      </c>
      <c r="G107" s="46">
        <f t="shared" si="26"/>
        <v>13259</v>
      </c>
      <c r="H107" s="45">
        <f t="shared" si="25"/>
        <v>36710846</v>
      </c>
      <c r="I107" s="4"/>
      <c r="J107" s="17"/>
      <c r="K107" s="17"/>
    </row>
    <row r="108" spans="1:11" s="19" customFormat="1" ht="12" customHeight="1" x14ac:dyDescent="0.2">
      <c r="A108" s="37"/>
      <c r="B108" s="52"/>
      <c r="C108" s="31"/>
      <c r="D108" s="268" t="s">
        <v>86</v>
      </c>
      <c r="E108" s="271">
        <v>30694200</v>
      </c>
      <c r="F108" s="271">
        <f>SUM(F109:F114)</f>
        <v>6029905</v>
      </c>
      <c r="G108" s="271">
        <f>SUM(G109:G114)</f>
        <v>13259</v>
      </c>
      <c r="H108" s="269">
        <f t="shared" si="25"/>
        <v>36710846</v>
      </c>
      <c r="I108" s="4"/>
      <c r="J108" s="17"/>
      <c r="K108" s="17"/>
    </row>
    <row r="109" spans="1:11" s="19" customFormat="1" ht="12" customHeight="1" x14ac:dyDescent="0.2">
      <c r="A109" s="37"/>
      <c r="B109" s="37"/>
      <c r="C109" s="43">
        <v>3110</v>
      </c>
      <c r="D109" s="74" t="s">
        <v>77</v>
      </c>
      <c r="E109" s="54">
        <v>30592910</v>
      </c>
      <c r="F109" s="54">
        <f>4887511+1110141</f>
        <v>5997652</v>
      </c>
      <c r="G109" s="92"/>
      <c r="H109" s="51">
        <f t="shared" si="25"/>
        <v>36590562</v>
      </c>
      <c r="I109" s="4"/>
      <c r="J109" s="17"/>
      <c r="K109" s="17"/>
    </row>
    <row r="110" spans="1:11" s="19" customFormat="1" ht="12" customHeight="1" x14ac:dyDescent="0.2">
      <c r="A110" s="37"/>
      <c r="B110" s="37"/>
      <c r="C110" s="43">
        <v>4010</v>
      </c>
      <c r="D110" s="74" t="s">
        <v>82</v>
      </c>
      <c r="E110" s="54">
        <v>32158</v>
      </c>
      <c r="F110" s="54">
        <v>26662</v>
      </c>
      <c r="G110" s="92"/>
      <c r="H110" s="51">
        <f t="shared" si="25"/>
        <v>58820</v>
      </c>
      <c r="I110" s="4"/>
      <c r="J110" s="17"/>
      <c r="K110" s="17"/>
    </row>
    <row r="111" spans="1:11" s="19" customFormat="1" ht="12" customHeight="1" x14ac:dyDescent="0.2">
      <c r="A111" s="37"/>
      <c r="B111" s="37"/>
      <c r="C111" s="43">
        <v>4040</v>
      </c>
      <c r="D111" s="74" t="s">
        <v>87</v>
      </c>
      <c r="E111" s="54">
        <v>52315</v>
      </c>
      <c r="F111" s="54"/>
      <c r="G111" s="54">
        <v>13259</v>
      </c>
      <c r="H111" s="51">
        <f t="shared" si="25"/>
        <v>39056</v>
      </c>
      <c r="I111" s="4"/>
      <c r="J111" s="17"/>
      <c r="K111" s="17"/>
    </row>
    <row r="112" spans="1:11" s="19" customFormat="1" ht="12" customHeight="1" x14ac:dyDescent="0.2">
      <c r="A112" s="37"/>
      <c r="B112" s="37"/>
      <c r="C112" s="43">
        <v>4110</v>
      </c>
      <c r="D112" s="74" t="s">
        <v>83</v>
      </c>
      <c r="E112" s="54">
        <v>14749</v>
      </c>
      <c r="F112" s="54">
        <v>2344</v>
      </c>
      <c r="G112" s="92"/>
      <c r="H112" s="51">
        <f t="shared" si="25"/>
        <v>17093</v>
      </c>
      <c r="I112" s="4"/>
      <c r="J112" s="17"/>
      <c r="K112" s="17"/>
    </row>
    <row r="113" spans="1:11" s="19" customFormat="1" ht="12" customHeight="1" x14ac:dyDescent="0.2">
      <c r="A113" s="37"/>
      <c r="B113" s="37"/>
      <c r="C113" s="43">
        <v>4120</v>
      </c>
      <c r="D113" s="74" t="s">
        <v>88</v>
      </c>
      <c r="E113" s="54">
        <v>2068</v>
      </c>
      <c r="F113" s="54">
        <v>336</v>
      </c>
      <c r="G113" s="92"/>
      <c r="H113" s="51">
        <f t="shared" si="25"/>
        <v>2404</v>
      </c>
      <c r="I113" s="4"/>
      <c r="J113" s="17"/>
      <c r="K113" s="17"/>
    </row>
    <row r="114" spans="1:11" s="19" customFormat="1" ht="12" customHeight="1" x14ac:dyDescent="0.2">
      <c r="A114" s="37"/>
      <c r="B114" s="37"/>
      <c r="C114" s="43">
        <v>4440</v>
      </c>
      <c r="D114" s="74" t="s">
        <v>89</v>
      </c>
      <c r="E114" s="54">
        <v>0</v>
      </c>
      <c r="F114" s="54">
        <v>2911</v>
      </c>
      <c r="G114" s="92"/>
      <c r="H114" s="51">
        <f t="shared" si="25"/>
        <v>2911</v>
      </c>
      <c r="I114" s="4"/>
      <c r="J114" s="17"/>
      <c r="K114" s="17"/>
    </row>
    <row r="115" spans="1:11" s="19" customFormat="1" ht="19.5" customHeight="1" thickBot="1" x14ac:dyDescent="0.25">
      <c r="A115" s="81"/>
      <c r="B115" s="52"/>
      <c r="C115" s="43"/>
      <c r="D115" s="34" t="s">
        <v>90</v>
      </c>
      <c r="E115" s="35">
        <v>18424794.800000001</v>
      </c>
      <c r="F115" s="35">
        <f>SUM(F117)</f>
        <v>113086</v>
      </c>
      <c r="G115" s="35">
        <f>SUM(G117)</f>
        <v>0</v>
      </c>
      <c r="H115" s="35">
        <f>SUM(E115+F115-G115)</f>
        <v>18537880.800000001</v>
      </c>
      <c r="I115" s="4"/>
      <c r="J115" s="17"/>
      <c r="K115" s="17"/>
    </row>
    <row r="116" spans="1:11" s="19" customFormat="1" ht="18.75" customHeight="1" thickTop="1" x14ac:dyDescent="0.2">
      <c r="A116" s="37">
        <v>754</v>
      </c>
      <c r="B116" s="37"/>
      <c r="C116" s="38"/>
      <c r="D116" s="37" t="s">
        <v>55</v>
      </c>
      <c r="E116" s="54"/>
      <c r="F116" s="70"/>
      <c r="G116" s="70"/>
      <c r="H116" s="70"/>
      <c r="I116" s="4"/>
      <c r="J116" s="17"/>
      <c r="K116" s="17"/>
    </row>
    <row r="117" spans="1:11" s="19" customFormat="1" ht="12" customHeight="1" thickBot="1" x14ac:dyDescent="0.25">
      <c r="A117" s="37"/>
      <c r="B117" s="37"/>
      <c r="C117" s="38"/>
      <c r="D117" s="37" t="s">
        <v>16</v>
      </c>
      <c r="E117" s="41">
        <v>15197400</v>
      </c>
      <c r="F117" s="35">
        <f>SUM(F118)</f>
        <v>113086</v>
      </c>
      <c r="G117" s="35">
        <f>SUM(G118)</f>
        <v>0</v>
      </c>
      <c r="H117" s="35">
        <f>SUM(E117+F117-G117)</f>
        <v>15310486</v>
      </c>
      <c r="I117" s="4"/>
      <c r="J117" s="17"/>
      <c r="K117" s="17"/>
    </row>
    <row r="118" spans="1:11" s="19" customFormat="1" ht="12" customHeight="1" thickTop="1" x14ac:dyDescent="0.2">
      <c r="A118" s="37"/>
      <c r="B118" s="52">
        <v>75411</v>
      </c>
      <c r="C118" s="43"/>
      <c r="D118" s="93" t="s">
        <v>91</v>
      </c>
      <c r="E118" s="46">
        <v>15197400</v>
      </c>
      <c r="F118" s="46">
        <f>SUM(F119)</f>
        <v>113086</v>
      </c>
      <c r="G118" s="46">
        <f>SUM(G119)</f>
        <v>0</v>
      </c>
      <c r="H118" s="45">
        <f>SUM(E118+F118-G118)</f>
        <v>15310486</v>
      </c>
      <c r="I118" s="4"/>
      <c r="J118" s="17"/>
      <c r="K118" s="17"/>
    </row>
    <row r="119" spans="1:11" s="19" customFormat="1" ht="12" customHeight="1" x14ac:dyDescent="0.2">
      <c r="A119" s="37"/>
      <c r="B119" s="52"/>
      <c r="C119" s="43"/>
      <c r="D119" s="273" t="s">
        <v>92</v>
      </c>
      <c r="E119" s="271">
        <v>15197400</v>
      </c>
      <c r="F119" s="271">
        <f>SUM(F120:F120)</f>
        <v>113086</v>
      </c>
      <c r="G119" s="271">
        <f>SUM(G120:G120)</f>
        <v>0</v>
      </c>
      <c r="H119" s="269">
        <f>SUM(E119+F119-G119)</f>
        <v>15310486</v>
      </c>
      <c r="I119" s="4"/>
      <c r="J119" s="17"/>
      <c r="K119" s="17"/>
    </row>
    <row r="120" spans="1:11" s="19" customFormat="1" ht="21.75" customHeight="1" x14ac:dyDescent="0.2">
      <c r="A120" s="83"/>
      <c r="B120" s="69"/>
      <c r="C120" s="90" t="s">
        <v>93</v>
      </c>
      <c r="D120" s="94" t="s">
        <v>94</v>
      </c>
      <c r="E120" s="51">
        <v>1815017</v>
      </c>
      <c r="F120" s="51">
        <v>113086</v>
      </c>
      <c r="G120" s="51"/>
      <c r="H120" s="51">
        <f t="shared" ref="H120" si="27">SUM(E120+F120-G120)</f>
        <v>1928103</v>
      </c>
      <c r="I120" s="4"/>
      <c r="J120" s="17"/>
      <c r="K120" s="17"/>
    </row>
    <row r="121" spans="1:11" s="19" customFormat="1" ht="3.75" customHeight="1" x14ac:dyDescent="0.2">
      <c r="A121" s="95"/>
      <c r="B121" s="95"/>
      <c r="C121" s="96"/>
      <c r="D121" s="97"/>
      <c r="E121" s="45"/>
      <c r="F121" s="45"/>
      <c r="G121" s="45"/>
      <c r="H121" s="45"/>
      <c r="I121" s="4"/>
      <c r="J121" s="17"/>
      <c r="K121" s="17"/>
    </row>
    <row r="122" spans="1:11" s="19" customFormat="1" ht="12.6" customHeight="1" x14ac:dyDescent="0.2">
      <c r="I122" s="4"/>
      <c r="J122" s="17"/>
      <c r="K122" s="17"/>
    </row>
    <row r="123" spans="1:11" s="19" customFormat="1" ht="12.6" customHeight="1" x14ac:dyDescent="0.2">
      <c r="I123" s="4"/>
      <c r="J123" s="17"/>
      <c r="K123" s="17"/>
    </row>
    <row r="124" spans="1:11" s="19" customFormat="1" ht="12.6" customHeight="1" x14ac:dyDescent="0.2">
      <c r="I124" s="4"/>
      <c r="J124" s="17"/>
      <c r="K124" s="17"/>
    </row>
    <row r="125" spans="1:11" s="19" customFormat="1" ht="12.6" customHeight="1" x14ac:dyDescent="0.2">
      <c r="I125" s="4"/>
      <c r="J125" s="17"/>
      <c r="K125" s="17"/>
    </row>
    <row r="126" spans="1:11" s="19" customFormat="1" ht="12.6" customHeight="1" x14ac:dyDescent="0.2">
      <c r="I126" s="4"/>
      <c r="J126" s="17"/>
      <c r="K126" s="17"/>
    </row>
    <row r="127" spans="1:11" s="19" customFormat="1" ht="12.6" customHeight="1" x14ac:dyDescent="0.2">
      <c r="I127" s="4"/>
      <c r="J127" s="17"/>
      <c r="K127" s="17"/>
    </row>
    <row r="128" spans="1:11" s="19" customFormat="1" ht="12.6" customHeight="1" x14ac:dyDescent="0.2">
      <c r="I128" s="4"/>
      <c r="J128" s="17"/>
      <c r="K128" s="17"/>
    </row>
    <row r="129" spans="9:11" s="19" customFormat="1" ht="12.6" customHeight="1" x14ac:dyDescent="0.2">
      <c r="I129" s="4"/>
      <c r="J129" s="17"/>
      <c r="K129" s="17"/>
    </row>
    <row r="130" spans="9:11" s="19" customFormat="1" ht="12.6" customHeight="1" x14ac:dyDescent="0.2">
      <c r="I130" s="4"/>
      <c r="J130" s="17"/>
      <c r="K130" s="17"/>
    </row>
    <row r="131" spans="9:11" s="19" customFormat="1" ht="12.6" customHeight="1" x14ac:dyDescent="0.2">
      <c r="I131" s="4"/>
      <c r="J131" s="17"/>
      <c r="K131" s="17"/>
    </row>
    <row r="132" spans="9:11" s="19" customFormat="1" ht="12.6" customHeight="1" x14ac:dyDescent="0.2">
      <c r="I132" s="4"/>
      <c r="J132" s="17"/>
      <c r="K132" s="17"/>
    </row>
    <row r="133" spans="9:11" s="19" customFormat="1" ht="12.6" customHeight="1" x14ac:dyDescent="0.2">
      <c r="I133" s="4"/>
      <c r="J133" s="17"/>
      <c r="K133" s="17"/>
    </row>
    <row r="134" spans="9:11" s="19" customFormat="1" ht="12.6" customHeight="1" x14ac:dyDescent="0.2">
      <c r="I134" s="4"/>
      <c r="J134" s="17"/>
      <c r="K134" s="17"/>
    </row>
    <row r="135" spans="9:11" s="19" customFormat="1" ht="12.6" customHeight="1" x14ac:dyDescent="0.2">
      <c r="I135" s="4"/>
      <c r="J135" s="17"/>
      <c r="K135" s="17"/>
    </row>
    <row r="136" spans="9:11" s="19" customFormat="1" ht="12.6" customHeight="1" x14ac:dyDescent="0.2">
      <c r="I136" s="4"/>
      <c r="J136" s="17"/>
      <c r="K136" s="17"/>
    </row>
    <row r="137" spans="9:11" s="19" customFormat="1" ht="12.6" customHeight="1" x14ac:dyDescent="0.2">
      <c r="I137" s="4"/>
      <c r="J137" s="17"/>
      <c r="K137" s="17"/>
    </row>
    <row r="138" spans="9:11" s="19" customFormat="1" ht="12.6" customHeight="1" x14ac:dyDescent="0.2">
      <c r="I138" s="4"/>
      <c r="J138" s="17"/>
      <c r="K138" s="17"/>
    </row>
    <row r="139" spans="9:11" s="19" customFormat="1" ht="12.6" customHeight="1" x14ac:dyDescent="0.2">
      <c r="I139" s="4"/>
      <c r="J139" s="17"/>
      <c r="K139" s="17"/>
    </row>
    <row r="140" spans="9:11" s="19" customFormat="1" ht="12.6" customHeight="1" x14ac:dyDescent="0.2">
      <c r="I140" s="4"/>
      <c r="J140" s="17"/>
      <c r="K140" s="17"/>
    </row>
    <row r="141" spans="9:11" s="19" customFormat="1" ht="12.6" customHeight="1" x14ac:dyDescent="0.2">
      <c r="I141" s="4"/>
      <c r="J141" s="17"/>
      <c r="K141" s="17"/>
    </row>
    <row r="142" spans="9:11" s="19" customFormat="1" ht="12.6" customHeight="1" x14ac:dyDescent="0.2">
      <c r="I142" s="4"/>
      <c r="J142" s="17"/>
      <c r="K142" s="17"/>
    </row>
    <row r="143" spans="9:11" s="19" customFormat="1" ht="12.6" customHeight="1" x14ac:dyDescent="0.2">
      <c r="I143" s="4"/>
      <c r="J143" s="17"/>
      <c r="K143" s="17"/>
    </row>
    <row r="144" spans="9:11" s="19" customFormat="1" ht="12.6" customHeight="1" x14ac:dyDescent="0.2">
      <c r="I144" s="4"/>
      <c r="J144" s="17"/>
      <c r="K144" s="17"/>
    </row>
    <row r="145" spans="9:11" s="19" customFormat="1" ht="12.6" customHeight="1" x14ac:dyDescent="0.2">
      <c r="I145" s="4"/>
      <c r="J145" s="17"/>
      <c r="K145" s="17"/>
    </row>
    <row r="146" spans="9:11" s="19" customFormat="1" ht="12.6" customHeight="1" x14ac:dyDescent="0.2">
      <c r="I146" s="4"/>
      <c r="J146" s="17"/>
      <c r="K146" s="17"/>
    </row>
    <row r="147" spans="9:11" s="19" customFormat="1" ht="12.6" customHeight="1" x14ac:dyDescent="0.2">
      <c r="I147" s="4"/>
      <c r="J147" s="17"/>
      <c r="K147" s="17"/>
    </row>
    <row r="148" spans="9:11" s="19" customFormat="1" ht="12.6" customHeight="1" x14ac:dyDescent="0.2">
      <c r="I148" s="4"/>
      <c r="J148" s="17"/>
      <c r="K148" s="17"/>
    </row>
    <row r="149" spans="9:11" s="19" customFormat="1" ht="12.6" customHeight="1" x14ac:dyDescent="0.2">
      <c r="I149" s="4"/>
      <c r="J149" s="17"/>
      <c r="K149" s="17"/>
    </row>
    <row r="150" spans="9:11" s="19" customFormat="1" ht="12.6" customHeight="1" x14ac:dyDescent="0.2">
      <c r="I150" s="4"/>
      <c r="J150" s="17"/>
      <c r="K150" s="17"/>
    </row>
    <row r="151" spans="9:11" s="19" customFormat="1" ht="12.6" customHeight="1" x14ac:dyDescent="0.2">
      <c r="I151" s="4"/>
      <c r="J151" s="17"/>
      <c r="K151" s="17"/>
    </row>
    <row r="152" spans="9:11" s="19" customFormat="1" ht="12.6" customHeight="1" x14ac:dyDescent="0.2">
      <c r="I152" s="4"/>
      <c r="J152" s="17"/>
      <c r="K152" s="17"/>
    </row>
    <row r="153" spans="9:11" s="19" customFormat="1" ht="12.6" customHeight="1" x14ac:dyDescent="0.2">
      <c r="I153" s="4"/>
      <c r="J153" s="17"/>
      <c r="K153" s="17"/>
    </row>
    <row r="154" spans="9:11" s="19" customFormat="1" ht="12.6" customHeight="1" x14ac:dyDescent="0.2">
      <c r="I154" s="4"/>
      <c r="J154" s="17"/>
      <c r="K154" s="17"/>
    </row>
    <row r="155" spans="9:11" s="19" customFormat="1" ht="12.6" customHeight="1" x14ac:dyDescent="0.2">
      <c r="I155" s="4"/>
      <c r="J155" s="17"/>
      <c r="K155" s="17"/>
    </row>
    <row r="156" spans="9:11" s="19" customFormat="1" ht="12.6" customHeight="1" x14ac:dyDescent="0.2">
      <c r="I156" s="4"/>
      <c r="J156" s="17"/>
      <c r="K156" s="17"/>
    </row>
    <row r="157" spans="9:11" s="19" customFormat="1" ht="12.6" customHeight="1" x14ac:dyDescent="0.2">
      <c r="I157" s="4"/>
      <c r="J157" s="17"/>
      <c r="K157" s="17"/>
    </row>
    <row r="158" spans="9:11" s="19" customFormat="1" ht="12.6" customHeight="1" x14ac:dyDescent="0.2">
      <c r="I158" s="4"/>
      <c r="J158" s="17"/>
      <c r="K158" s="17"/>
    </row>
    <row r="159" spans="9:11" s="19" customFormat="1" ht="12.6" customHeight="1" x14ac:dyDescent="0.2">
      <c r="I159" s="4"/>
      <c r="J159" s="17"/>
      <c r="K159" s="17"/>
    </row>
    <row r="160" spans="9:11" s="19" customFormat="1" ht="12.2" customHeight="1" x14ac:dyDescent="0.2">
      <c r="I160" s="4"/>
      <c r="J160" s="17"/>
      <c r="K160" s="17"/>
    </row>
    <row r="161" spans="9:11" s="19" customFormat="1" ht="12.2" customHeight="1" x14ac:dyDescent="0.2">
      <c r="I161" s="4"/>
      <c r="J161" s="17"/>
      <c r="K161" s="17"/>
    </row>
    <row r="162" spans="9:11" s="19" customFormat="1" ht="12.2" customHeight="1" x14ac:dyDescent="0.2">
      <c r="I162" s="4"/>
      <c r="J162" s="17"/>
      <c r="K162" s="17"/>
    </row>
    <row r="163" spans="9:11" s="19" customFormat="1" ht="12.95" customHeight="1" x14ac:dyDescent="0.2">
      <c r="I163" s="4"/>
      <c r="J163" s="17"/>
      <c r="K163" s="17"/>
    </row>
    <row r="164" spans="9:11" s="19" customFormat="1" ht="12.95" customHeight="1" x14ac:dyDescent="0.2">
      <c r="I164" s="4"/>
      <c r="J164" s="17"/>
      <c r="K164" s="17"/>
    </row>
    <row r="165" spans="9:11" s="19" customFormat="1" ht="12.95" customHeight="1" x14ac:dyDescent="0.2">
      <c r="I165" s="4"/>
      <c r="J165" s="17"/>
      <c r="K165" s="17"/>
    </row>
    <row r="166" spans="9:11" s="19" customFormat="1" ht="12.95" customHeight="1" x14ac:dyDescent="0.2">
      <c r="I166" s="4"/>
      <c r="J166" s="17"/>
      <c r="K166" s="17"/>
    </row>
    <row r="167" spans="9:11" s="19" customFormat="1" ht="12.95" customHeight="1" x14ac:dyDescent="0.2">
      <c r="I167" s="4"/>
      <c r="J167" s="17"/>
      <c r="K167" s="17"/>
    </row>
    <row r="168" spans="9:11" s="19" customFormat="1" ht="12.95" customHeight="1" x14ac:dyDescent="0.2">
      <c r="I168" s="4"/>
      <c r="J168" s="17"/>
      <c r="K168" s="17"/>
    </row>
    <row r="169" spans="9:11" s="19" customFormat="1" ht="12.95" customHeight="1" x14ac:dyDescent="0.2">
      <c r="I169" s="4"/>
      <c r="J169" s="17"/>
      <c r="K169" s="17"/>
    </row>
    <row r="170" spans="9:11" s="19" customFormat="1" ht="12.95" customHeight="1" x14ac:dyDescent="0.2">
      <c r="I170" s="4"/>
      <c r="J170" s="17"/>
      <c r="K170" s="17"/>
    </row>
    <row r="171" spans="9:11" s="19" customFormat="1" ht="12.95" customHeight="1" x14ac:dyDescent="0.2">
      <c r="I171" s="4"/>
      <c r="J171" s="17"/>
      <c r="K171" s="17"/>
    </row>
    <row r="172" spans="9:11" s="19" customFormat="1" ht="12.95" customHeight="1" x14ac:dyDescent="0.2">
      <c r="I172" s="4"/>
      <c r="J172" s="17"/>
      <c r="K172" s="17"/>
    </row>
    <row r="173" spans="9:11" s="19" customFormat="1" ht="12.95" customHeight="1" x14ac:dyDescent="0.2">
      <c r="I173" s="4"/>
      <c r="J173" s="17"/>
      <c r="K173" s="17"/>
    </row>
    <row r="174" spans="9:11" s="19" customFormat="1" ht="12.95" customHeight="1" x14ac:dyDescent="0.2">
      <c r="I174" s="4"/>
      <c r="J174" s="17"/>
      <c r="K174" s="17"/>
    </row>
    <row r="175" spans="9:11" s="19" customFormat="1" ht="12.95" customHeight="1" x14ac:dyDescent="0.2">
      <c r="I175" s="4"/>
      <c r="J175" s="17"/>
      <c r="K175" s="17"/>
    </row>
    <row r="176" spans="9:11" s="19" customFormat="1" ht="12.95" customHeight="1" x14ac:dyDescent="0.2">
      <c r="I176" s="4"/>
      <c r="J176" s="17"/>
      <c r="K176" s="17"/>
    </row>
    <row r="177" spans="9:11" s="19" customFormat="1" ht="12.95" customHeight="1" x14ac:dyDescent="0.2">
      <c r="I177" s="4"/>
      <c r="J177" s="17"/>
      <c r="K177" s="17"/>
    </row>
    <row r="178" spans="9:11" s="19" customFormat="1" ht="12.95" customHeight="1" x14ac:dyDescent="0.2">
      <c r="I178" s="4"/>
      <c r="J178" s="17"/>
      <c r="K178" s="17"/>
    </row>
    <row r="179" spans="9:11" s="19" customFormat="1" ht="12.95" customHeight="1" x14ac:dyDescent="0.2">
      <c r="I179" s="4"/>
      <c r="J179" s="17"/>
      <c r="K179" s="17"/>
    </row>
    <row r="180" spans="9:11" s="19" customFormat="1" ht="12.95" customHeight="1" x14ac:dyDescent="0.2">
      <c r="I180" s="4"/>
      <c r="J180" s="17"/>
      <c r="K180" s="17"/>
    </row>
    <row r="181" spans="9:11" s="19" customFormat="1" ht="12.95" customHeight="1" x14ac:dyDescent="0.2">
      <c r="I181" s="4"/>
      <c r="J181" s="17"/>
      <c r="K181" s="17"/>
    </row>
    <row r="182" spans="9:11" s="19" customFormat="1" ht="12.95" customHeight="1" x14ac:dyDescent="0.2">
      <c r="I182" s="4"/>
      <c r="J182" s="17"/>
      <c r="K182" s="17"/>
    </row>
    <row r="183" spans="9:11" s="19" customFormat="1" ht="12.95" customHeight="1" x14ac:dyDescent="0.2">
      <c r="I183" s="4"/>
      <c r="J183" s="17"/>
      <c r="K183" s="17"/>
    </row>
    <row r="184" spans="9:11" s="19" customFormat="1" ht="12.95" customHeight="1" x14ac:dyDescent="0.2">
      <c r="I184" s="4"/>
      <c r="J184" s="17"/>
      <c r="K184" s="17"/>
    </row>
    <row r="185" spans="9:11" s="19" customFormat="1" ht="12.95" customHeight="1" x14ac:dyDescent="0.2">
      <c r="I185" s="4"/>
      <c r="J185" s="17"/>
      <c r="K185" s="17"/>
    </row>
    <row r="186" spans="9:11" s="19" customFormat="1" ht="12.95" customHeight="1" x14ac:dyDescent="0.2">
      <c r="I186" s="4"/>
      <c r="J186" s="17"/>
      <c r="K186" s="17"/>
    </row>
    <row r="187" spans="9:11" s="19" customFormat="1" ht="12.95" customHeight="1" x14ac:dyDescent="0.2">
      <c r="I187" s="4"/>
      <c r="J187" s="17"/>
      <c r="K187" s="17"/>
    </row>
    <row r="188" spans="9:11" s="19" customFormat="1" ht="12.95" customHeight="1" x14ac:dyDescent="0.2">
      <c r="I188" s="4"/>
      <c r="J188" s="17"/>
      <c r="K188" s="17"/>
    </row>
    <row r="189" spans="9:11" s="19" customFormat="1" ht="12.95" customHeight="1" x14ac:dyDescent="0.2">
      <c r="I189" s="4"/>
      <c r="J189" s="17"/>
      <c r="K189" s="17"/>
    </row>
    <row r="190" spans="9:11" s="19" customFormat="1" ht="12.95" customHeight="1" x14ac:dyDescent="0.2">
      <c r="I190" s="4"/>
      <c r="J190" s="17"/>
      <c r="K190" s="17"/>
    </row>
    <row r="191" spans="9:11" s="19" customFormat="1" ht="12.95" customHeight="1" x14ac:dyDescent="0.2">
      <c r="I191" s="4"/>
      <c r="J191" s="17"/>
      <c r="K191" s="17"/>
    </row>
    <row r="192" spans="9:11" s="19" customFormat="1" ht="12.95" customHeight="1" x14ac:dyDescent="0.2">
      <c r="I192" s="4"/>
      <c r="J192" s="17"/>
      <c r="K192" s="17"/>
    </row>
    <row r="193" spans="9:11" s="19" customFormat="1" ht="12.95" customHeight="1" x14ac:dyDescent="0.2">
      <c r="I193" s="4"/>
      <c r="J193" s="17"/>
      <c r="K193" s="17"/>
    </row>
    <row r="194" spans="9:11" s="19" customFormat="1" ht="12.95" customHeight="1" x14ac:dyDescent="0.2">
      <c r="I194" s="4"/>
      <c r="J194" s="17"/>
      <c r="K194" s="17"/>
    </row>
    <row r="195" spans="9:11" s="19" customFormat="1" ht="12.95" customHeight="1" x14ac:dyDescent="0.2">
      <c r="I195" s="4"/>
      <c r="J195" s="17"/>
      <c r="K195" s="17"/>
    </row>
    <row r="196" spans="9:11" s="19" customFormat="1" ht="12.95" customHeight="1" x14ac:dyDescent="0.2">
      <c r="I196" s="4"/>
      <c r="J196" s="17"/>
      <c r="K196" s="17"/>
    </row>
    <row r="197" spans="9:11" s="19" customFormat="1" ht="12.95" customHeight="1" x14ac:dyDescent="0.2">
      <c r="I197" s="4"/>
      <c r="J197" s="17"/>
      <c r="K197" s="17"/>
    </row>
    <row r="198" spans="9:11" s="19" customFormat="1" ht="12.95" customHeight="1" x14ac:dyDescent="0.2">
      <c r="I198" s="4"/>
      <c r="J198" s="17"/>
      <c r="K198" s="17"/>
    </row>
    <row r="199" spans="9:11" s="19" customFormat="1" ht="12.95" customHeight="1" x14ac:dyDescent="0.2">
      <c r="I199" s="4"/>
      <c r="J199" s="17"/>
      <c r="K199" s="17"/>
    </row>
    <row r="200" spans="9:11" s="19" customFormat="1" ht="12.95" customHeight="1" x14ac:dyDescent="0.2">
      <c r="I200" s="4"/>
      <c r="J200" s="17"/>
      <c r="K200" s="17"/>
    </row>
    <row r="201" spans="9:11" s="19" customFormat="1" ht="12.95" customHeight="1" x14ac:dyDescent="0.2">
      <c r="I201" s="4"/>
      <c r="J201" s="17"/>
      <c r="K201" s="17"/>
    </row>
    <row r="202" spans="9:11" s="19" customFormat="1" ht="12.95" customHeight="1" x14ac:dyDescent="0.2">
      <c r="I202" s="4"/>
      <c r="J202" s="17"/>
      <c r="K202" s="17"/>
    </row>
    <row r="203" spans="9:11" s="19" customFormat="1" ht="12.95" customHeight="1" x14ac:dyDescent="0.2">
      <c r="I203" s="4"/>
      <c r="J203" s="17"/>
      <c r="K203" s="17"/>
    </row>
    <row r="204" spans="9:11" s="19" customFormat="1" ht="12.95" customHeight="1" x14ac:dyDescent="0.2">
      <c r="I204" s="4"/>
      <c r="J204" s="17"/>
      <c r="K204" s="17"/>
    </row>
    <row r="205" spans="9:11" s="19" customFormat="1" ht="12.95" customHeight="1" x14ac:dyDescent="0.2">
      <c r="I205" s="4"/>
      <c r="J205" s="17"/>
      <c r="K205" s="17"/>
    </row>
    <row r="206" spans="9:11" s="19" customFormat="1" ht="12.95" customHeight="1" x14ac:dyDescent="0.2">
      <c r="I206" s="4"/>
      <c r="J206" s="17"/>
      <c r="K206" s="17"/>
    </row>
    <row r="207" spans="9:11" s="19" customFormat="1" ht="12.95" customHeight="1" x14ac:dyDescent="0.2">
      <c r="I207" s="4"/>
      <c r="J207" s="17"/>
      <c r="K207" s="17"/>
    </row>
    <row r="208" spans="9:11" s="19" customFormat="1" ht="12.95" customHeight="1" x14ac:dyDescent="0.2">
      <c r="I208" s="4"/>
      <c r="J208" s="17"/>
      <c r="K208" s="17"/>
    </row>
    <row r="209" spans="9:11" s="19" customFormat="1" ht="12.95" customHeight="1" x14ac:dyDescent="0.2">
      <c r="I209" s="4"/>
      <c r="J209" s="17"/>
      <c r="K209" s="17"/>
    </row>
    <row r="210" spans="9:11" s="19" customFormat="1" ht="12.95" customHeight="1" x14ac:dyDescent="0.2">
      <c r="I210" s="4"/>
      <c r="J210" s="17"/>
      <c r="K210" s="17"/>
    </row>
    <row r="211" spans="9:11" s="19" customFormat="1" ht="12.95" customHeight="1" x14ac:dyDescent="0.2">
      <c r="I211" s="4"/>
      <c r="J211" s="17"/>
      <c r="K211" s="17"/>
    </row>
    <row r="212" spans="9:11" s="19" customFormat="1" ht="12.95" customHeight="1" x14ac:dyDescent="0.2">
      <c r="I212" s="4"/>
      <c r="J212" s="17"/>
      <c r="K212" s="17"/>
    </row>
    <row r="213" spans="9:11" s="19" customFormat="1" ht="12.95" customHeight="1" x14ac:dyDescent="0.2">
      <c r="I213" s="4"/>
      <c r="J213" s="17"/>
      <c r="K213" s="17"/>
    </row>
    <row r="214" spans="9:11" s="19" customFormat="1" ht="12.95" customHeight="1" x14ac:dyDescent="0.2">
      <c r="I214" s="4"/>
      <c r="J214" s="17"/>
      <c r="K214" s="17"/>
    </row>
    <row r="215" spans="9:11" s="19" customFormat="1" ht="12.95" customHeight="1" x14ac:dyDescent="0.2">
      <c r="I215" s="4"/>
      <c r="J215" s="17"/>
      <c r="K215" s="17"/>
    </row>
    <row r="216" spans="9:11" s="19" customFormat="1" ht="12.95" customHeight="1" x14ac:dyDescent="0.2">
      <c r="I216" s="4"/>
      <c r="J216" s="17"/>
      <c r="K216" s="17"/>
    </row>
    <row r="217" spans="9:11" s="19" customFormat="1" ht="12.95" customHeight="1" x14ac:dyDescent="0.2">
      <c r="I217" s="4"/>
      <c r="J217" s="17"/>
      <c r="K217" s="17"/>
    </row>
    <row r="218" spans="9:11" s="19" customFormat="1" ht="12.95" customHeight="1" x14ac:dyDescent="0.2">
      <c r="I218" s="4"/>
      <c r="J218" s="17"/>
      <c r="K218" s="17"/>
    </row>
    <row r="219" spans="9:11" s="19" customFormat="1" ht="12.95" customHeight="1" x14ac:dyDescent="0.2">
      <c r="I219" s="4"/>
      <c r="J219" s="17"/>
      <c r="K219" s="17"/>
    </row>
    <row r="220" spans="9:11" s="19" customFormat="1" ht="12.95" customHeight="1" x14ac:dyDescent="0.2">
      <c r="I220" s="4"/>
      <c r="J220" s="17"/>
      <c r="K220" s="17"/>
    </row>
    <row r="221" spans="9:11" s="19" customFormat="1" ht="12.95" customHeight="1" x14ac:dyDescent="0.2">
      <c r="I221" s="4"/>
      <c r="J221" s="17"/>
      <c r="K221" s="17"/>
    </row>
    <row r="222" spans="9:11" s="19" customFormat="1" ht="12.95" customHeight="1" x14ac:dyDescent="0.2">
      <c r="I222" s="4"/>
      <c r="J222" s="17"/>
      <c r="K222" s="17"/>
    </row>
    <row r="223" spans="9:11" s="19" customFormat="1" ht="12.95" customHeight="1" x14ac:dyDescent="0.2">
      <c r="I223" s="4"/>
      <c r="J223" s="17"/>
      <c r="K223" s="17"/>
    </row>
    <row r="224" spans="9:11" s="19" customFormat="1" ht="12.95" customHeight="1" x14ac:dyDescent="0.2">
      <c r="I224" s="4"/>
      <c r="J224" s="17"/>
      <c r="K224" s="17"/>
    </row>
    <row r="225" spans="9:11" s="19" customFormat="1" ht="12.95" customHeight="1" x14ac:dyDescent="0.2">
      <c r="I225" s="4"/>
      <c r="J225" s="17"/>
      <c r="K225" s="17"/>
    </row>
    <row r="226" spans="9:11" s="19" customFormat="1" ht="12.95" customHeight="1" x14ac:dyDescent="0.2">
      <c r="I226" s="4"/>
      <c r="J226" s="17"/>
      <c r="K226" s="17"/>
    </row>
    <row r="227" spans="9:11" s="19" customFormat="1" ht="12.95" customHeight="1" x14ac:dyDescent="0.2">
      <c r="I227" s="4"/>
      <c r="J227" s="17"/>
      <c r="K227" s="17"/>
    </row>
    <row r="228" spans="9:11" s="19" customFormat="1" ht="12.95" customHeight="1" x14ac:dyDescent="0.2">
      <c r="I228" s="4"/>
      <c r="J228" s="17"/>
      <c r="K228" s="17"/>
    </row>
    <row r="229" spans="9:11" s="19" customFormat="1" ht="12.95" customHeight="1" x14ac:dyDescent="0.2">
      <c r="I229" s="4"/>
      <c r="J229" s="17"/>
      <c r="K229" s="17"/>
    </row>
    <row r="230" spans="9:11" ht="12.95" customHeight="1" x14ac:dyDescent="0.25"/>
    <row r="231" spans="9:11" ht="12.95" customHeight="1" x14ac:dyDescent="0.25"/>
    <row r="232" spans="9:11" ht="12.95" customHeight="1" x14ac:dyDescent="0.25"/>
    <row r="233" spans="9:11" ht="12.95" customHeight="1" x14ac:dyDescent="0.25"/>
    <row r="234" spans="9:11" ht="12.95" customHeight="1" x14ac:dyDescent="0.25"/>
    <row r="235" spans="9:11" ht="12.95" customHeight="1" x14ac:dyDescent="0.25"/>
    <row r="236" spans="9:11" ht="12.95" customHeight="1" x14ac:dyDescent="0.25"/>
    <row r="237" spans="9:11" ht="12.95" customHeight="1" x14ac:dyDescent="0.25"/>
    <row r="238" spans="9:11" ht="12.95" customHeight="1" x14ac:dyDescent="0.25"/>
    <row r="239" spans="9:11" ht="12.95" customHeight="1" x14ac:dyDescent="0.25"/>
    <row r="240" spans="9:11" ht="12.95" customHeight="1" x14ac:dyDescent="0.25"/>
    <row r="241" ht="12.9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5946-96D3-4B8B-A0BC-8B2F2B96B3AA}">
  <dimension ref="A1:BV20"/>
  <sheetViews>
    <sheetView zoomScale="130" zoomScaleNormal="130" workbookViewId="0"/>
  </sheetViews>
  <sheetFormatPr defaultRowHeight="12.75" x14ac:dyDescent="0.2"/>
  <cols>
    <col min="1" max="1" width="4.28515625" style="279" customWidth="1"/>
    <col min="2" max="2" width="8.7109375" style="279" customWidth="1"/>
    <col min="3" max="3" width="5.5703125" style="279" customWidth="1"/>
    <col min="4" max="4" width="10.140625" style="279" customWidth="1"/>
    <col min="5" max="5" width="10.42578125" style="279" customWidth="1"/>
    <col min="6" max="6" width="10.28515625" style="279" customWidth="1"/>
    <col min="7" max="7" width="14" style="279" customWidth="1"/>
    <col min="8" max="8" width="14.28515625" style="280" customWidth="1"/>
    <col min="9" max="9" width="11.28515625" style="280" customWidth="1"/>
    <col min="10" max="74" width="9.140625" style="280"/>
    <col min="75" max="256" width="9.140625" style="279"/>
    <col min="257" max="257" width="4.28515625" style="279" customWidth="1"/>
    <col min="258" max="258" width="8.7109375" style="279" customWidth="1"/>
    <col min="259" max="259" width="5.5703125" style="279" customWidth="1"/>
    <col min="260" max="260" width="10.140625" style="279" customWidth="1"/>
    <col min="261" max="261" width="10.42578125" style="279" customWidth="1"/>
    <col min="262" max="262" width="10.28515625" style="279" customWidth="1"/>
    <col min="263" max="263" width="14" style="279" customWidth="1"/>
    <col min="264" max="264" width="14.28515625" style="279" customWidth="1"/>
    <col min="265" max="265" width="11.28515625" style="279" customWidth="1"/>
    <col min="266" max="512" width="9.140625" style="279"/>
    <col min="513" max="513" width="4.28515625" style="279" customWidth="1"/>
    <col min="514" max="514" width="8.7109375" style="279" customWidth="1"/>
    <col min="515" max="515" width="5.5703125" style="279" customWidth="1"/>
    <col min="516" max="516" width="10.140625" style="279" customWidth="1"/>
    <col min="517" max="517" width="10.42578125" style="279" customWidth="1"/>
    <col min="518" max="518" width="10.28515625" style="279" customWidth="1"/>
    <col min="519" max="519" width="14" style="279" customWidth="1"/>
    <col min="520" max="520" width="14.28515625" style="279" customWidth="1"/>
    <col min="521" max="521" width="11.28515625" style="279" customWidth="1"/>
    <col min="522" max="768" width="9.140625" style="279"/>
    <col min="769" max="769" width="4.28515625" style="279" customWidth="1"/>
    <col min="770" max="770" width="8.7109375" style="279" customWidth="1"/>
    <col min="771" max="771" width="5.5703125" style="279" customWidth="1"/>
    <col min="772" max="772" width="10.140625" style="279" customWidth="1"/>
    <col min="773" max="773" width="10.42578125" style="279" customWidth="1"/>
    <col min="774" max="774" width="10.28515625" style="279" customWidth="1"/>
    <col min="775" max="775" width="14" style="279" customWidth="1"/>
    <col min="776" max="776" width="14.28515625" style="279" customWidth="1"/>
    <col min="777" max="777" width="11.28515625" style="279" customWidth="1"/>
    <col min="778" max="1024" width="9.140625" style="279"/>
    <col min="1025" max="1025" width="4.28515625" style="279" customWidth="1"/>
    <col min="1026" max="1026" width="8.7109375" style="279" customWidth="1"/>
    <col min="1027" max="1027" width="5.5703125" style="279" customWidth="1"/>
    <col min="1028" max="1028" width="10.140625" style="279" customWidth="1"/>
    <col min="1029" max="1029" width="10.42578125" style="279" customWidth="1"/>
    <col min="1030" max="1030" width="10.28515625" style="279" customWidth="1"/>
    <col min="1031" max="1031" width="14" style="279" customWidth="1"/>
    <col min="1032" max="1032" width="14.28515625" style="279" customWidth="1"/>
    <col min="1033" max="1033" width="11.28515625" style="279" customWidth="1"/>
    <col min="1034" max="1280" width="9.140625" style="279"/>
    <col min="1281" max="1281" width="4.28515625" style="279" customWidth="1"/>
    <col min="1282" max="1282" width="8.7109375" style="279" customWidth="1"/>
    <col min="1283" max="1283" width="5.5703125" style="279" customWidth="1"/>
    <col min="1284" max="1284" width="10.140625" style="279" customWidth="1"/>
    <col min="1285" max="1285" width="10.42578125" style="279" customWidth="1"/>
    <col min="1286" max="1286" width="10.28515625" style="279" customWidth="1"/>
    <col min="1287" max="1287" width="14" style="279" customWidth="1"/>
    <col min="1288" max="1288" width="14.28515625" style="279" customWidth="1"/>
    <col min="1289" max="1289" width="11.28515625" style="279" customWidth="1"/>
    <col min="1290" max="1536" width="9.140625" style="279"/>
    <col min="1537" max="1537" width="4.28515625" style="279" customWidth="1"/>
    <col min="1538" max="1538" width="8.7109375" style="279" customWidth="1"/>
    <col min="1539" max="1539" width="5.5703125" style="279" customWidth="1"/>
    <col min="1540" max="1540" width="10.140625" style="279" customWidth="1"/>
    <col min="1541" max="1541" width="10.42578125" style="279" customWidth="1"/>
    <col min="1542" max="1542" width="10.28515625" style="279" customWidth="1"/>
    <col min="1543" max="1543" width="14" style="279" customWidth="1"/>
    <col min="1544" max="1544" width="14.28515625" style="279" customWidth="1"/>
    <col min="1545" max="1545" width="11.28515625" style="279" customWidth="1"/>
    <col min="1546" max="1792" width="9.140625" style="279"/>
    <col min="1793" max="1793" width="4.28515625" style="279" customWidth="1"/>
    <col min="1794" max="1794" width="8.7109375" style="279" customWidth="1"/>
    <col min="1795" max="1795" width="5.5703125" style="279" customWidth="1"/>
    <col min="1796" max="1796" width="10.140625" style="279" customWidth="1"/>
    <col min="1797" max="1797" width="10.42578125" style="279" customWidth="1"/>
    <col min="1798" max="1798" width="10.28515625" style="279" customWidth="1"/>
    <col min="1799" max="1799" width="14" style="279" customWidth="1"/>
    <col min="1800" max="1800" width="14.28515625" style="279" customWidth="1"/>
    <col min="1801" max="1801" width="11.28515625" style="279" customWidth="1"/>
    <col min="1802" max="2048" width="9.140625" style="279"/>
    <col min="2049" max="2049" width="4.28515625" style="279" customWidth="1"/>
    <col min="2050" max="2050" width="8.7109375" style="279" customWidth="1"/>
    <col min="2051" max="2051" width="5.5703125" style="279" customWidth="1"/>
    <col min="2052" max="2052" width="10.140625" style="279" customWidth="1"/>
    <col min="2053" max="2053" width="10.42578125" style="279" customWidth="1"/>
    <col min="2054" max="2054" width="10.28515625" style="279" customWidth="1"/>
    <col min="2055" max="2055" width="14" style="279" customWidth="1"/>
    <col min="2056" max="2056" width="14.28515625" style="279" customWidth="1"/>
    <col min="2057" max="2057" width="11.28515625" style="279" customWidth="1"/>
    <col min="2058" max="2304" width="9.140625" style="279"/>
    <col min="2305" max="2305" width="4.28515625" style="279" customWidth="1"/>
    <col min="2306" max="2306" width="8.7109375" style="279" customWidth="1"/>
    <col min="2307" max="2307" width="5.5703125" style="279" customWidth="1"/>
    <col min="2308" max="2308" width="10.140625" style="279" customWidth="1"/>
    <col min="2309" max="2309" width="10.42578125" style="279" customWidth="1"/>
    <col min="2310" max="2310" width="10.28515625" style="279" customWidth="1"/>
    <col min="2311" max="2311" width="14" style="279" customWidth="1"/>
    <col min="2312" max="2312" width="14.28515625" style="279" customWidth="1"/>
    <col min="2313" max="2313" width="11.28515625" style="279" customWidth="1"/>
    <col min="2314" max="2560" width="9.140625" style="279"/>
    <col min="2561" max="2561" width="4.28515625" style="279" customWidth="1"/>
    <col min="2562" max="2562" width="8.7109375" style="279" customWidth="1"/>
    <col min="2563" max="2563" width="5.5703125" style="279" customWidth="1"/>
    <col min="2564" max="2564" width="10.140625" style="279" customWidth="1"/>
    <col min="2565" max="2565" width="10.42578125" style="279" customWidth="1"/>
    <col min="2566" max="2566" width="10.28515625" style="279" customWidth="1"/>
    <col min="2567" max="2567" width="14" style="279" customWidth="1"/>
    <col min="2568" max="2568" width="14.28515625" style="279" customWidth="1"/>
    <col min="2569" max="2569" width="11.28515625" style="279" customWidth="1"/>
    <col min="2570" max="2816" width="9.140625" style="279"/>
    <col min="2817" max="2817" width="4.28515625" style="279" customWidth="1"/>
    <col min="2818" max="2818" width="8.7109375" style="279" customWidth="1"/>
    <col min="2819" max="2819" width="5.5703125" style="279" customWidth="1"/>
    <col min="2820" max="2820" width="10.140625" style="279" customWidth="1"/>
    <col min="2821" max="2821" width="10.42578125" style="279" customWidth="1"/>
    <col min="2822" max="2822" width="10.28515625" style="279" customWidth="1"/>
    <col min="2823" max="2823" width="14" style="279" customWidth="1"/>
    <col min="2824" max="2824" width="14.28515625" style="279" customWidth="1"/>
    <col min="2825" max="2825" width="11.28515625" style="279" customWidth="1"/>
    <col min="2826" max="3072" width="9.140625" style="279"/>
    <col min="3073" max="3073" width="4.28515625" style="279" customWidth="1"/>
    <col min="3074" max="3074" width="8.7109375" style="279" customWidth="1"/>
    <col min="3075" max="3075" width="5.5703125" style="279" customWidth="1"/>
    <col min="3076" max="3076" width="10.140625" style="279" customWidth="1"/>
    <col min="3077" max="3077" width="10.42578125" style="279" customWidth="1"/>
    <col min="3078" max="3078" width="10.28515625" style="279" customWidth="1"/>
    <col min="3079" max="3079" width="14" style="279" customWidth="1"/>
    <col min="3080" max="3080" width="14.28515625" style="279" customWidth="1"/>
    <col min="3081" max="3081" width="11.28515625" style="279" customWidth="1"/>
    <col min="3082" max="3328" width="9.140625" style="279"/>
    <col min="3329" max="3329" width="4.28515625" style="279" customWidth="1"/>
    <col min="3330" max="3330" width="8.7109375" style="279" customWidth="1"/>
    <col min="3331" max="3331" width="5.5703125" style="279" customWidth="1"/>
    <col min="3332" max="3332" width="10.140625" style="279" customWidth="1"/>
    <col min="3333" max="3333" width="10.42578125" style="279" customWidth="1"/>
    <col min="3334" max="3334" width="10.28515625" style="279" customWidth="1"/>
    <col min="3335" max="3335" width="14" style="279" customWidth="1"/>
    <col min="3336" max="3336" width="14.28515625" style="279" customWidth="1"/>
    <col min="3337" max="3337" width="11.28515625" style="279" customWidth="1"/>
    <col min="3338" max="3584" width="9.140625" style="279"/>
    <col min="3585" max="3585" width="4.28515625" style="279" customWidth="1"/>
    <col min="3586" max="3586" width="8.7109375" style="279" customWidth="1"/>
    <col min="3587" max="3587" width="5.5703125" style="279" customWidth="1"/>
    <col min="3588" max="3588" width="10.140625" style="279" customWidth="1"/>
    <col min="3589" max="3589" width="10.42578125" style="279" customWidth="1"/>
    <col min="3590" max="3590" width="10.28515625" style="279" customWidth="1"/>
    <col min="3591" max="3591" width="14" style="279" customWidth="1"/>
    <col min="3592" max="3592" width="14.28515625" style="279" customWidth="1"/>
    <col min="3593" max="3593" width="11.28515625" style="279" customWidth="1"/>
    <col min="3594" max="3840" width="9.140625" style="279"/>
    <col min="3841" max="3841" width="4.28515625" style="279" customWidth="1"/>
    <col min="3842" max="3842" width="8.7109375" style="279" customWidth="1"/>
    <col min="3843" max="3843" width="5.5703125" style="279" customWidth="1"/>
    <col min="3844" max="3844" width="10.140625" style="279" customWidth="1"/>
    <col min="3845" max="3845" width="10.42578125" style="279" customWidth="1"/>
    <col min="3846" max="3846" width="10.28515625" style="279" customWidth="1"/>
    <col min="3847" max="3847" width="14" style="279" customWidth="1"/>
    <col min="3848" max="3848" width="14.28515625" style="279" customWidth="1"/>
    <col min="3849" max="3849" width="11.28515625" style="279" customWidth="1"/>
    <col min="3850" max="4096" width="9.140625" style="279"/>
    <col min="4097" max="4097" width="4.28515625" style="279" customWidth="1"/>
    <col min="4098" max="4098" width="8.7109375" style="279" customWidth="1"/>
    <col min="4099" max="4099" width="5.5703125" style="279" customWidth="1"/>
    <col min="4100" max="4100" width="10.140625" style="279" customWidth="1"/>
    <col min="4101" max="4101" width="10.42578125" style="279" customWidth="1"/>
    <col min="4102" max="4102" width="10.28515625" style="279" customWidth="1"/>
    <col min="4103" max="4103" width="14" style="279" customWidth="1"/>
    <col min="4104" max="4104" width="14.28515625" style="279" customWidth="1"/>
    <col min="4105" max="4105" width="11.28515625" style="279" customWidth="1"/>
    <col min="4106" max="4352" width="9.140625" style="279"/>
    <col min="4353" max="4353" width="4.28515625" style="279" customWidth="1"/>
    <col min="4354" max="4354" width="8.7109375" style="279" customWidth="1"/>
    <col min="4355" max="4355" width="5.5703125" style="279" customWidth="1"/>
    <col min="4356" max="4356" width="10.140625" style="279" customWidth="1"/>
    <col min="4357" max="4357" width="10.42578125" style="279" customWidth="1"/>
    <col min="4358" max="4358" width="10.28515625" style="279" customWidth="1"/>
    <col min="4359" max="4359" width="14" style="279" customWidth="1"/>
    <col min="4360" max="4360" width="14.28515625" style="279" customWidth="1"/>
    <col min="4361" max="4361" width="11.28515625" style="279" customWidth="1"/>
    <col min="4362" max="4608" width="9.140625" style="279"/>
    <col min="4609" max="4609" width="4.28515625" style="279" customWidth="1"/>
    <col min="4610" max="4610" width="8.7109375" style="279" customWidth="1"/>
    <col min="4611" max="4611" width="5.5703125" style="279" customWidth="1"/>
    <col min="4612" max="4612" width="10.140625" style="279" customWidth="1"/>
    <col min="4613" max="4613" width="10.42578125" style="279" customWidth="1"/>
    <col min="4614" max="4614" width="10.28515625" style="279" customWidth="1"/>
    <col min="4615" max="4615" width="14" style="279" customWidth="1"/>
    <col min="4616" max="4616" width="14.28515625" style="279" customWidth="1"/>
    <col min="4617" max="4617" width="11.28515625" style="279" customWidth="1"/>
    <col min="4618" max="4864" width="9.140625" style="279"/>
    <col min="4865" max="4865" width="4.28515625" style="279" customWidth="1"/>
    <col min="4866" max="4866" width="8.7109375" style="279" customWidth="1"/>
    <col min="4867" max="4867" width="5.5703125" style="279" customWidth="1"/>
    <col min="4868" max="4868" width="10.140625" style="279" customWidth="1"/>
    <col min="4869" max="4869" width="10.42578125" style="279" customWidth="1"/>
    <col min="4870" max="4870" width="10.28515625" style="279" customWidth="1"/>
    <col min="4871" max="4871" width="14" style="279" customWidth="1"/>
    <col min="4872" max="4872" width="14.28515625" style="279" customWidth="1"/>
    <col min="4873" max="4873" width="11.28515625" style="279" customWidth="1"/>
    <col min="4874" max="5120" width="9.140625" style="279"/>
    <col min="5121" max="5121" width="4.28515625" style="279" customWidth="1"/>
    <col min="5122" max="5122" width="8.7109375" style="279" customWidth="1"/>
    <col min="5123" max="5123" width="5.5703125" style="279" customWidth="1"/>
    <col min="5124" max="5124" width="10.140625" style="279" customWidth="1"/>
    <col min="5125" max="5125" width="10.42578125" style="279" customWidth="1"/>
    <col min="5126" max="5126" width="10.28515625" style="279" customWidth="1"/>
    <col min="5127" max="5127" width="14" style="279" customWidth="1"/>
    <col min="5128" max="5128" width="14.28515625" style="279" customWidth="1"/>
    <col min="5129" max="5129" width="11.28515625" style="279" customWidth="1"/>
    <col min="5130" max="5376" width="9.140625" style="279"/>
    <col min="5377" max="5377" width="4.28515625" style="279" customWidth="1"/>
    <col min="5378" max="5378" width="8.7109375" style="279" customWidth="1"/>
    <col min="5379" max="5379" width="5.5703125" style="279" customWidth="1"/>
    <col min="5380" max="5380" width="10.140625" style="279" customWidth="1"/>
    <col min="5381" max="5381" width="10.42578125" style="279" customWidth="1"/>
    <col min="5382" max="5382" width="10.28515625" style="279" customWidth="1"/>
    <col min="5383" max="5383" width="14" style="279" customWidth="1"/>
    <col min="5384" max="5384" width="14.28515625" style="279" customWidth="1"/>
    <col min="5385" max="5385" width="11.28515625" style="279" customWidth="1"/>
    <col min="5386" max="5632" width="9.140625" style="279"/>
    <col min="5633" max="5633" width="4.28515625" style="279" customWidth="1"/>
    <col min="5634" max="5634" width="8.7109375" style="279" customWidth="1"/>
    <col min="5635" max="5635" width="5.5703125" style="279" customWidth="1"/>
    <col min="5636" max="5636" width="10.140625" style="279" customWidth="1"/>
    <col min="5637" max="5637" width="10.42578125" style="279" customWidth="1"/>
    <col min="5638" max="5638" width="10.28515625" style="279" customWidth="1"/>
    <col min="5639" max="5639" width="14" style="279" customWidth="1"/>
    <col min="5640" max="5640" width="14.28515625" style="279" customWidth="1"/>
    <col min="5641" max="5641" width="11.28515625" style="279" customWidth="1"/>
    <col min="5642" max="5888" width="9.140625" style="279"/>
    <col min="5889" max="5889" width="4.28515625" style="279" customWidth="1"/>
    <col min="5890" max="5890" width="8.7109375" style="279" customWidth="1"/>
    <col min="5891" max="5891" width="5.5703125" style="279" customWidth="1"/>
    <col min="5892" max="5892" width="10.140625" style="279" customWidth="1"/>
    <col min="5893" max="5893" width="10.42578125" style="279" customWidth="1"/>
    <col min="5894" max="5894" width="10.28515625" style="279" customWidth="1"/>
    <col min="5895" max="5895" width="14" style="279" customWidth="1"/>
    <col min="5896" max="5896" width="14.28515625" style="279" customWidth="1"/>
    <col min="5897" max="5897" width="11.28515625" style="279" customWidth="1"/>
    <col min="5898" max="6144" width="9.140625" style="279"/>
    <col min="6145" max="6145" width="4.28515625" style="279" customWidth="1"/>
    <col min="6146" max="6146" width="8.7109375" style="279" customWidth="1"/>
    <col min="6147" max="6147" width="5.5703125" style="279" customWidth="1"/>
    <col min="6148" max="6148" width="10.140625" style="279" customWidth="1"/>
    <col min="6149" max="6149" width="10.42578125" style="279" customWidth="1"/>
    <col min="6150" max="6150" width="10.28515625" style="279" customWidth="1"/>
    <col min="6151" max="6151" width="14" style="279" customWidth="1"/>
    <col min="6152" max="6152" width="14.28515625" style="279" customWidth="1"/>
    <col min="6153" max="6153" width="11.28515625" style="279" customWidth="1"/>
    <col min="6154" max="6400" width="9.140625" style="279"/>
    <col min="6401" max="6401" width="4.28515625" style="279" customWidth="1"/>
    <col min="6402" max="6402" width="8.7109375" style="279" customWidth="1"/>
    <col min="6403" max="6403" width="5.5703125" style="279" customWidth="1"/>
    <col min="6404" max="6404" width="10.140625" style="279" customWidth="1"/>
    <col min="6405" max="6405" width="10.42578125" style="279" customWidth="1"/>
    <col min="6406" max="6406" width="10.28515625" style="279" customWidth="1"/>
    <col min="6407" max="6407" width="14" style="279" customWidth="1"/>
    <col min="6408" max="6408" width="14.28515625" style="279" customWidth="1"/>
    <col min="6409" max="6409" width="11.28515625" style="279" customWidth="1"/>
    <col min="6410" max="6656" width="9.140625" style="279"/>
    <col min="6657" max="6657" width="4.28515625" style="279" customWidth="1"/>
    <col min="6658" max="6658" width="8.7109375" style="279" customWidth="1"/>
    <col min="6659" max="6659" width="5.5703125" style="279" customWidth="1"/>
    <col min="6660" max="6660" width="10.140625" style="279" customWidth="1"/>
    <col min="6661" max="6661" width="10.42578125" style="279" customWidth="1"/>
    <col min="6662" max="6662" width="10.28515625" style="279" customWidth="1"/>
    <col min="6663" max="6663" width="14" style="279" customWidth="1"/>
    <col min="6664" max="6664" width="14.28515625" style="279" customWidth="1"/>
    <col min="6665" max="6665" width="11.28515625" style="279" customWidth="1"/>
    <col min="6666" max="6912" width="9.140625" style="279"/>
    <col min="6913" max="6913" width="4.28515625" style="279" customWidth="1"/>
    <col min="6914" max="6914" width="8.7109375" style="279" customWidth="1"/>
    <col min="6915" max="6915" width="5.5703125" style="279" customWidth="1"/>
    <col min="6916" max="6916" width="10.140625" style="279" customWidth="1"/>
    <col min="6917" max="6917" width="10.42578125" style="279" customWidth="1"/>
    <col min="6918" max="6918" width="10.28515625" style="279" customWidth="1"/>
    <col min="6919" max="6919" width="14" style="279" customWidth="1"/>
    <col min="6920" max="6920" width="14.28515625" style="279" customWidth="1"/>
    <col min="6921" max="6921" width="11.28515625" style="279" customWidth="1"/>
    <col min="6922" max="7168" width="9.140625" style="279"/>
    <col min="7169" max="7169" width="4.28515625" style="279" customWidth="1"/>
    <col min="7170" max="7170" width="8.7109375" style="279" customWidth="1"/>
    <col min="7171" max="7171" width="5.5703125" style="279" customWidth="1"/>
    <col min="7172" max="7172" width="10.140625" style="279" customWidth="1"/>
    <col min="7173" max="7173" width="10.42578125" style="279" customWidth="1"/>
    <col min="7174" max="7174" width="10.28515625" style="279" customWidth="1"/>
    <col min="7175" max="7175" width="14" style="279" customWidth="1"/>
    <col min="7176" max="7176" width="14.28515625" style="279" customWidth="1"/>
    <col min="7177" max="7177" width="11.28515625" style="279" customWidth="1"/>
    <col min="7178" max="7424" width="9.140625" style="279"/>
    <col min="7425" max="7425" width="4.28515625" style="279" customWidth="1"/>
    <col min="7426" max="7426" width="8.7109375" style="279" customWidth="1"/>
    <col min="7427" max="7427" width="5.5703125" style="279" customWidth="1"/>
    <col min="7428" max="7428" width="10.140625" style="279" customWidth="1"/>
    <col min="7429" max="7429" width="10.42578125" style="279" customWidth="1"/>
    <col min="7430" max="7430" width="10.28515625" style="279" customWidth="1"/>
    <col min="7431" max="7431" width="14" style="279" customWidth="1"/>
    <col min="7432" max="7432" width="14.28515625" style="279" customWidth="1"/>
    <col min="7433" max="7433" width="11.28515625" style="279" customWidth="1"/>
    <col min="7434" max="7680" width="9.140625" style="279"/>
    <col min="7681" max="7681" width="4.28515625" style="279" customWidth="1"/>
    <col min="7682" max="7682" width="8.7109375" style="279" customWidth="1"/>
    <col min="7683" max="7683" width="5.5703125" style="279" customWidth="1"/>
    <col min="7684" max="7684" width="10.140625" style="279" customWidth="1"/>
    <col min="7685" max="7685" width="10.42578125" style="279" customWidth="1"/>
    <col min="7686" max="7686" width="10.28515625" style="279" customWidth="1"/>
    <col min="7687" max="7687" width="14" style="279" customWidth="1"/>
    <col min="7688" max="7688" width="14.28515625" style="279" customWidth="1"/>
    <col min="7689" max="7689" width="11.28515625" style="279" customWidth="1"/>
    <col min="7690" max="7936" width="9.140625" style="279"/>
    <col min="7937" max="7937" width="4.28515625" style="279" customWidth="1"/>
    <col min="7938" max="7938" width="8.7109375" style="279" customWidth="1"/>
    <col min="7939" max="7939" width="5.5703125" style="279" customWidth="1"/>
    <col min="7940" max="7940" width="10.140625" style="279" customWidth="1"/>
    <col min="7941" max="7941" width="10.42578125" style="279" customWidth="1"/>
    <col min="7942" max="7942" width="10.28515625" style="279" customWidth="1"/>
    <col min="7943" max="7943" width="14" style="279" customWidth="1"/>
    <col min="7944" max="7944" width="14.28515625" style="279" customWidth="1"/>
    <col min="7945" max="7945" width="11.28515625" style="279" customWidth="1"/>
    <col min="7946" max="8192" width="9.140625" style="279"/>
    <col min="8193" max="8193" width="4.28515625" style="279" customWidth="1"/>
    <col min="8194" max="8194" width="8.7109375" style="279" customWidth="1"/>
    <col min="8195" max="8195" width="5.5703125" style="279" customWidth="1"/>
    <col min="8196" max="8196" width="10.140625" style="279" customWidth="1"/>
    <col min="8197" max="8197" width="10.42578125" style="279" customWidth="1"/>
    <col min="8198" max="8198" width="10.28515625" style="279" customWidth="1"/>
    <col min="8199" max="8199" width="14" style="279" customWidth="1"/>
    <col min="8200" max="8200" width="14.28515625" style="279" customWidth="1"/>
    <col min="8201" max="8201" width="11.28515625" style="279" customWidth="1"/>
    <col min="8202" max="8448" width="9.140625" style="279"/>
    <col min="8449" max="8449" width="4.28515625" style="279" customWidth="1"/>
    <col min="8450" max="8450" width="8.7109375" style="279" customWidth="1"/>
    <col min="8451" max="8451" width="5.5703125" style="279" customWidth="1"/>
    <col min="8452" max="8452" width="10.140625" style="279" customWidth="1"/>
    <col min="8453" max="8453" width="10.42578125" style="279" customWidth="1"/>
    <col min="8454" max="8454" width="10.28515625" style="279" customWidth="1"/>
    <col min="8455" max="8455" width="14" style="279" customWidth="1"/>
    <col min="8456" max="8456" width="14.28515625" style="279" customWidth="1"/>
    <col min="8457" max="8457" width="11.28515625" style="279" customWidth="1"/>
    <col min="8458" max="8704" width="9.140625" style="279"/>
    <col min="8705" max="8705" width="4.28515625" style="279" customWidth="1"/>
    <col min="8706" max="8706" width="8.7109375" style="279" customWidth="1"/>
    <col min="8707" max="8707" width="5.5703125" style="279" customWidth="1"/>
    <col min="8708" max="8708" width="10.140625" style="279" customWidth="1"/>
    <col min="8709" max="8709" width="10.42578125" style="279" customWidth="1"/>
    <col min="8710" max="8710" width="10.28515625" style="279" customWidth="1"/>
    <col min="8711" max="8711" width="14" style="279" customWidth="1"/>
    <col min="8712" max="8712" width="14.28515625" style="279" customWidth="1"/>
    <col min="8713" max="8713" width="11.28515625" style="279" customWidth="1"/>
    <col min="8714" max="8960" width="9.140625" style="279"/>
    <col min="8961" max="8961" width="4.28515625" style="279" customWidth="1"/>
    <col min="8962" max="8962" width="8.7109375" style="279" customWidth="1"/>
    <col min="8963" max="8963" width="5.5703125" style="279" customWidth="1"/>
    <col min="8964" max="8964" width="10.140625" style="279" customWidth="1"/>
    <col min="8965" max="8965" width="10.42578125" style="279" customWidth="1"/>
    <col min="8966" max="8966" width="10.28515625" style="279" customWidth="1"/>
    <col min="8967" max="8967" width="14" style="279" customWidth="1"/>
    <col min="8968" max="8968" width="14.28515625" style="279" customWidth="1"/>
    <col min="8969" max="8969" width="11.28515625" style="279" customWidth="1"/>
    <col min="8970" max="9216" width="9.140625" style="279"/>
    <col min="9217" max="9217" width="4.28515625" style="279" customWidth="1"/>
    <col min="9218" max="9218" width="8.7109375" style="279" customWidth="1"/>
    <col min="9219" max="9219" width="5.5703125" style="279" customWidth="1"/>
    <col min="9220" max="9220" width="10.140625" style="279" customWidth="1"/>
    <col min="9221" max="9221" width="10.42578125" style="279" customWidth="1"/>
    <col min="9222" max="9222" width="10.28515625" style="279" customWidth="1"/>
    <col min="9223" max="9223" width="14" style="279" customWidth="1"/>
    <col min="9224" max="9224" width="14.28515625" style="279" customWidth="1"/>
    <col min="9225" max="9225" width="11.28515625" style="279" customWidth="1"/>
    <col min="9226" max="9472" width="9.140625" style="279"/>
    <col min="9473" max="9473" width="4.28515625" style="279" customWidth="1"/>
    <col min="9474" max="9474" width="8.7109375" style="279" customWidth="1"/>
    <col min="9475" max="9475" width="5.5703125" style="279" customWidth="1"/>
    <col min="9476" max="9476" width="10.140625" style="279" customWidth="1"/>
    <col min="9477" max="9477" width="10.42578125" style="279" customWidth="1"/>
    <col min="9478" max="9478" width="10.28515625" style="279" customWidth="1"/>
    <col min="9479" max="9479" width="14" style="279" customWidth="1"/>
    <col min="9480" max="9480" width="14.28515625" style="279" customWidth="1"/>
    <col min="9481" max="9481" width="11.28515625" style="279" customWidth="1"/>
    <col min="9482" max="9728" width="9.140625" style="279"/>
    <col min="9729" max="9729" width="4.28515625" style="279" customWidth="1"/>
    <col min="9730" max="9730" width="8.7109375" style="279" customWidth="1"/>
    <col min="9731" max="9731" width="5.5703125" style="279" customWidth="1"/>
    <col min="9732" max="9732" width="10.140625" style="279" customWidth="1"/>
    <col min="9733" max="9733" width="10.42578125" style="279" customWidth="1"/>
    <col min="9734" max="9734" width="10.28515625" style="279" customWidth="1"/>
    <col min="9735" max="9735" width="14" style="279" customWidth="1"/>
    <col min="9736" max="9736" width="14.28515625" style="279" customWidth="1"/>
    <col min="9737" max="9737" width="11.28515625" style="279" customWidth="1"/>
    <col min="9738" max="9984" width="9.140625" style="279"/>
    <col min="9985" max="9985" width="4.28515625" style="279" customWidth="1"/>
    <col min="9986" max="9986" width="8.7109375" style="279" customWidth="1"/>
    <col min="9987" max="9987" width="5.5703125" style="279" customWidth="1"/>
    <col min="9988" max="9988" width="10.140625" style="279" customWidth="1"/>
    <col min="9989" max="9989" width="10.42578125" style="279" customWidth="1"/>
    <col min="9990" max="9990" width="10.28515625" style="279" customWidth="1"/>
    <col min="9991" max="9991" width="14" style="279" customWidth="1"/>
    <col min="9992" max="9992" width="14.28515625" style="279" customWidth="1"/>
    <col min="9993" max="9993" width="11.28515625" style="279" customWidth="1"/>
    <col min="9994" max="10240" width="9.140625" style="279"/>
    <col min="10241" max="10241" width="4.28515625" style="279" customWidth="1"/>
    <col min="10242" max="10242" width="8.7109375" style="279" customWidth="1"/>
    <col min="10243" max="10243" width="5.5703125" style="279" customWidth="1"/>
    <col min="10244" max="10244" width="10.140625" style="279" customWidth="1"/>
    <col min="10245" max="10245" width="10.42578125" style="279" customWidth="1"/>
    <col min="10246" max="10246" width="10.28515625" style="279" customWidth="1"/>
    <col min="10247" max="10247" width="14" style="279" customWidth="1"/>
    <col min="10248" max="10248" width="14.28515625" style="279" customWidth="1"/>
    <col min="10249" max="10249" width="11.28515625" style="279" customWidth="1"/>
    <col min="10250" max="10496" width="9.140625" style="279"/>
    <col min="10497" max="10497" width="4.28515625" style="279" customWidth="1"/>
    <col min="10498" max="10498" width="8.7109375" style="279" customWidth="1"/>
    <col min="10499" max="10499" width="5.5703125" style="279" customWidth="1"/>
    <col min="10500" max="10500" width="10.140625" style="279" customWidth="1"/>
    <col min="10501" max="10501" width="10.42578125" style="279" customWidth="1"/>
    <col min="10502" max="10502" width="10.28515625" style="279" customWidth="1"/>
    <col min="10503" max="10503" width="14" style="279" customWidth="1"/>
    <col min="10504" max="10504" width="14.28515625" style="279" customWidth="1"/>
    <col min="10505" max="10505" width="11.28515625" style="279" customWidth="1"/>
    <col min="10506" max="10752" width="9.140625" style="279"/>
    <col min="10753" max="10753" width="4.28515625" style="279" customWidth="1"/>
    <col min="10754" max="10754" width="8.7109375" style="279" customWidth="1"/>
    <col min="10755" max="10755" width="5.5703125" style="279" customWidth="1"/>
    <col min="10756" max="10756" width="10.140625" style="279" customWidth="1"/>
    <col min="10757" max="10757" width="10.42578125" style="279" customWidth="1"/>
    <col min="10758" max="10758" width="10.28515625" style="279" customWidth="1"/>
    <col min="10759" max="10759" width="14" style="279" customWidth="1"/>
    <col min="10760" max="10760" width="14.28515625" style="279" customWidth="1"/>
    <col min="10761" max="10761" width="11.28515625" style="279" customWidth="1"/>
    <col min="10762" max="11008" width="9.140625" style="279"/>
    <col min="11009" max="11009" width="4.28515625" style="279" customWidth="1"/>
    <col min="11010" max="11010" width="8.7109375" style="279" customWidth="1"/>
    <col min="11011" max="11011" width="5.5703125" style="279" customWidth="1"/>
    <col min="11012" max="11012" width="10.140625" style="279" customWidth="1"/>
    <col min="11013" max="11013" width="10.42578125" style="279" customWidth="1"/>
    <col min="11014" max="11014" width="10.28515625" style="279" customWidth="1"/>
    <col min="11015" max="11015" width="14" style="279" customWidth="1"/>
    <col min="11016" max="11016" width="14.28515625" style="279" customWidth="1"/>
    <col min="11017" max="11017" width="11.28515625" style="279" customWidth="1"/>
    <col min="11018" max="11264" width="9.140625" style="279"/>
    <col min="11265" max="11265" width="4.28515625" style="279" customWidth="1"/>
    <col min="11266" max="11266" width="8.7109375" style="279" customWidth="1"/>
    <col min="11267" max="11267" width="5.5703125" style="279" customWidth="1"/>
    <col min="11268" max="11268" width="10.140625" style="279" customWidth="1"/>
    <col min="11269" max="11269" width="10.42578125" style="279" customWidth="1"/>
    <col min="11270" max="11270" width="10.28515625" style="279" customWidth="1"/>
    <col min="11271" max="11271" width="14" style="279" customWidth="1"/>
    <col min="11272" max="11272" width="14.28515625" style="279" customWidth="1"/>
    <col min="11273" max="11273" width="11.28515625" style="279" customWidth="1"/>
    <col min="11274" max="11520" width="9.140625" style="279"/>
    <col min="11521" max="11521" width="4.28515625" style="279" customWidth="1"/>
    <col min="11522" max="11522" width="8.7109375" style="279" customWidth="1"/>
    <col min="11523" max="11523" width="5.5703125" style="279" customWidth="1"/>
    <col min="11524" max="11524" width="10.140625" style="279" customWidth="1"/>
    <col min="11525" max="11525" width="10.42578125" style="279" customWidth="1"/>
    <col min="11526" max="11526" width="10.28515625" style="279" customWidth="1"/>
    <col min="11527" max="11527" width="14" style="279" customWidth="1"/>
    <col min="11528" max="11528" width="14.28515625" style="279" customWidth="1"/>
    <col min="11529" max="11529" width="11.28515625" style="279" customWidth="1"/>
    <col min="11530" max="11776" width="9.140625" style="279"/>
    <col min="11777" max="11777" width="4.28515625" style="279" customWidth="1"/>
    <col min="11778" max="11778" width="8.7109375" style="279" customWidth="1"/>
    <col min="11779" max="11779" width="5.5703125" style="279" customWidth="1"/>
    <col min="11780" max="11780" width="10.140625" style="279" customWidth="1"/>
    <col min="11781" max="11781" width="10.42578125" style="279" customWidth="1"/>
    <col min="11782" max="11782" width="10.28515625" style="279" customWidth="1"/>
    <col min="11783" max="11783" width="14" style="279" customWidth="1"/>
    <col min="11784" max="11784" width="14.28515625" style="279" customWidth="1"/>
    <col min="11785" max="11785" width="11.28515625" style="279" customWidth="1"/>
    <col min="11786" max="12032" width="9.140625" style="279"/>
    <col min="12033" max="12033" width="4.28515625" style="279" customWidth="1"/>
    <col min="12034" max="12034" width="8.7109375" style="279" customWidth="1"/>
    <col min="12035" max="12035" width="5.5703125" style="279" customWidth="1"/>
    <col min="12036" max="12036" width="10.140625" style="279" customWidth="1"/>
    <col min="12037" max="12037" width="10.42578125" style="279" customWidth="1"/>
    <col min="12038" max="12038" width="10.28515625" style="279" customWidth="1"/>
    <col min="12039" max="12039" width="14" style="279" customWidth="1"/>
    <col min="12040" max="12040" width="14.28515625" style="279" customWidth="1"/>
    <col min="12041" max="12041" width="11.28515625" style="279" customWidth="1"/>
    <col min="12042" max="12288" width="9.140625" style="279"/>
    <col min="12289" max="12289" width="4.28515625" style="279" customWidth="1"/>
    <col min="12290" max="12290" width="8.7109375" style="279" customWidth="1"/>
    <col min="12291" max="12291" width="5.5703125" style="279" customWidth="1"/>
    <col min="12292" max="12292" width="10.140625" style="279" customWidth="1"/>
    <col min="12293" max="12293" width="10.42578125" style="279" customWidth="1"/>
    <col min="12294" max="12294" width="10.28515625" style="279" customWidth="1"/>
    <col min="12295" max="12295" width="14" style="279" customWidth="1"/>
    <col min="12296" max="12296" width="14.28515625" style="279" customWidth="1"/>
    <col min="12297" max="12297" width="11.28515625" style="279" customWidth="1"/>
    <col min="12298" max="12544" width="9.140625" style="279"/>
    <col min="12545" max="12545" width="4.28515625" style="279" customWidth="1"/>
    <col min="12546" max="12546" width="8.7109375" style="279" customWidth="1"/>
    <col min="12547" max="12547" width="5.5703125" style="279" customWidth="1"/>
    <col min="12548" max="12548" width="10.140625" style="279" customWidth="1"/>
    <col min="12549" max="12549" width="10.42578125" style="279" customWidth="1"/>
    <col min="12550" max="12550" width="10.28515625" style="279" customWidth="1"/>
    <col min="12551" max="12551" width="14" style="279" customWidth="1"/>
    <col min="12552" max="12552" width="14.28515625" style="279" customWidth="1"/>
    <col min="12553" max="12553" width="11.28515625" style="279" customWidth="1"/>
    <col min="12554" max="12800" width="9.140625" style="279"/>
    <col min="12801" max="12801" width="4.28515625" style="279" customWidth="1"/>
    <col min="12802" max="12802" width="8.7109375" style="279" customWidth="1"/>
    <col min="12803" max="12803" width="5.5703125" style="279" customWidth="1"/>
    <col min="12804" max="12804" width="10.140625" style="279" customWidth="1"/>
    <col min="12805" max="12805" width="10.42578125" style="279" customWidth="1"/>
    <col min="12806" max="12806" width="10.28515625" style="279" customWidth="1"/>
    <col min="12807" max="12807" width="14" style="279" customWidth="1"/>
    <col min="12808" max="12808" width="14.28515625" style="279" customWidth="1"/>
    <col min="12809" max="12809" width="11.28515625" style="279" customWidth="1"/>
    <col min="12810" max="13056" width="9.140625" style="279"/>
    <col min="13057" max="13057" width="4.28515625" style="279" customWidth="1"/>
    <col min="13058" max="13058" width="8.7109375" style="279" customWidth="1"/>
    <col min="13059" max="13059" width="5.5703125" style="279" customWidth="1"/>
    <col min="13060" max="13060" width="10.140625" style="279" customWidth="1"/>
    <col min="13061" max="13061" width="10.42578125" style="279" customWidth="1"/>
    <col min="13062" max="13062" width="10.28515625" style="279" customWidth="1"/>
    <col min="13063" max="13063" width="14" style="279" customWidth="1"/>
    <col min="13064" max="13064" width="14.28515625" style="279" customWidth="1"/>
    <col min="13065" max="13065" width="11.28515625" style="279" customWidth="1"/>
    <col min="13066" max="13312" width="9.140625" style="279"/>
    <col min="13313" max="13313" width="4.28515625" style="279" customWidth="1"/>
    <col min="13314" max="13314" width="8.7109375" style="279" customWidth="1"/>
    <col min="13315" max="13315" width="5.5703125" style="279" customWidth="1"/>
    <col min="13316" max="13316" width="10.140625" style="279" customWidth="1"/>
    <col min="13317" max="13317" width="10.42578125" style="279" customWidth="1"/>
    <col min="13318" max="13318" width="10.28515625" style="279" customWidth="1"/>
    <col min="13319" max="13319" width="14" style="279" customWidth="1"/>
    <col min="13320" max="13320" width="14.28515625" style="279" customWidth="1"/>
    <col min="13321" max="13321" width="11.28515625" style="279" customWidth="1"/>
    <col min="13322" max="13568" width="9.140625" style="279"/>
    <col min="13569" max="13569" width="4.28515625" style="279" customWidth="1"/>
    <col min="13570" max="13570" width="8.7109375" style="279" customWidth="1"/>
    <col min="13571" max="13571" width="5.5703125" style="279" customWidth="1"/>
    <col min="13572" max="13572" width="10.140625" style="279" customWidth="1"/>
    <col min="13573" max="13573" width="10.42578125" style="279" customWidth="1"/>
    <col min="13574" max="13574" width="10.28515625" style="279" customWidth="1"/>
    <col min="13575" max="13575" width="14" style="279" customWidth="1"/>
    <col min="13576" max="13576" width="14.28515625" style="279" customWidth="1"/>
    <col min="13577" max="13577" width="11.28515625" style="279" customWidth="1"/>
    <col min="13578" max="13824" width="9.140625" style="279"/>
    <col min="13825" max="13825" width="4.28515625" style="279" customWidth="1"/>
    <col min="13826" max="13826" width="8.7109375" style="279" customWidth="1"/>
    <col min="13827" max="13827" width="5.5703125" style="279" customWidth="1"/>
    <col min="13828" max="13828" width="10.140625" style="279" customWidth="1"/>
    <col min="13829" max="13829" width="10.42578125" style="279" customWidth="1"/>
    <col min="13830" max="13830" width="10.28515625" style="279" customWidth="1"/>
    <col min="13831" max="13831" width="14" style="279" customWidth="1"/>
    <col min="13832" max="13832" width="14.28515625" style="279" customWidth="1"/>
    <col min="13833" max="13833" width="11.28515625" style="279" customWidth="1"/>
    <col min="13834" max="14080" width="9.140625" style="279"/>
    <col min="14081" max="14081" width="4.28515625" style="279" customWidth="1"/>
    <col min="14082" max="14082" width="8.7109375" style="279" customWidth="1"/>
    <col min="14083" max="14083" width="5.5703125" style="279" customWidth="1"/>
    <col min="14084" max="14084" width="10.140625" style="279" customWidth="1"/>
    <col min="14085" max="14085" width="10.42578125" style="279" customWidth="1"/>
    <col min="14086" max="14086" width="10.28515625" style="279" customWidth="1"/>
    <col min="14087" max="14087" width="14" style="279" customWidth="1"/>
    <col min="14088" max="14088" width="14.28515625" style="279" customWidth="1"/>
    <col min="14089" max="14089" width="11.28515625" style="279" customWidth="1"/>
    <col min="14090" max="14336" width="9.140625" style="279"/>
    <col min="14337" max="14337" width="4.28515625" style="279" customWidth="1"/>
    <col min="14338" max="14338" width="8.7109375" style="279" customWidth="1"/>
    <col min="14339" max="14339" width="5.5703125" style="279" customWidth="1"/>
    <col min="14340" max="14340" width="10.140625" style="279" customWidth="1"/>
    <col min="14341" max="14341" width="10.42578125" style="279" customWidth="1"/>
    <col min="14342" max="14342" width="10.28515625" style="279" customWidth="1"/>
    <col min="14343" max="14343" width="14" style="279" customWidth="1"/>
    <col min="14344" max="14344" width="14.28515625" style="279" customWidth="1"/>
    <col min="14345" max="14345" width="11.28515625" style="279" customWidth="1"/>
    <col min="14346" max="14592" width="9.140625" style="279"/>
    <col min="14593" max="14593" width="4.28515625" style="279" customWidth="1"/>
    <col min="14594" max="14594" width="8.7109375" style="279" customWidth="1"/>
    <col min="14595" max="14595" width="5.5703125" style="279" customWidth="1"/>
    <col min="14596" max="14596" width="10.140625" style="279" customWidth="1"/>
    <col min="14597" max="14597" width="10.42578125" style="279" customWidth="1"/>
    <col min="14598" max="14598" width="10.28515625" style="279" customWidth="1"/>
    <col min="14599" max="14599" width="14" style="279" customWidth="1"/>
    <col min="14600" max="14600" width="14.28515625" style="279" customWidth="1"/>
    <col min="14601" max="14601" width="11.28515625" style="279" customWidth="1"/>
    <col min="14602" max="14848" width="9.140625" style="279"/>
    <col min="14849" max="14849" width="4.28515625" style="279" customWidth="1"/>
    <col min="14850" max="14850" width="8.7109375" style="279" customWidth="1"/>
    <col min="14851" max="14851" width="5.5703125" style="279" customWidth="1"/>
    <col min="14852" max="14852" width="10.140625" style="279" customWidth="1"/>
    <col min="14853" max="14853" width="10.42578125" style="279" customWidth="1"/>
    <col min="14854" max="14854" width="10.28515625" style="279" customWidth="1"/>
    <col min="14855" max="14855" width="14" style="279" customWidth="1"/>
    <col min="14856" max="14856" width="14.28515625" style="279" customWidth="1"/>
    <col min="14857" max="14857" width="11.28515625" style="279" customWidth="1"/>
    <col min="14858" max="15104" width="9.140625" style="279"/>
    <col min="15105" max="15105" width="4.28515625" style="279" customWidth="1"/>
    <col min="15106" max="15106" width="8.7109375" style="279" customWidth="1"/>
    <col min="15107" max="15107" width="5.5703125" style="279" customWidth="1"/>
    <col min="15108" max="15108" width="10.140625" style="279" customWidth="1"/>
    <col min="15109" max="15109" width="10.42578125" style="279" customWidth="1"/>
    <col min="15110" max="15110" width="10.28515625" style="279" customWidth="1"/>
    <col min="15111" max="15111" width="14" style="279" customWidth="1"/>
    <col min="15112" max="15112" width="14.28515625" style="279" customWidth="1"/>
    <col min="15113" max="15113" width="11.28515625" style="279" customWidth="1"/>
    <col min="15114" max="15360" width="9.140625" style="279"/>
    <col min="15361" max="15361" width="4.28515625" style="279" customWidth="1"/>
    <col min="15362" max="15362" width="8.7109375" style="279" customWidth="1"/>
    <col min="15363" max="15363" width="5.5703125" style="279" customWidth="1"/>
    <col min="15364" max="15364" width="10.140625" style="279" customWidth="1"/>
    <col min="15365" max="15365" width="10.42578125" style="279" customWidth="1"/>
    <col min="15366" max="15366" width="10.28515625" style="279" customWidth="1"/>
    <col min="15367" max="15367" width="14" style="279" customWidth="1"/>
    <col min="15368" max="15368" width="14.28515625" style="279" customWidth="1"/>
    <col min="15369" max="15369" width="11.28515625" style="279" customWidth="1"/>
    <col min="15370" max="15616" width="9.140625" style="279"/>
    <col min="15617" max="15617" width="4.28515625" style="279" customWidth="1"/>
    <col min="15618" max="15618" width="8.7109375" style="279" customWidth="1"/>
    <col min="15619" max="15619" width="5.5703125" style="279" customWidth="1"/>
    <col min="15620" max="15620" width="10.140625" style="279" customWidth="1"/>
    <col min="15621" max="15621" width="10.42578125" style="279" customWidth="1"/>
    <col min="15622" max="15622" width="10.28515625" style="279" customWidth="1"/>
    <col min="15623" max="15623" width="14" style="279" customWidth="1"/>
    <col min="15624" max="15624" width="14.28515625" style="279" customWidth="1"/>
    <col min="15625" max="15625" width="11.28515625" style="279" customWidth="1"/>
    <col min="15626" max="15872" width="9.140625" style="279"/>
    <col min="15873" max="15873" width="4.28515625" style="279" customWidth="1"/>
    <col min="15874" max="15874" width="8.7109375" style="279" customWidth="1"/>
    <col min="15875" max="15875" width="5.5703125" style="279" customWidth="1"/>
    <col min="15876" max="15876" width="10.140625" style="279" customWidth="1"/>
    <col min="15877" max="15877" width="10.42578125" style="279" customWidth="1"/>
    <col min="15878" max="15878" width="10.28515625" style="279" customWidth="1"/>
    <col min="15879" max="15879" width="14" style="279" customWidth="1"/>
    <col min="15880" max="15880" width="14.28515625" style="279" customWidth="1"/>
    <col min="15881" max="15881" width="11.28515625" style="279" customWidth="1"/>
    <col min="15882" max="16128" width="9.140625" style="279"/>
    <col min="16129" max="16129" width="4.28515625" style="279" customWidth="1"/>
    <col min="16130" max="16130" width="8.7109375" style="279" customWidth="1"/>
    <col min="16131" max="16131" width="5.5703125" style="279" customWidth="1"/>
    <col min="16132" max="16132" width="10.140625" style="279" customWidth="1"/>
    <col min="16133" max="16133" width="10.42578125" style="279" customWidth="1"/>
    <col min="16134" max="16134" width="10.28515625" style="279" customWidth="1"/>
    <col min="16135" max="16135" width="14" style="279" customWidth="1"/>
    <col min="16136" max="16136" width="14.28515625" style="279" customWidth="1"/>
    <col min="16137" max="16137" width="11.28515625" style="279" customWidth="1"/>
    <col min="16138" max="16384" width="9.140625" style="279"/>
  </cols>
  <sheetData>
    <row r="1" spans="1:9" x14ac:dyDescent="0.2">
      <c r="G1" s="98"/>
      <c r="H1" s="98" t="s">
        <v>97</v>
      </c>
    </row>
    <row r="2" spans="1:9" x14ac:dyDescent="0.2">
      <c r="G2" s="98"/>
      <c r="H2" s="3" t="s">
        <v>95</v>
      </c>
    </row>
    <row r="3" spans="1:9" x14ac:dyDescent="0.2">
      <c r="G3" s="98"/>
      <c r="H3" s="3" t="s">
        <v>1</v>
      </c>
    </row>
    <row r="4" spans="1:9" x14ac:dyDescent="0.2">
      <c r="G4" s="98"/>
      <c r="H4" s="3" t="s">
        <v>96</v>
      </c>
    </row>
    <row r="5" spans="1:9" x14ac:dyDescent="0.2">
      <c r="H5" s="99"/>
    </row>
    <row r="7" spans="1:9" ht="35.25" customHeight="1" x14ac:dyDescent="0.2">
      <c r="A7" s="100" t="s">
        <v>98</v>
      </c>
      <c r="B7" s="100"/>
      <c r="C7" s="100"/>
      <c r="D7" s="100"/>
      <c r="E7" s="100"/>
      <c r="F7" s="100"/>
      <c r="G7" s="100"/>
      <c r="H7" s="100"/>
      <c r="I7" s="100"/>
    </row>
    <row r="8" spans="1:9" ht="18" customHeight="1" x14ac:dyDescent="0.2">
      <c r="A8" s="101"/>
      <c r="B8" s="101"/>
      <c r="C8" s="101"/>
      <c r="D8" s="101"/>
      <c r="E8" s="101"/>
      <c r="F8" s="101"/>
      <c r="G8" s="101"/>
      <c r="H8" s="101"/>
      <c r="I8" s="101"/>
    </row>
    <row r="9" spans="1:9" ht="13.5" customHeight="1" x14ac:dyDescent="0.2">
      <c r="I9" s="102" t="s">
        <v>3</v>
      </c>
    </row>
    <row r="10" spans="1:9" ht="13.5" customHeight="1" x14ac:dyDescent="0.2">
      <c r="A10" s="103"/>
      <c r="B10" s="103"/>
      <c r="C10" s="103"/>
      <c r="D10" s="104"/>
      <c r="E10" s="104"/>
      <c r="F10" s="105" t="s">
        <v>99</v>
      </c>
      <c r="G10" s="106"/>
      <c r="H10" s="106"/>
      <c r="I10" s="107"/>
    </row>
    <row r="11" spans="1:9" ht="33.75" customHeight="1" x14ac:dyDescent="0.2">
      <c r="A11" s="108" t="s">
        <v>100</v>
      </c>
      <c r="B11" s="108" t="s">
        <v>101</v>
      </c>
      <c r="C11" s="108" t="s">
        <v>7</v>
      </c>
      <c r="D11" s="109" t="s">
        <v>102</v>
      </c>
      <c r="E11" s="109" t="s">
        <v>103</v>
      </c>
      <c r="F11" s="104"/>
      <c r="G11" s="105" t="s">
        <v>104</v>
      </c>
      <c r="H11" s="107"/>
      <c r="I11" s="104"/>
    </row>
    <row r="12" spans="1:9" ht="39.75" customHeight="1" x14ac:dyDescent="0.2">
      <c r="A12" s="110"/>
      <c r="B12" s="110"/>
      <c r="C12" s="110"/>
      <c r="D12" s="110"/>
      <c r="E12" s="111"/>
      <c r="F12" s="112" t="s">
        <v>105</v>
      </c>
      <c r="G12" s="113" t="s">
        <v>106</v>
      </c>
      <c r="H12" s="113" t="s">
        <v>107</v>
      </c>
      <c r="I12" s="112" t="s">
        <v>108</v>
      </c>
    </row>
    <row r="13" spans="1:9" ht="10.5" customHeight="1" x14ac:dyDescent="0.2">
      <c r="A13" s="114">
        <v>1</v>
      </c>
      <c r="B13" s="114">
        <v>2</v>
      </c>
      <c r="C13" s="114">
        <v>3</v>
      </c>
      <c r="D13" s="114">
        <v>4</v>
      </c>
      <c r="E13" s="114">
        <v>5</v>
      </c>
      <c r="F13" s="114">
        <v>6</v>
      </c>
      <c r="G13" s="114">
        <v>7</v>
      </c>
      <c r="H13" s="114">
        <v>8</v>
      </c>
      <c r="I13" s="114">
        <v>9</v>
      </c>
    </row>
    <row r="14" spans="1:9" ht="20.25" customHeight="1" x14ac:dyDescent="0.2">
      <c r="A14" s="281">
        <v>710</v>
      </c>
      <c r="B14" s="281">
        <v>71035</v>
      </c>
      <c r="C14" s="281">
        <v>2020</v>
      </c>
      <c r="D14" s="282">
        <v>9000</v>
      </c>
      <c r="E14" s="282">
        <f>SUM(F14,I14)</f>
        <v>9000</v>
      </c>
      <c r="F14" s="282">
        <v>9000</v>
      </c>
      <c r="G14" s="282">
        <v>0</v>
      </c>
      <c r="H14" s="282">
        <v>0</v>
      </c>
      <c r="I14" s="282">
        <v>0</v>
      </c>
    </row>
    <row r="15" spans="1:9" ht="20.25" customHeight="1" x14ac:dyDescent="0.2">
      <c r="A15" s="281">
        <v>750</v>
      </c>
      <c r="B15" s="281">
        <v>75045</v>
      </c>
      <c r="C15" s="283">
        <v>2120</v>
      </c>
      <c r="D15" s="284">
        <f>25400+3340</f>
        <v>28740</v>
      </c>
      <c r="E15" s="282">
        <f>SUM(F15,I15)</f>
        <v>28740</v>
      </c>
      <c r="F15" s="282">
        <f>25400+3340</f>
        <v>28740</v>
      </c>
      <c r="G15" s="282">
        <f>25400+3340-6600</f>
        <v>22140</v>
      </c>
      <c r="H15" s="282">
        <v>0</v>
      </c>
      <c r="I15" s="282">
        <v>0</v>
      </c>
    </row>
    <row r="16" spans="1:9" ht="20.25" customHeight="1" x14ac:dyDescent="0.2">
      <c r="A16" s="281">
        <v>754</v>
      </c>
      <c r="B16" s="281">
        <v>75421</v>
      </c>
      <c r="C16" s="283">
        <v>2020</v>
      </c>
      <c r="D16" s="284">
        <f>414000-342000</f>
        <v>72000</v>
      </c>
      <c r="E16" s="282">
        <f>SUM(F16,I16)</f>
        <v>72000</v>
      </c>
      <c r="F16" s="282">
        <f>414000-342000</f>
        <v>72000</v>
      </c>
      <c r="G16" s="282">
        <v>0</v>
      </c>
      <c r="H16" s="282">
        <v>0</v>
      </c>
      <c r="I16" s="282">
        <v>0</v>
      </c>
    </row>
    <row r="17" spans="1:9" ht="20.25" customHeight="1" x14ac:dyDescent="0.2">
      <c r="A17" s="281">
        <v>801</v>
      </c>
      <c r="B17" s="281">
        <v>80146</v>
      </c>
      <c r="C17" s="283">
        <v>2020</v>
      </c>
      <c r="D17" s="284">
        <v>13423</v>
      </c>
      <c r="E17" s="282">
        <f>SUM(F17,I17)</f>
        <v>13423</v>
      </c>
      <c r="F17" s="282">
        <v>13423</v>
      </c>
      <c r="G17" s="282">
        <v>13423</v>
      </c>
      <c r="H17" s="282">
        <v>0</v>
      </c>
      <c r="I17" s="282">
        <v>0</v>
      </c>
    </row>
    <row r="18" spans="1:9" ht="20.25" customHeight="1" x14ac:dyDescent="0.2">
      <c r="A18" s="281">
        <v>801</v>
      </c>
      <c r="B18" s="281">
        <v>80146</v>
      </c>
      <c r="C18" s="283">
        <v>2120</v>
      </c>
      <c r="D18" s="284">
        <f>186000+116810</f>
        <v>302810</v>
      </c>
      <c r="E18" s="282">
        <f>SUM(F18,I18)</f>
        <v>302810</v>
      </c>
      <c r="F18" s="282">
        <f>186000+116810</f>
        <v>302810</v>
      </c>
      <c r="G18" s="282">
        <f>178933+109204</f>
        <v>288137</v>
      </c>
      <c r="H18" s="282">
        <v>0</v>
      </c>
      <c r="I18" s="282">
        <v>0</v>
      </c>
    </row>
    <row r="19" spans="1:9" ht="23.25" customHeight="1" x14ac:dyDescent="0.2">
      <c r="A19" s="285" t="s">
        <v>109</v>
      </c>
      <c r="B19" s="286"/>
      <c r="C19" s="287"/>
      <c r="D19" s="288">
        <f t="shared" ref="D19:I19" si="0">SUM(D14:D18)</f>
        <v>425973</v>
      </c>
      <c r="E19" s="288">
        <f t="shared" si="0"/>
        <v>425973</v>
      </c>
      <c r="F19" s="288">
        <f t="shared" si="0"/>
        <v>425973</v>
      </c>
      <c r="G19" s="288">
        <f t="shared" si="0"/>
        <v>323700</v>
      </c>
      <c r="H19" s="288">
        <f t="shared" si="0"/>
        <v>0</v>
      </c>
      <c r="I19" s="288">
        <f t="shared" si="0"/>
        <v>0</v>
      </c>
    </row>
    <row r="20" spans="1:9" ht="12" customHeight="1" x14ac:dyDescent="0.2"/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1079-499A-4E77-B9A2-C21FB75B2409}">
  <dimension ref="A1:G46"/>
  <sheetViews>
    <sheetView zoomScale="120" zoomScaleNormal="120" workbookViewId="0"/>
  </sheetViews>
  <sheetFormatPr defaultRowHeight="12.75" x14ac:dyDescent="0.2"/>
  <cols>
    <col min="1" max="1" width="4" style="221" customWidth="1"/>
    <col min="2" max="2" width="6.28515625" style="221" customWidth="1"/>
    <col min="3" max="3" width="8.42578125" style="221" customWidth="1"/>
    <col min="4" max="4" width="51.28515625" style="221" customWidth="1"/>
    <col min="5" max="5" width="21" style="221" customWidth="1"/>
    <col min="6" max="6" width="9.140625" style="221"/>
    <col min="7" max="7" width="10.7109375" style="115" customWidth="1"/>
    <col min="8" max="16384" width="9.140625" style="221"/>
  </cols>
  <sheetData>
    <row r="1" spans="1:7" x14ac:dyDescent="0.2">
      <c r="A1" s="115"/>
      <c r="E1" s="153" t="s">
        <v>137</v>
      </c>
    </row>
    <row r="2" spans="1:7" x14ac:dyDescent="0.2">
      <c r="D2" s="153"/>
      <c r="E2" s="3" t="s">
        <v>95</v>
      </c>
    </row>
    <row r="3" spans="1:7" x14ac:dyDescent="0.2">
      <c r="D3" s="153"/>
      <c r="E3" s="3" t="s">
        <v>1</v>
      </c>
    </row>
    <row r="4" spans="1:7" x14ac:dyDescent="0.2">
      <c r="D4" s="153"/>
      <c r="E4" s="3" t="s">
        <v>96</v>
      </c>
    </row>
    <row r="5" spans="1:7" x14ac:dyDescent="0.2">
      <c r="D5" s="153"/>
      <c r="E5" s="153"/>
    </row>
    <row r="6" spans="1:7" ht="15" customHeight="1" x14ac:dyDescent="0.2">
      <c r="A6" s="152" t="s">
        <v>136</v>
      </c>
      <c r="B6" s="152"/>
      <c r="C6" s="152"/>
      <c r="D6" s="152"/>
      <c r="E6" s="152"/>
    </row>
    <row r="7" spans="1:7" ht="15" customHeight="1" x14ac:dyDescent="0.2">
      <c r="A7" s="152" t="s">
        <v>135</v>
      </c>
      <c r="B7" s="152"/>
      <c r="C7" s="152"/>
      <c r="D7" s="152"/>
      <c r="E7" s="152"/>
    </row>
    <row r="8" spans="1:7" ht="16.5" customHeight="1" x14ac:dyDescent="0.2">
      <c r="D8" s="151"/>
      <c r="E8" s="151"/>
    </row>
    <row r="9" spans="1:7" ht="12" customHeight="1" x14ac:dyDescent="0.2">
      <c r="D9" s="289"/>
      <c r="E9" s="150" t="s">
        <v>3</v>
      </c>
    </row>
    <row r="10" spans="1:7" ht="22.5" customHeight="1" x14ac:dyDescent="0.2">
      <c r="A10" s="149" t="s">
        <v>134</v>
      </c>
      <c r="B10" s="149" t="s">
        <v>100</v>
      </c>
      <c r="C10" s="149" t="s">
        <v>101</v>
      </c>
      <c r="D10" s="149" t="s">
        <v>133</v>
      </c>
      <c r="E10" s="149" t="s">
        <v>132</v>
      </c>
    </row>
    <row r="11" spans="1:7" s="146" customFormat="1" ht="9.75" customHeight="1" x14ac:dyDescent="0.2">
      <c r="A11" s="148">
        <v>1</v>
      </c>
      <c r="B11" s="148">
        <v>2</v>
      </c>
      <c r="C11" s="148">
        <v>3</v>
      </c>
      <c r="D11" s="148">
        <v>4</v>
      </c>
      <c r="E11" s="148">
        <v>5</v>
      </c>
      <c r="G11" s="147"/>
    </row>
    <row r="12" spans="1:7" ht="18" customHeight="1" x14ac:dyDescent="0.2">
      <c r="A12" s="136" t="s">
        <v>131</v>
      </c>
      <c r="B12" s="135"/>
      <c r="C12" s="135"/>
      <c r="D12" s="135"/>
      <c r="E12" s="134"/>
    </row>
    <row r="13" spans="1:7" ht="28.5" customHeight="1" x14ac:dyDescent="0.2">
      <c r="A13" s="143">
        <v>1</v>
      </c>
      <c r="B13" s="143">
        <v>750</v>
      </c>
      <c r="C13" s="143">
        <v>75023</v>
      </c>
      <c r="D13" s="142" t="s">
        <v>130</v>
      </c>
      <c r="E13" s="141">
        <v>8369</v>
      </c>
    </row>
    <row r="14" spans="1:7" ht="55.15" customHeight="1" x14ac:dyDescent="0.2">
      <c r="A14" s="143">
        <v>2</v>
      </c>
      <c r="B14" s="143">
        <v>750</v>
      </c>
      <c r="C14" s="143">
        <v>75058</v>
      </c>
      <c r="D14" s="142" t="s">
        <v>129</v>
      </c>
      <c r="E14" s="141">
        <v>65033</v>
      </c>
      <c r="G14" s="144"/>
    </row>
    <row r="15" spans="1:7" ht="15" customHeight="1" x14ac:dyDescent="0.2">
      <c r="A15" s="143">
        <v>3</v>
      </c>
      <c r="B15" s="143">
        <v>801</v>
      </c>
      <c r="C15" s="143">
        <v>80104</v>
      </c>
      <c r="D15" s="142" t="s">
        <v>128</v>
      </c>
      <c r="E15" s="141">
        <v>240000</v>
      </c>
      <c r="G15" s="144"/>
    </row>
    <row r="16" spans="1:7" ht="16.5" customHeight="1" x14ac:dyDescent="0.2">
      <c r="A16" s="143">
        <v>4</v>
      </c>
      <c r="B16" s="143">
        <v>801</v>
      </c>
      <c r="C16" s="143">
        <v>80195</v>
      </c>
      <c r="D16" s="145" t="s">
        <v>127</v>
      </c>
      <c r="E16" s="141">
        <v>3000</v>
      </c>
      <c r="G16" s="144"/>
    </row>
    <row r="17" spans="1:7" ht="16.5" customHeight="1" x14ac:dyDescent="0.2">
      <c r="A17" s="143">
        <v>5</v>
      </c>
      <c r="B17" s="139">
        <v>851</v>
      </c>
      <c r="C17" s="139">
        <v>85149</v>
      </c>
      <c r="D17" s="142" t="s">
        <v>126</v>
      </c>
      <c r="E17" s="141">
        <v>16000</v>
      </c>
      <c r="G17" s="144"/>
    </row>
    <row r="18" spans="1:7" ht="25.5" customHeight="1" x14ac:dyDescent="0.2">
      <c r="A18" s="143">
        <v>6</v>
      </c>
      <c r="B18" s="143">
        <v>851</v>
      </c>
      <c r="C18" s="143">
        <v>85154</v>
      </c>
      <c r="D18" s="142" t="s">
        <v>125</v>
      </c>
      <c r="E18" s="141">
        <v>6000</v>
      </c>
    </row>
    <row r="19" spans="1:7" ht="17.25" customHeight="1" x14ac:dyDescent="0.2">
      <c r="A19" s="140">
        <v>7</v>
      </c>
      <c r="B19" s="140">
        <v>853</v>
      </c>
      <c r="C19" s="140">
        <v>85333</v>
      </c>
      <c r="D19" s="128" t="s">
        <v>124</v>
      </c>
      <c r="E19" s="127">
        <v>3422964</v>
      </c>
    </row>
    <row r="20" spans="1:7" ht="36.75" customHeight="1" x14ac:dyDescent="0.2">
      <c r="A20" s="139">
        <v>8</v>
      </c>
      <c r="B20" s="139">
        <v>900</v>
      </c>
      <c r="C20" s="139">
        <v>90095</v>
      </c>
      <c r="D20" s="138" t="s">
        <v>123</v>
      </c>
      <c r="E20" s="127">
        <v>40000</v>
      </c>
    </row>
    <row r="21" spans="1:7" ht="17.25" customHeight="1" x14ac:dyDescent="0.2">
      <c r="A21" s="128">
        <v>9</v>
      </c>
      <c r="B21" s="128">
        <v>921</v>
      </c>
      <c r="C21" s="128">
        <v>92110</v>
      </c>
      <c r="D21" s="128" t="s">
        <v>122</v>
      </c>
      <c r="E21" s="127">
        <v>40000</v>
      </c>
    </row>
    <row r="22" spans="1:7" ht="13.5" customHeight="1" x14ac:dyDescent="0.2">
      <c r="A22" s="126"/>
      <c r="B22" s="125"/>
      <c r="C22" s="133"/>
      <c r="D22" s="132" t="s">
        <v>115</v>
      </c>
      <c r="E22" s="123"/>
    </row>
    <row r="23" spans="1:7" ht="13.5" customHeight="1" x14ac:dyDescent="0.2">
      <c r="A23" s="128">
        <v>10</v>
      </c>
      <c r="B23" s="128">
        <v>921</v>
      </c>
      <c r="C23" s="128">
        <v>92113</v>
      </c>
      <c r="D23" s="128" t="s">
        <v>114</v>
      </c>
      <c r="E23" s="127">
        <v>480804.39</v>
      </c>
    </row>
    <row r="24" spans="1:7" ht="37.9" customHeight="1" x14ac:dyDescent="0.2">
      <c r="A24" s="126"/>
      <c r="B24" s="125"/>
      <c r="C24" s="133"/>
      <c r="D24" s="137" t="s">
        <v>121</v>
      </c>
      <c r="E24" s="123"/>
    </row>
    <row r="25" spans="1:7" ht="15.75" customHeight="1" x14ac:dyDescent="0.2">
      <c r="A25" s="128">
        <v>11</v>
      </c>
      <c r="B25" s="128">
        <v>921</v>
      </c>
      <c r="C25" s="128">
        <v>92114</v>
      </c>
      <c r="D25" s="128" t="s">
        <v>120</v>
      </c>
      <c r="E25" s="127">
        <v>40000</v>
      </c>
    </row>
    <row r="26" spans="1:7" ht="15.75" customHeight="1" x14ac:dyDescent="0.2">
      <c r="A26" s="126"/>
      <c r="B26" s="125"/>
      <c r="C26" s="125"/>
      <c r="D26" s="124" t="s">
        <v>112</v>
      </c>
      <c r="E26" s="123"/>
    </row>
    <row r="27" spans="1:7" ht="14.25" customHeight="1" x14ac:dyDescent="0.2">
      <c r="A27" s="128">
        <v>12</v>
      </c>
      <c r="B27" s="128">
        <v>921</v>
      </c>
      <c r="C27" s="128">
        <v>92116</v>
      </c>
      <c r="D27" s="128" t="s">
        <v>119</v>
      </c>
      <c r="E27" s="127">
        <v>238500</v>
      </c>
    </row>
    <row r="28" spans="1:7" ht="12" customHeight="1" x14ac:dyDescent="0.2">
      <c r="A28" s="126"/>
      <c r="B28" s="125"/>
      <c r="C28" s="125"/>
      <c r="D28" s="124" t="s">
        <v>111</v>
      </c>
      <c r="E28" s="123"/>
    </row>
    <row r="29" spans="1:7" ht="14.25" customHeight="1" x14ac:dyDescent="0.2">
      <c r="A29" s="128">
        <v>13</v>
      </c>
      <c r="B29" s="128">
        <v>921</v>
      </c>
      <c r="C29" s="128">
        <v>92116</v>
      </c>
      <c r="D29" s="128" t="s">
        <v>74</v>
      </c>
      <c r="E29" s="127">
        <v>15000</v>
      </c>
    </row>
    <row r="30" spans="1:7" ht="12" customHeight="1" x14ac:dyDescent="0.2">
      <c r="A30" s="126"/>
      <c r="B30" s="125"/>
      <c r="C30" s="125"/>
      <c r="D30" s="124" t="s">
        <v>111</v>
      </c>
      <c r="E30" s="123"/>
    </row>
    <row r="31" spans="1:7" ht="13.5" customHeight="1" x14ac:dyDescent="0.2">
      <c r="A31" s="122" t="s">
        <v>110</v>
      </c>
      <c r="B31" s="121"/>
      <c r="C31" s="121"/>
      <c r="D31" s="290"/>
      <c r="E31" s="120">
        <f>SUM(E13:E29)</f>
        <v>4615670.3899999997</v>
      </c>
    </row>
    <row r="32" spans="1:7" ht="16.5" customHeight="1" x14ac:dyDescent="0.2">
      <c r="A32" s="136" t="s">
        <v>118</v>
      </c>
      <c r="B32" s="135"/>
      <c r="C32" s="135"/>
      <c r="D32" s="135"/>
      <c r="E32" s="134"/>
    </row>
    <row r="33" spans="1:5" ht="15.75" customHeight="1" x14ac:dyDescent="0.2">
      <c r="A33" s="128">
        <v>1</v>
      </c>
      <c r="B33" s="128">
        <v>853</v>
      </c>
      <c r="C33" s="128">
        <v>85395</v>
      </c>
      <c r="D33" s="128" t="s">
        <v>28</v>
      </c>
      <c r="E33" s="127">
        <v>529080</v>
      </c>
    </row>
    <row r="34" spans="1:5" ht="12.75" customHeight="1" x14ac:dyDescent="0.2">
      <c r="A34" s="126"/>
      <c r="B34" s="125"/>
      <c r="C34" s="133"/>
      <c r="D34" s="132" t="s">
        <v>117</v>
      </c>
      <c r="E34" s="123"/>
    </row>
    <row r="35" spans="1:5" ht="15" customHeight="1" x14ac:dyDescent="0.2">
      <c r="A35" s="128">
        <v>2</v>
      </c>
      <c r="B35" s="128">
        <v>921</v>
      </c>
      <c r="C35" s="128">
        <v>92110</v>
      </c>
      <c r="D35" s="128" t="s">
        <v>116</v>
      </c>
      <c r="E35" s="127">
        <f>604731+22572.48</f>
        <v>627303.48</v>
      </c>
    </row>
    <row r="36" spans="1:5" ht="12.75" customHeight="1" x14ac:dyDescent="0.2">
      <c r="A36" s="126"/>
      <c r="B36" s="125"/>
      <c r="C36" s="133"/>
      <c r="D36" s="132" t="s">
        <v>115</v>
      </c>
      <c r="E36" s="123"/>
    </row>
    <row r="37" spans="1:5" ht="15.75" customHeight="1" x14ac:dyDescent="0.2">
      <c r="A37" s="128">
        <v>3</v>
      </c>
      <c r="B37" s="128">
        <v>921</v>
      </c>
      <c r="C37" s="128">
        <v>92113</v>
      </c>
      <c r="D37" s="128" t="s">
        <v>114</v>
      </c>
      <c r="E37" s="127">
        <f>3389340+88204.73</f>
        <v>3477544.73</v>
      </c>
    </row>
    <row r="38" spans="1:5" ht="12" customHeight="1" x14ac:dyDescent="0.2">
      <c r="A38" s="131"/>
      <c r="B38" s="130"/>
      <c r="C38" s="130"/>
      <c r="D38" s="124" t="s">
        <v>113</v>
      </c>
      <c r="E38" s="129"/>
    </row>
    <row r="39" spans="1:5" ht="15.75" customHeight="1" x14ac:dyDescent="0.2">
      <c r="A39" s="128">
        <v>4</v>
      </c>
      <c r="B39" s="128">
        <v>921</v>
      </c>
      <c r="C39" s="128">
        <v>92114</v>
      </c>
      <c r="D39" s="128" t="s">
        <v>70</v>
      </c>
      <c r="E39" s="127">
        <f>1389200+188498.16-171596.16</f>
        <v>1406102</v>
      </c>
    </row>
    <row r="40" spans="1:5" ht="12.75" customHeight="1" x14ac:dyDescent="0.2">
      <c r="A40" s="126"/>
      <c r="B40" s="125"/>
      <c r="C40" s="125"/>
      <c r="D40" s="124" t="s">
        <v>112</v>
      </c>
      <c r="E40" s="123"/>
    </row>
    <row r="41" spans="1:5" ht="15.75" customHeight="1" x14ac:dyDescent="0.2">
      <c r="A41" s="128">
        <v>5</v>
      </c>
      <c r="B41" s="128">
        <v>921</v>
      </c>
      <c r="C41" s="128">
        <v>92116</v>
      </c>
      <c r="D41" s="128" t="s">
        <v>74</v>
      </c>
      <c r="E41" s="127">
        <f>3781970+16902+171596.16</f>
        <v>3970468.16</v>
      </c>
    </row>
    <row r="42" spans="1:5" ht="12.75" customHeight="1" x14ac:dyDescent="0.2">
      <c r="A42" s="126"/>
      <c r="B42" s="125"/>
      <c r="C42" s="125"/>
      <c r="D42" s="124" t="s">
        <v>111</v>
      </c>
      <c r="E42" s="123"/>
    </row>
    <row r="43" spans="1:5" ht="14.25" customHeight="1" x14ac:dyDescent="0.2">
      <c r="A43" s="122" t="s">
        <v>110</v>
      </c>
      <c r="B43" s="121"/>
      <c r="C43" s="121"/>
      <c r="D43" s="290"/>
      <c r="E43" s="120">
        <f>SUM(E33:E42)</f>
        <v>10010498.370000001</v>
      </c>
    </row>
    <row r="44" spans="1:5" ht="16.5" customHeight="1" x14ac:dyDescent="0.2">
      <c r="A44" s="119" t="s">
        <v>109</v>
      </c>
      <c r="B44" s="118"/>
      <c r="C44" s="118"/>
      <c r="D44" s="117"/>
      <c r="E44" s="116">
        <f>SUM(E31,E43)</f>
        <v>14626168.760000002</v>
      </c>
    </row>
    <row r="46" spans="1:5" x14ac:dyDescent="0.2">
      <c r="A46" s="29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0CC5-E3E2-41F3-B728-EE64A47702B0}">
  <dimension ref="A1:G165"/>
  <sheetViews>
    <sheetView zoomScale="120" zoomScaleNormal="120" workbookViewId="0"/>
  </sheetViews>
  <sheetFormatPr defaultColWidth="4" defaultRowHeight="12.75" x14ac:dyDescent="0.2"/>
  <cols>
    <col min="1" max="1" width="4" style="221"/>
    <col min="2" max="2" width="5.7109375" style="221" customWidth="1"/>
    <col min="3" max="3" width="8.42578125" style="221" customWidth="1"/>
    <col min="4" max="4" width="49.140625" style="221" customWidth="1"/>
    <col min="5" max="5" width="21.42578125" style="221" customWidth="1"/>
    <col min="6" max="6" width="9.140625" style="115" customWidth="1"/>
    <col min="7" max="7" width="12.28515625" style="154" customWidth="1"/>
    <col min="8" max="255" width="9.140625" style="221" customWidth="1"/>
    <col min="256" max="16384" width="4" style="221"/>
  </cols>
  <sheetData>
    <row r="1" spans="1:7" x14ac:dyDescent="0.2">
      <c r="A1" s="115"/>
      <c r="D1" s="147"/>
      <c r="E1" s="153" t="s">
        <v>244</v>
      </c>
    </row>
    <row r="2" spans="1:7" x14ac:dyDescent="0.2">
      <c r="D2" s="147"/>
      <c r="E2" s="3" t="s">
        <v>95</v>
      </c>
    </row>
    <row r="3" spans="1:7" x14ac:dyDescent="0.2">
      <c r="D3" s="147"/>
      <c r="E3" s="3" t="s">
        <v>1</v>
      </c>
    </row>
    <row r="4" spans="1:7" x14ac:dyDescent="0.2">
      <c r="D4" s="147"/>
      <c r="E4" s="3" t="s">
        <v>96</v>
      </c>
    </row>
    <row r="5" spans="1:7" x14ac:dyDescent="0.2">
      <c r="D5" s="153"/>
      <c r="E5" s="115"/>
    </row>
    <row r="6" spans="1:7" ht="15.75" customHeight="1" x14ac:dyDescent="0.2">
      <c r="A6" s="152" t="s">
        <v>136</v>
      </c>
      <c r="B6" s="152"/>
      <c r="C6" s="152"/>
      <c r="D6" s="152"/>
      <c r="E6" s="152"/>
    </row>
    <row r="7" spans="1:7" ht="15.75" customHeight="1" x14ac:dyDescent="0.2">
      <c r="A7" s="152" t="s">
        <v>243</v>
      </c>
      <c r="B7" s="152"/>
      <c r="C7" s="152"/>
      <c r="D7" s="152"/>
      <c r="E7" s="152"/>
    </row>
    <row r="8" spans="1:7" ht="15.75" customHeight="1" x14ac:dyDescent="0.2">
      <c r="E8" s="151"/>
    </row>
    <row r="9" spans="1:7" ht="19.5" customHeight="1" x14ac:dyDescent="0.2">
      <c r="E9" s="226" t="s">
        <v>3</v>
      </c>
    </row>
    <row r="10" spans="1:7" ht="20.25" customHeight="1" x14ac:dyDescent="0.2">
      <c r="A10" s="149" t="s">
        <v>134</v>
      </c>
      <c r="B10" s="149" t="s">
        <v>100</v>
      </c>
      <c r="C10" s="149" t="s">
        <v>101</v>
      </c>
      <c r="D10" s="206" t="s">
        <v>133</v>
      </c>
      <c r="E10" s="149" t="s">
        <v>132</v>
      </c>
    </row>
    <row r="11" spans="1:7" s="146" customFormat="1" ht="10.5" customHeight="1" x14ac:dyDescent="0.2">
      <c r="A11" s="148">
        <v>1</v>
      </c>
      <c r="B11" s="148">
        <v>2</v>
      </c>
      <c r="C11" s="148">
        <v>3</v>
      </c>
      <c r="D11" s="225">
        <v>4</v>
      </c>
      <c r="E11" s="148">
        <v>5</v>
      </c>
      <c r="F11" s="147"/>
      <c r="G11" s="224"/>
    </row>
    <row r="12" spans="1:7" ht="17.25" customHeight="1" x14ac:dyDescent="0.2">
      <c r="A12" s="136" t="s">
        <v>131</v>
      </c>
      <c r="B12" s="135"/>
      <c r="C12" s="135"/>
      <c r="D12" s="135"/>
      <c r="E12" s="134"/>
    </row>
    <row r="13" spans="1:7" ht="17.25" customHeight="1" x14ac:dyDescent="0.2">
      <c r="A13" s="223">
        <v>1</v>
      </c>
      <c r="B13" s="223">
        <v>700</v>
      </c>
      <c r="C13" s="223">
        <v>70095</v>
      </c>
      <c r="D13" s="222" t="s">
        <v>242</v>
      </c>
      <c r="E13" s="127">
        <v>1500000</v>
      </c>
      <c r="F13" s="208"/>
    </row>
    <row r="14" spans="1:7" ht="26.25" customHeight="1" x14ac:dyDescent="0.2">
      <c r="A14" s="143">
        <v>2</v>
      </c>
      <c r="B14" s="143">
        <v>750</v>
      </c>
      <c r="C14" s="143">
        <v>75095</v>
      </c>
      <c r="D14" s="184" t="s">
        <v>241</v>
      </c>
      <c r="E14" s="141">
        <v>85000</v>
      </c>
      <c r="G14" s="215"/>
    </row>
    <row r="15" spans="1:7" ht="15.75" customHeight="1" x14ac:dyDescent="0.2">
      <c r="A15" s="143">
        <v>3</v>
      </c>
      <c r="B15" s="143">
        <v>755</v>
      </c>
      <c r="C15" s="143">
        <v>75515</v>
      </c>
      <c r="D15" s="184" t="s">
        <v>240</v>
      </c>
      <c r="E15" s="127">
        <v>128040</v>
      </c>
      <c r="G15" s="215"/>
    </row>
    <row r="16" spans="1:7" ht="15.75" customHeight="1" x14ac:dyDescent="0.2">
      <c r="A16" s="128">
        <v>4</v>
      </c>
      <c r="B16" s="128">
        <v>801</v>
      </c>
      <c r="C16" s="128">
        <v>80101</v>
      </c>
      <c r="D16" s="158" t="s">
        <v>219</v>
      </c>
      <c r="E16" s="127">
        <v>24797.85</v>
      </c>
      <c r="G16" s="215"/>
    </row>
    <row r="17" spans="1:7" ht="15.75" customHeight="1" x14ac:dyDescent="0.2">
      <c r="A17" s="183"/>
      <c r="B17" s="182"/>
      <c r="C17" s="181"/>
      <c r="D17" s="205" t="s">
        <v>167</v>
      </c>
      <c r="E17" s="179"/>
      <c r="G17" s="215"/>
    </row>
    <row r="18" spans="1:7" ht="23.25" customHeight="1" x14ac:dyDescent="0.2">
      <c r="A18" s="169"/>
      <c r="B18" s="168"/>
      <c r="C18" s="167"/>
      <c r="D18" s="220" t="s">
        <v>214</v>
      </c>
      <c r="E18" s="165"/>
      <c r="G18" s="215"/>
    </row>
    <row r="19" spans="1:7" ht="15.75" customHeight="1" x14ac:dyDescent="0.2">
      <c r="A19" s="126"/>
      <c r="B19" s="125"/>
      <c r="C19" s="161"/>
      <c r="D19" s="191" t="s">
        <v>171</v>
      </c>
      <c r="E19" s="159"/>
      <c r="G19" s="215"/>
    </row>
    <row r="20" spans="1:7" ht="15.75" customHeight="1" x14ac:dyDescent="0.2">
      <c r="A20" s="128">
        <v>5</v>
      </c>
      <c r="B20" s="128">
        <v>801</v>
      </c>
      <c r="C20" s="128">
        <v>80120</v>
      </c>
      <c r="D20" s="158" t="s">
        <v>183</v>
      </c>
      <c r="E20" s="127">
        <v>12774.65</v>
      </c>
      <c r="G20" s="215"/>
    </row>
    <row r="21" spans="1:7" ht="15.75" customHeight="1" x14ac:dyDescent="0.2">
      <c r="A21" s="158"/>
      <c r="B21" s="157"/>
      <c r="C21" s="133"/>
      <c r="D21" s="219" t="s">
        <v>159</v>
      </c>
      <c r="E21" s="127"/>
      <c r="G21" s="215"/>
    </row>
    <row r="22" spans="1:7" ht="42" customHeight="1" x14ac:dyDescent="0.2">
      <c r="A22" s="211">
        <v>6</v>
      </c>
      <c r="B22" s="211">
        <v>801</v>
      </c>
      <c r="C22" s="211">
        <v>80195</v>
      </c>
      <c r="D22" s="218" t="s">
        <v>239</v>
      </c>
      <c r="E22" s="217">
        <f>533646-31962+295000</f>
        <v>796684</v>
      </c>
      <c r="G22" s="215"/>
    </row>
    <row r="23" spans="1:7" ht="38.25" x14ac:dyDescent="0.2">
      <c r="A23" s="211">
        <v>7</v>
      </c>
      <c r="B23" s="211">
        <v>801</v>
      </c>
      <c r="C23" s="211">
        <v>80195</v>
      </c>
      <c r="D23" s="218" t="s">
        <v>238</v>
      </c>
      <c r="E23" s="217">
        <v>1134.1500000000001</v>
      </c>
      <c r="G23" s="215"/>
    </row>
    <row r="24" spans="1:7" ht="15.75" customHeight="1" x14ac:dyDescent="0.2">
      <c r="A24" s="139"/>
      <c r="B24" s="139"/>
      <c r="C24" s="139"/>
      <c r="D24" s="174" t="s">
        <v>150</v>
      </c>
      <c r="E24" s="173"/>
      <c r="G24" s="215"/>
    </row>
    <row r="25" spans="1:7" ht="15.75" customHeight="1" x14ac:dyDescent="0.2">
      <c r="A25" s="216"/>
      <c r="B25" s="216"/>
      <c r="C25" s="216"/>
      <c r="D25" s="176" t="s">
        <v>172</v>
      </c>
      <c r="E25" s="173"/>
      <c r="G25" s="215"/>
    </row>
    <row r="26" spans="1:7" ht="15.75" customHeight="1" x14ac:dyDescent="0.2">
      <c r="A26" s="211"/>
      <c r="B26" s="211"/>
      <c r="C26" s="211"/>
      <c r="D26" s="204" t="s">
        <v>207</v>
      </c>
      <c r="E26" s="171"/>
      <c r="G26" s="215"/>
    </row>
    <row r="27" spans="1:7" ht="15" customHeight="1" x14ac:dyDescent="0.2">
      <c r="A27" s="128">
        <v>8</v>
      </c>
      <c r="B27" s="128">
        <v>851</v>
      </c>
      <c r="C27" s="128">
        <v>85153</v>
      </c>
      <c r="D27" s="126" t="s">
        <v>237</v>
      </c>
      <c r="E27" s="159">
        <v>55000</v>
      </c>
      <c r="G27" s="215"/>
    </row>
    <row r="28" spans="1:7" ht="39.75" customHeight="1" x14ac:dyDescent="0.2">
      <c r="A28" s="143">
        <v>9</v>
      </c>
      <c r="B28" s="143">
        <v>851</v>
      </c>
      <c r="C28" s="143">
        <v>85154</v>
      </c>
      <c r="D28" s="184" t="s">
        <v>236</v>
      </c>
      <c r="E28" s="141">
        <v>550000</v>
      </c>
    </row>
    <row r="29" spans="1:7" ht="29.25" customHeight="1" x14ac:dyDescent="0.2">
      <c r="A29" s="139">
        <v>10</v>
      </c>
      <c r="B29" s="139">
        <v>851</v>
      </c>
      <c r="C29" s="214">
        <v>85195</v>
      </c>
      <c r="D29" s="184" t="s">
        <v>235</v>
      </c>
      <c r="E29" s="141">
        <v>67500</v>
      </c>
    </row>
    <row r="30" spans="1:7" ht="25.5" customHeight="1" x14ac:dyDescent="0.2">
      <c r="A30" s="213">
        <v>11</v>
      </c>
      <c r="B30" s="213">
        <v>852</v>
      </c>
      <c r="C30" s="212">
        <v>85228</v>
      </c>
      <c r="D30" s="207" t="s">
        <v>234</v>
      </c>
      <c r="E30" s="127">
        <v>7049731</v>
      </c>
    </row>
    <row r="31" spans="1:7" ht="25.5" customHeight="1" x14ac:dyDescent="0.2">
      <c r="A31" s="211"/>
      <c r="B31" s="211"/>
      <c r="C31" s="210"/>
      <c r="D31" s="209" t="s">
        <v>233</v>
      </c>
      <c r="E31" s="159">
        <f>1327900+746426</f>
        <v>2074326</v>
      </c>
    </row>
    <row r="32" spans="1:7" ht="25.5" customHeight="1" x14ac:dyDescent="0.2">
      <c r="A32" s="143">
        <v>12</v>
      </c>
      <c r="B32" s="143">
        <v>852</v>
      </c>
      <c r="C32" s="143">
        <v>85295</v>
      </c>
      <c r="D32" s="184" t="s">
        <v>232</v>
      </c>
      <c r="E32" s="127">
        <v>1230600</v>
      </c>
    </row>
    <row r="33" spans="1:6" ht="26.25" customHeight="1" x14ac:dyDescent="0.2">
      <c r="A33" s="143">
        <v>13</v>
      </c>
      <c r="B33" s="143">
        <v>852</v>
      </c>
      <c r="C33" s="143">
        <v>85295</v>
      </c>
      <c r="D33" s="184" t="s">
        <v>231</v>
      </c>
      <c r="E33" s="127">
        <v>413452.32</v>
      </c>
    </row>
    <row r="34" spans="1:6" ht="26.25" customHeight="1" x14ac:dyDescent="0.2">
      <c r="A34" s="143">
        <v>14</v>
      </c>
      <c r="B34" s="143">
        <v>853</v>
      </c>
      <c r="C34" s="143">
        <v>85395</v>
      </c>
      <c r="D34" s="184" t="s">
        <v>230</v>
      </c>
      <c r="E34" s="141">
        <f>40000-10005</f>
        <v>29995</v>
      </c>
    </row>
    <row r="35" spans="1:6" ht="41.45" customHeight="1" x14ac:dyDescent="0.2">
      <c r="A35" s="143">
        <v>15</v>
      </c>
      <c r="B35" s="143">
        <v>853</v>
      </c>
      <c r="C35" s="143">
        <v>85395</v>
      </c>
      <c r="D35" s="184" t="s">
        <v>223</v>
      </c>
      <c r="E35" s="141">
        <v>265510.90999999997</v>
      </c>
    </row>
    <row r="36" spans="1:6" ht="15.75" customHeight="1" x14ac:dyDescent="0.2">
      <c r="A36" s="128">
        <v>16</v>
      </c>
      <c r="B36" s="128">
        <v>855</v>
      </c>
      <c r="C36" s="128">
        <v>85510</v>
      </c>
      <c r="D36" s="207" t="s">
        <v>229</v>
      </c>
      <c r="E36" s="127">
        <v>1568400</v>
      </c>
    </row>
    <row r="37" spans="1:6" ht="28.5" customHeight="1" x14ac:dyDescent="0.2">
      <c r="A37" s="143">
        <v>17</v>
      </c>
      <c r="B37" s="143">
        <v>900</v>
      </c>
      <c r="C37" s="143">
        <v>90095</v>
      </c>
      <c r="D37" s="184" t="s">
        <v>228</v>
      </c>
      <c r="E37" s="141">
        <v>67500</v>
      </c>
      <c r="F37" s="208"/>
    </row>
    <row r="38" spans="1:6" ht="26.25" customHeight="1" x14ac:dyDescent="0.2">
      <c r="A38" s="143">
        <v>18</v>
      </c>
      <c r="B38" s="143">
        <v>900</v>
      </c>
      <c r="C38" s="143">
        <v>90095</v>
      </c>
      <c r="D38" s="184" t="s">
        <v>227</v>
      </c>
      <c r="E38" s="141">
        <f>200000+100000</f>
        <v>300000</v>
      </c>
      <c r="F38" s="208"/>
    </row>
    <row r="39" spans="1:6" ht="26.25" customHeight="1" x14ac:dyDescent="0.2">
      <c r="A39" s="143">
        <v>19</v>
      </c>
      <c r="B39" s="143">
        <v>900</v>
      </c>
      <c r="C39" s="143">
        <v>90095</v>
      </c>
      <c r="D39" s="184" t="s">
        <v>226</v>
      </c>
      <c r="E39" s="141">
        <f>200000+100000</f>
        <v>300000</v>
      </c>
      <c r="F39" s="208"/>
    </row>
    <row r="40" spans="1:6" ht="16.5" customHeight="1" x14ac:dyDescent="0.2">
      <c r="A40" s="128">
        <v>20</v>
      </c>
      <c r="B40" s="128">
        <v>921</v>
      </c>
      <c r="C40" s="128">
        <v>92120</v>
      </c>
      <c r="D40" s="158" t="s">
        <v>225</v>
      </c>
      <c r="E40" s="127">
        <v>500000</v>
      </c>
    </row>
    <row r="41" spans="1:6" ht="39.75" customHeight="1" x14ac:dyDescent="0.2">
      <c r="A41" s="143">
        <v>21</v>
      </c>
      <c r="B41" s="143">
        <v>921</v>
      </c>
      <c r="C41" s="143">
        <v>92195</v>
      </c>
      <c r="D41" s="184" t="s">
        <v>224</v>
      </c>
      <c r="E41" s="127">
        <v>239100</v>
      </c>
    </row>
    <row r="42" spans="1:6" ht="39.75" customHeight="1" x14ac:dyDescent="0.2">
      <c r="A42" s="143">
        <v>22</v>
      </c>
      <c r="B42" s="143">
        <v>921</v>
      </c>
      <c r="C42" s="143">
        <v>92195</v>
      </c>
      <c r="D42" s="184" t="s">
        <v>223</v>
      </c>
      <c r="E42" s="127">
        <v>320536.26</v>
      </c>
    </row>
    <row r="43" spans="1:6" ht="14.45" customHeight="1" x14ac:dyDescent="0.2">
      <c r="A43" s="128">
        <v>23</v>
      </c>
      <c r="B43" s="128">
        <v>926</v>
      </c>
      <c r="C43" s="128">
        <v>92605</v>
      </c>
      <c r="D43" s="207" t="s">
        <v>222</v>
      </c>
      <c r="E43" s="127">
        <v>1833375</v>
      </c>
    </row>
    <row r="44" spans="1:6" ht="38.450000000000003" customHeight="1" x14ac:dyDescent="0.2">
      <c r="A44" s="143">
        <v>24</v>
      </c>
      <c r="B44" s="143">
        <v>926</v>
      </c>
      <c r="C44" s="143">
        <v>92605</v>
      </c>
      <c r="D44" s="207" t="s">
        <v>221</v>
      </c>
      <c r="E44" s="127">
        <v>106845.42</v>
      </c>
    </row>
    <row r="45" spans="1:6" ht="15" customHeight="1" x14ac:dyDescent="0.2">
      <c r="A45" s="292"/>
      <c r="B45" s="293"/>
      <c r="C45" s="293"/>
      <c r="D45" s="293" t="s">
        <v>110</v>
      </c>
      <c r="E45" s="120">
        <f>SUM(E13:E44)</f>
        <v>19520302.560000006</v>
      </c>
    </row>
    <row r="46" spans="1:6" ht="17.25" customHeight="1" x14ac:dyDescent="0.2">
      <c r="A46" s="136" t="s">
        <v>118</v>
      </c>
      <c r="B46" s="135"/>
      <c r="C46" s="135"/>
      <c r="D46" s="135"/>
      <c r="E46" s="134"/>
    </row>
    <row r="47" spans="1:6" ht="17.25" customHeight="1" x14ac:dyDescent="0.2">
      <c r="A47" s="149" t="s">
        <v>134</v>
      </c>
      <c r="B47" s="149" t="s">
        <v>100</v>
      </c>
      <c r="C47" s="149" t="s">
        <v>101</v>
      </c>
      <c r="D47" s="206" t="s">
        <v>220</v>
      </c>
      <c r="E47" s="149" t="s">
        <v>132</v>
      </c>
    </row>
    <row r="48" spans="1:6" ht="14.25" customHeight="1" x14ac:dyDescent="0.2">
      <c r="A48" s="128">
        <v>1</v>
      </c>
      <c r="B48" s="128">
        <v>801</v>
      </c>
      <c r="C48" s="128">
        <v>80101</v>
      </c>
      <c r="D48" s="158" t="s">
        <v>219</v>
      </c>
      <c r="E48" s="127">
        <v>7612585</v>
      </c>
    </row>
    <row r="49" spans="1:6" ht="13.5" customHeight="1" x14ac:dyDescent="0.2">
      <c r="A49" s="183"/>
      <c r="B49" s="182"/>
      <c r="C49" s="181"/>
      <c r="D49" s="205" t="s">
        <v>167</v>
      </c>
      <c r="E49" s="179"/>
    </row>
    <row r="50" spans="1:6" ht="13.5" customHeight="1" x14ac:dyDescent="0.2">
      <c r="A50" s="169"/>
      <c r="B50" s="168"/>
      <c r="C50" s="167"/>
      <c r="D50" s="189" t="s">
        <v>165</v>
      </c>
      <c r="E50" s="173"/>
      <c r="F50" s="187"/>
    </row>
    <row r="51" spans="1:6" ht="13.5" customHeight="1" x14ac:dyDescent="0.2">
      <c r="A51" s="169"/>
      <c r="B51" s="168"/>
      <c r="C51" s="167"/>
      <c r="D51" s="194" t="s">
        <v>218</v>
      </c>
      <c r="E51" s="165"/>
    </row>
    <row r="52" spans="1:6" ht="26.25" customHeight="1" x14ac:dyDescent="0.2">
      <c r="A52" s="169"/>
      <c r="B52" s="168"/>
      <c r="C52" s="167"/>
      <c r="D52" s="175" t="s">
        <v>212</v>
      </c>
      <c r="E52" s="173"/>
    </row>
    <row r="53" spans="1:6" ht="27" customHeight="1" x14ac:dyDescent="0.2">
      <c r="A53" s="169"/>
      <c r="B53" s="168"/>
      <c r="C53" s="167"/>
      <c r="D53" s="175" t="s">
        <v>217</v>
      </c>
      <c r="E53" s="173"/>
    </row>
    <row r="54" spans="1:6" ht="24.75" customHeight="1" x14ac:dyDescent="0.2">
      <c r="A54" s="169"/>
      <c r="B54" s="168"/>
      <c r="C54" s="167"/>
      <c r="D54" s="189" t="s">
        <v>216</v>
      </c>
      <c r="E54" s="173"/>
    </row>
    <row r="55" spans="1:6" ht="25.5" customHeight="1" x14ac:dyDescent="0.2">
      <c r="A55" s="169"/>
      <c r="B55" s="168"/>
      <c r="C55" s="167"/>
      <c r="D55" s="170" t="s">
        <v>215</v>
      </c>
      <c r="E55" s="165"/>
    </row>
    <row r="56" spans="1:6" ht="13.5" customHeight="1" x14ac:dyDescent="0.2">
      <c r="A56" s="169"/>
      <c r="B56" s="168"/>
      <c r="C56" s="167"/>
      <c r="D56" s="176" t="s">
        <v>171</v>
      </c>
      <c r="E56" s="173"/>
    </row>
    <row r="57" spans="1:6" ht="24" customHeight="1" x14ac:dyDescent="0.2">
      <c r="A57" s="126"/>
      <c r="B57" s="125"/>
      <c r="C57" s="161"/>
      <c r="D57" s="188" t="s">
        <v>214</v>
      </c>
      <c r="E57" s="159"/>
    </row>
    <row r="58" spans="1:6" ht="13.5" customHeight="1" x14ac:dyDescent="0.2">
      <c r="A58" s="128">
        <v>2</v>
      </c>
      <c r="B58" s="128">
        <v>801</v>
      </c>
      <c r="C58" s="128">
        <v>80103</v>
      </c>
      <c r="D58" s="158" t="s">
        <v>213</v>
      </c>
      <c r="E58" s="127">
        <v>124687</v>
      </c>
    </row>
    <row r="59" spans="1:6" ht="24" customHeight="1" x14ac:dyDescent="0.2">
      <c r="A59" s="169"/>
      <c r="B59" s="168"/>
      <c r="C59" s="167"/>
      <c r="D59" s="190" t="s">
        <v>212</v>
      </c>
      <c r="E59" s="179"/>
    </row>
    <row r="60" spans="1:6" ht="13.5" customHeight="1" x14ac:dyDescent="0.2">
      <c r="A60" s="126"/>
      <c r="B60" s="125"/>
      <c r="C60" s="161"/>
      <c r="D60" s="132" t="s">
        <v>171</v>
      </c>
      <c r="E60" s="159"/>
    </row>
    <row r="61" spans="1:6" ht="14.25" customHeight="1" x14ac:dyDescent="0.2">
      <c r="A61" s="128">
        <v>3</v>
      </c>
      <c r="B61" s="128">
        <v>801</v>
      </c>
      <c r="C61" s="128">
        <v>80104</v>
      </c>
      <c r="D61" s="158" t="s">
        <v>128</v>
      </c>
      <c r="E61" s="127">
        <v>8825749</v>
      </c>
    </row>
    <row r="62" spans="1:6" ht="14.25" customHeight="1" x14ac:dyDescent="0.2">
      <c r="A62" s="183"/>
      <c r="B62" s="182"/>
      <c r="C62" s="181"/>
      <c r="D62" s="205" t="s">
        <v>144</v>
      </c>
      <c r="E62" s="179"/>
    </row>
    <row r="63" spans="1:6" ht="14.25" customHeight="1" x14ac:dyDescent="0.2">
      <c r="A63" s="169"/>
      <c r="B63" s="168"/>
      <c r="C63" s="167"/>
      <c r="D63" s="174" t="s">
        <v>170</v>
      </c>
      <c r="E63" s="173"/>
    </row>
    <row r="64" spans="1:6" ht="13.5" customHeight="1" x14ac:dyDescent="0.2">
      <c r="A64" s="169"/>
      <c r="B64" s="168"/>
      <c r="C64" s="167"/>
      <c r="D64" s="174" t="s">
        <v>150</v>
      </c>
      <c r="E64" s="173"/>
    </row>
    <row r="65" spans="1:5" ht="23.25" customHeight="1" x14ac:dyDescent="0.2">
      <c r="A65" s="169"/>
      <c r="B65" s="168"/>
      <c r="C65" s="167"/>
      <c r="D65" s="175" t="s">
        <v>149</v>
      </c>
      <c r="E65" s="173"/>
    </row>
    <row r="66" spans="1:5" ht="13.5" customHeight="1" x14ac:dyDescent="0.2">
      <c r="A66" s="169"/>
      <c r="B66" s="168"/>
      <c r="C66" s="167"/>
      <c r="D66" s="174" t="s">
        <v>211</v>
      </c>
      <c r="E66" s="173"/>
    </row>
    <row r="67" spans="1:5" ht="13.5" customHeight="1" x14ac:dyDescent="0.2">
      <c r="A67" s="169"/>
      <c r="B67" s="168"/>
      <c r="C67" s="167"/>
      <c r="D67" s="175" t="s">
        <v>210</v>
      </c>
      <c r="E67" s="173"/>
    </row>
    <row r="68" spans="1:5" ht="13.5" customHeight="1" x14ac:dyDescent="0.2">
      <c r="A68" s="169"/>
      <c r="B68" s="168"/>
      <c r="C68" s="167"/>
      <c r="D68" s="175" t="s">
        <v>145</v>
      </c>
      <c r="E68" s="173"/>
    </row>
    <row r="69" spans="1:5" ht="13.5" customHeight="1" x14ac:dyDescent="0.2">
      <c r="A69" s="169"/>
      <c r="B69" s="168"/>
      <c r="C69" s="167"/>
      <c r="D69" s="174" t="s">
        <v>147</v>
      </c>
      <c r="E69" s="173"/>
    </row>
    <row r="70" spans="1:5" ht="13.5" customHeight="1" x14ac:dyDescent="0.2">
      <c r="A70" s="169"/>
      <c r="B70" s="168"/>
      <c r="C70" s="167"/>
      <c r="D70" s="174" t="s">
        <v>209</v>
      </c>
      <c r="E70" s="173"/>
    </row>
    <row r="71" spans="1:5" ht="13.5" customHeight="1" x14ac:dyDescent="0.2">
      <c r="A71" s="169"/>
      <c r="B71" s="168"/>
      <c r="C71" s="167"/>
      <c r="D71" s="175" t="s">
        <v>208</v>
      </c>
      <c r="E71" s="173"/>
    </row>
    <row r="72" spans="1:5" ht="13.5" customHeight="1" x14ac:dyDescent="0.2">
      <c r="A72" s="169"/>
      <c r="B72" s="168"/>
      <c r="C72" s="167"/>
      <c r="D72" s="176" t="s">
        <v>172</v>
      </c>
      <c r="E72" s="173"/>
    </row>
    <row r="73" spans="1:5" ht="13.5" customHeight="1" x14ac:dyDescent="0.2">
      <c r="A73" s="126"/>
      <c r="B73" s="125"/>
      <c r="C73" s="161"/>
      <c r="D73" s="204" t="s">
        <v>207</v>
      </c>
      <c r="E73" s="171"/>
    </row>
    <row r="74" spans="1:5" ht="13.5" customHeight="1" x14ac:dyDescent="0.2">
      <c r="A74" s="169"/>
      <c r="B74" s="168"/>
      <c r="C74" s="167"/>
      <c r="D74" s="200" t="s">
        <v>151</v>
      </c>
      <c r="E74" s="165"/>
    </row>
    <row r="75" spans="1:5" ht="13.5" customHeight="1" x14ac:dyDescent="0.2">
      <c r="A75" s="169"/>
      <c r="B75" s="168"/>
      <c r="C75" s="167"/>
      <c r="D75" s="176" t="s">
        <v>206</v>
      </c>
      <c r="E75" s="173"/>
    </row>
    <row r="76" spans="1:5" ht="13.5" customHeight="1" x14ac:dyDescent="0.2">
      <c r="A76" s="126"/>
      <c r="B76" s="125"/>
      <c r="C76" s="161"/>
      <c r="D76" s="191" t="s">
        <v>169</v>
      </c>
      <c r="E76" s="159"/>
    </row>
    <row r="77" spans="1:5" ht="24" customHeight="1" x14ac:dyDescent="0.2">
      <c r="A77" s="143">
        <v>4</v>
      </c>
      <c r="B77" s="143">
        <v>801</v>
      </c>
      <c r="C77" s="143">
        <v>80106</v>
      </c>
      <c r="D77" s="184" t="s">
        <v>205</v>
      </c>
      <c r="E77" s="141">
        <v>62237</v>
      </c>
    </row>
    <row r="78" spans="1:5" ht="13.5" customHeight="1" x14ac:dyDescent="0.2">
      <c r="A78" s="158"/>
      <c r="B78" s="157"/>
      <c r="C78" s="133"/>
      <c r="D78" s="203" t="s">
        <v>204</v>
      </c>
      <c r="E78" s="127"/>
    </row>
    <row r="79" spans="1:5" ht="13.5" customHeight="1" x14ac:dyDescent="0.2">
      <c r="A79" s="128">
        <v>5</v>
      </c>
      <c r="B79" s="128">
        <v>801</v>
      </c>
      <c r="C79" s="128">
        <v>80115</v>
      </c>
      <c r="D79" s="157" t="s">
        <v>203</v>
      </c>
      <c r="E79" s="127">
        <v>2505180</v>
      </c>
    </row>
    <row r="80" spans="1:5" ht="23.25" customHeight="1" x14ac:dyDescent="0.2">
      <c r="A80" s="158"/>
      <c r="B80" s="157"/>
      <c r="C80" s="133"/>
      <c r="D80" s="202" t="s">
        <v>158</v>
      </c>
      <c r="E80" s="127"/>
    </row>
    <row r="81" spans="1:5" ht="13.5" customHeight="1" x14ac:dyDescent="0.2">
      <c r="A81" s="128">
        <v>6</v>
      </c>
      <c r="B81" s="128">
        <v>801</v>
      </c>
      <c r="C81" s="128">
        <v>80116</v>
      </c>
      <c r="D81" s="157" t="s">
        <v>202</v>
      </c>
      <c r="E81" s="127">
        <v>5272240</v>
      </c>
    </row>
    <row r="82" spans="1:5" ht="13.5" customHeight="1" x14ac:dyDescent="0.2">
      <c r="A82" s="183"/>
      <c r="B82" s="182"/>
      <c r="C82" s="181"/>
      <c r="D82" s="201" t="s">
        <v>201</v>
      </c>
      <c r="E82" s="179"/>
    </row>
    <row r="83" spans="1:5" ht="25.5" customHeight="1" x14ac:dyDescent="0.2">
      <c r="A83" s="169"/>
      <c r="B83" s="168"/>
      <c r="C83" s="167"/>
      <c r="D83" s="189" t="s">
        <v>200</v>
      </c>
      <c r="E83" s="173"/>
    </row>
    <row r="84" spans="1:5" ht="22.5" customHeight="1" x14ac:dyDescent="0.2">
      <c r="A84" s="169"/>
      <c r="B84" s="168"/>
      <c r="C84" s="167"/>
      <c r="D84" s="175" t="s">
        <v>199</v>
      </c>
      <c r="E84" s="173"/>
    </row>
    <row r="85" spans="1:5" ht="13.5" customHeight="1" x14ac:dyDescent="0.2">
      <c r="A85" s="169"/>
      <c r="B85" s="168"/>
      <c r="C85" s="167"/>
      <c r="D85" s="200" t="s">
        <v>198</v>
      </c>
      <c r="E85" s="165"/>
    </row>
    <row r="86" spans="1:5" ht="13.5" customHeight="1" x14ac:dyDescent="0.2">
      <c r="A86" s="169"/>
      <c r="B86" s="168"/>
      <c r="C86" s="167"/>
      <c r="D86" s="199" t="s">
        <v>197</v>
      </c>
      <c r="E86" s="198"/>
    </row>
    <row r="87" spans="1:5" ht="25.5" customHeight="1" x14ac:dyDescent="0.2">
      <c r="A87" s="169"/>
      <c r="B87" s="168"/>
      <c r="C87" s="167"/>
      <c r="D87" s="194" t="s">
        <v>196</v>
      </c>
      <c r="E87" s="165"/>
    </row>
    <row r="88" spans="1:5" ht="13.5" customHeight="1" x14ac:dyDescent="0.2">
      <c r="A88" s="169"/>
      <c r="B88" s="168"/>
      <c r="C88" s="167"/>
      <c r="D88" s="189" t="s">
        <v>195</v>
      </c>
      <c r="E88" s="173"/>
    </row>
    <row r="89" spans="1:5" ht="13.5" customHeight="1" x14ac:dyDescent="0.2">
      <c r="A89" s="169"/>
      <c r="B89" s="168"/>
      <c r="C89" s="167"/>
      <c r="D89" s="189" t="s">
        <v>194</v>
      </c>
      <c r="E89" s="173"/>
    </row>
    <row r="90" spans="1:5" ht="12.75" customHeight="1" x14ac:dyDescent="0.2">
      <c r="A90" s="169"/>
      <c r="B90" s="168"/>
      <c r="C90" s="167"/>
      <c r="D90" s="175" t="s">
        <v>193</v>
      </c>
      <c r="E90" s="173"/>
    </row>
    <row r="91" spans="1:5" ht="13.5" customHeight="1" x14ac:dyDescent="0.2">
      <c r="A91" s="169"/>
      <c r="B91" s="168"/>
      <c r="C91" s="167"/>
      <c r="D91" s="176" t="s">
        <v>162</v>
      </c>
      <c r="E91" s="173"/>
    </row>
    <row r="92" spans="1:5" ht="13.5" customHeight="1" x14ac:dyDescent="0.2">
      <c r="A92" s="169"/>
      <c r="B92" s="168"/>
      <c r="C92" s="167"/>
      <c r="D92" s="197" t="s">
        <v>192</v>
      </c>
      <c r="E92" s="165"/>
    </row>
    <row r="93" spans="1:5" ht="13.5" customHeight="1" x14ac:dyDescent="0.2">
      <c r="A93" s="169"/>
      <c r="B93" s="168"/>
      <c r="C93" s="167"/>
      <c r="D93" s="196" t="s">
        <v>191</v>
      </c>
      <c r="E93" s="173"/>
    </row>
    <row r="94" spans="1:5" ht="13.5" customHeight="1" x14ac:dyDescent="0.2">
      <c r="A94" s="169"/>
      <c r="B94" s="168"/>
      <c r="C94" s="167"/>
      <c r="D94" s="176" t="s">
        <v>190</v>
      </c>
      <c r="E94" s="173"/>
    </row>
    <row r="95" spans="1:5" ht="25.5" customHeight="1" x14ac:dyDescent="0.2">
      <c r="A95" s="126"/>
      <c r="B95" s="125"/>
      <c r="C95" s="161"/>
      <c r="D95" s="188" t="s">
        <v>189</v>
      </c>
      <c r="E95" s="159"/>
    </row>
    <row r="96" spans="1:5" ht="13.5" customHeight="1" x14ac:dyDescent="0.2">
      <c r="A96" s="128">
        <v>7</v>
      </c>
      <c r="B96" s="128">
        <v>801</v>
      </c>
      <c r="C96" s="128">
        <v>80117</v>
      </c>
      <c r="D96" s="158" t="s">
        <v>188</v>
      </c>
      <c r="E96" s="127">
        <v>2656984</v>
      </c>
    </row>
    <row r="97" spans="1:5" ht="15" customHeight="1" x14ac:dyDescent="0.2">
      <c r="A97" s="183"/>
      <c r="B97" s="182"/>
      <c r="C97" s="181"/>
      <c r="D97" s="195" t="s">
        <v>160</v>
      </c>
      <c r="E97" s="179"/>
    </row>
    <row r="98" spans="1:5" ht="15" customHeight="1" x14ac:dyDescent="0.2">
      <c r="A98" s="169"/>
      <c r="B98" s="168"/>
      <c r="C98" s="167"/>
      <c r="D98" s="194" t="s">
        <v>187</v>
      </c>
      <c r="E98" s="165"/>
    </row>
    <row r="99" spans="1:5" ht="25.5" customHeight="1" x14ac:dyDescent="0.2">
      <c r="A99" s="169"/>
      <c r="B99" s="168"/>
      <c r="C99" s="167"/>
      <c r="D99" s="194" t="s">
        <v>186</v>
      </c>
      <c r="E99" s="165"/>
    </row>
    <row r="100" spans="1:5" ht="24.75" customHeight="1" x14ac:dyDescent="0.2">
      <c r="A100" s="169"/>
      <c r="B100" s="168"/>
      <c r="C100" s="167"/>
      <c r="D100" s="193" t="s">
        <v>185</v>
      </c>
      <c r="E100" s="173"/>
    </row>
    <row r="101" spans="1:5" ht="25.5" customHeight="1" x14ac:dyDescent="0.2">
      <c r="A101" s="169"/>
      <c r="B101" s="168"/>
      <c r="C101" s="167"/>
      <c r="D101" s="188" t="s">
        <v>184</v>
      </c>
      <c r="E101" s="192"/>
    </row>
    <row r="102" spans="1:5" ht="15.75" customHeight="1" x14ac:dyDescent="0.2">
      <c r="A102" s="128">
        <v>8</v>
      </c>
      <c r="B102" s="128">
        <v>801</v>
      </c>
      <c r="C102" s="128">
        <v>80120</v>
      </c>
      <c r="D102" s="158" t="s">
        <v>183</v>
      </c>
      <c r="E102" s="127">
        <v>6769589</v>
      </c>
    </row>
    <row r="103" spans="1:5" ht="13.5" customHeight="1" x14ac:dyDescent="0.2">
      <c r="A103" s="169"/>
      <c r="B103" s="168"/>
      <c r="C103" s="167"/>
      <c r="D103" s="189" t="s">
        <v>182</v>
      </c>
      <c r="E103" s="173"/>
    </row>
    <row r="104" spans="1:5" ht="13.5" customHeight="1" x14ac:dyDescent="0.2">
      <c r="A104" s="169"/>
      <c r="B104" s="168"/>
      <c r="C104" s="167"/>
      <c r="D104" s="189" t="s">
        <v>181</v>
      </c>
      <c r="E104" s="173"/>
    </row>
    <row r="105" spans="1:5" ht="13.5" customHeight="1" x14ac:dyDescent="0.2">
      <c r="A105" s="169"/>
      <c r="B105" s="168"/>
      <c r="C105" s="167"/>
      <c r="D105" s="176" t="s">
        <v>180</v>
      </c>
      <c r="E105" s="173"/>
    </row>
    <row r="106" spans="1:5" ht="24.75" customHeight="1" x14ac:dyDescent="0.2">
      <c r="A106" s="169"/>
      <c r="B106" s="168"/>
      <c r="C106" s="167"/>
      <c r="D106" s="189" t="s">
        <v>179</v>
      </c>
      <c r="E106" s="173"/>
    </row>
    <row r="107" spans="1:5" ht="13.5" customHeight="1" x14ac:dyDescent="0.2">
      <c r="A107" s="169"/>
      <c r="B107" s="168"/>
      <c r="C107" s="167"/>
      <c r="D107" s="176" t="s">
        <v>178</v>
      </c>
      <c r="E107" s="173"/>
    </row>
    <row r="108" spans="1:5" ht="15" customHeight="1" x14ac:dyDescent="0.2">
      <c r="A108" s="169"/>
      <c r="B108" s="168"/>
      <c r="C108" s="167"/>
      <c r="D108" s="189" t="s">
        <v>177</v>
      </c>
      <c r="E108" s="173"/>
    </row>
    <row r="109" spans="1:5" ht="25.5" customHeight="1" x14ac:dyDescent="0.2">
      <c r="A109" s="169"/>
      <c r="B109" s="168"/>
      <c r="C109" s="167"/>
      <c r="D109" s="174" t="s">
        <v>176</v>
      </c>
      <c r="E109" s="173"/>
    </row>
    <row r="110" spans="1:5" ht="25.5" customHeight="1" x14ac:dyDescent="0.2">
      <c r="A110" s="169"/>
      <c r="B110" s="168"/>
      <c r="C110" s="167"/>
      <c r="D110" s="175" t="s">
        <v>175</v>
      </c>
      <c r="E110" s="173"/>
    </row>
    <row r="111" spans="1:5" ht="25.5" customHeight="1" x14ac:dyDescent="0.2">
      <c r="A111" s="169"/>
      <c r="B111" s="168"/>
      <c r="C111" s="167"/>
      <c r="D111" s="175" t="s">
        <v>157</v>
      </c>
      <c r="E111" s="173"/>
    </row>
    <row r="112" spans="1:5" ht="13.5" customHeight="1" x14ac:dyDescent="0.2">
      <c r="A112" s="169"/>
      <c r="B112" s="168"/>
      <c r="C112" s="167"/>
      <c r="D112" s="176" t="s">
        <v>174</v>
      </c>
      <c r="E112" s="173"/>
    </row>
    <row r="113" spans="1:5" ht="13.5" customHeight="1" x14ac:dyDescent="0.2">
      <c r="A113" s="126"/>
      <c r="B113" s="125"/>
      <c r="C113" s="161"/>
      <c r="D113" s="191" t="s">
        <v>159</v>
      </c>
      <c r="E113" s="159"/>
    </row>
    <row r="114" spans="1:5" ht="51" customHeight="1" x14ac:dyDescent="0.2">
      <c r="A114" s="143">
        <v>9</v>
      </c>
      <c r="B114" s="143">
        <v>801</v>
      </c>
      <c r="C114" s="143">
        <v>80149</v>
      </c>
      <c r="D114" s="184" t="s">
        <v>173</v>
      </c>
      <c r="E114" s="141">
        <v>2707080</v>
      </c>
    </row>
    <row r="115" spans="1:5" ht="25.5" customHeight="1" x14ac:dyDescent="0.2">
      <c r="A115" s="183"/>
      <c r="B115" s="182"/>
      <c r="C115" s="181"/>
      <c r="D115" s="190" t="s">
        <v>149</v>
      </c>
      <c r="E115" s="179"/>
    </row>
    <row r="116" spans="1:5" ht="13.5" customHeight="1" x14ac:dyDescent="0.2">
      <c r="A116" s="169"/>
      <c r="B116" s="168"/>
      <c r="C116" s="167"/>
      <c r="D116" s="170" t="s">
        <v>172</v>
      </c>
      <c r="E116" s="165"/>
    </row>
    <row r="117" spans="1:5" ht="13.5" customHeight="1" x14ac:dyDescent="0.2">
      <c r="A117" s="169"/>
      <c r="B117" s="168"/>
      <c r="C117" s="167"/>
      <c r="D117" s="175" t="s">
        <v>148</v>
      </c>
      <c r="E117" s="173"/>
    </row>
    <row r="118" spans="1:5" ht="13.5" customHeight="1" x14ac:dyDescent="0.2">
      <c r="A118" s="169"/>
      <c r="B118" s="168"/>
      <c r="C118" s="167"/>
      <c r="D118" s="166" t="s">
        <v>144</v>
      </c>
      <c r="E118" s="165"/>
    </row>
    <row r="119" spans="1:5" ht="13.5" customHeight="1" x14ac:dyDescent="0.2">
      <c r="A119" s="169"/>
      <c r="B119" s="168"/>
      <c r="C119" s="167"/>
      <c r="D119" s="174" t="s">
        <v>150</v>
      </c>
      <c r="E119" s="173"/>
    </row>
    <row r="120" spans="1:5" ht="13.5" customHeight="1" x14ac:dyDescent="0.2">
      <c r="A120" s="169"/>
      <c r="B120" s="168"/>
      <c r="C120" s="167"/>
      <c r="D120" s="175" t="s">
        <v>146</v>
      </c>
      <c r="E120" s="173"/>
    </row>
    <row r="121" spans="1:5" ht="13.5" customHeight="1" x14ac:dyDescent="0.2">
      <c r="A121" s="169"/>
      <c r="B121" s="168"/>
      <c r="C121" s="167"/>
      <c r="D121" s="175" t="s">
        <v>143</v>
      </c>
      <c r="E121" s="173"/>
    </row>
    <row r="122" spans="1:5" ht="13.5" customHeight="1" x14ac:dyDescent="0.2">
      <c r="A122" s="169"/>
      <c r="B122" s="168"/>
      <c r="C122" s="167"/>
      <c r="D122" s="175" t="s">
        <v>171</v>
      </c>
      <c r="E122" s="173"/>
    </row>
    <row r="123" spans="1:5" ht="13.5" customHeight="1" x14ac:dyDescent="0.2">
      <c r="A123" s="169"/>
      <c r="B123" s="168"/>
      <c r="C123" s="167"/>
      <c r="D123" s="175" t="s">
        <v>145</v>
      </c>
      <c r="E123" s="173"/>
    </row>
    <row r="124" spans="1:5" ht="13.5" customHeight="1" x14ac:dyDescent="0.2">
      <c r="A124" s="169"/>
      <c r="B124" s="168"/>
      <c r="C124" s="167"/>
      <c r="D124" s="174" t="s">
        <v>170</v>
      </c>
      <c r="E124" s="173"/>
    </row>
    <row r="125" spans="1:5" ht="13.5" customHeight="1" x14ac:dyDescent="0.2">
      <c r="A125" s="169"/>
      <c r="B125" s="168"/>
      <c r="C125" s="167"/>
      <c r="D125" s="175" t="s">
        <v>169</v>
      </c>
      <c r="E125" s="173"/>
    </row>
    <row r="126" spans="1:5" ht="15" customHeight="1" x14ac:dyDescent="0.2">
      <c r="A126" s="126"/>
      <c r="B126" s="125"/>
      <c r="C126" s="161"/>
      <c r="D126" s="164" t="s">
        <v>151</v>
      </c>
      <c r="E126" s="159"/>
    </row>
    <row r="127" spans="1:5" ht="39" customHeight="1" x14ac:dyDescent="0.2">
      <c r="A127" s="143">
        <v>10</v>
      </c>
      <c r="B127" s="143">
        <v>801</v>
      </c>
      <c r="C127" s="143">
        <v>80150</v>
      </c>
      <c r="D127" s="184" t="s">
        <v>168</v>
      </c>
      <c r="E127" s="141">
        <v>165299</v>
      </c>
    </row>
    <row r="128" spans="1:5" ht="13.5" customHeight="1" x14ac:dyDescent="0.2">
      <c r="A128" s="183"/>
      <c r="B128" s="182"/>
      <c r="C128" s="181"/>
      <c r="D128" s="190" t="s">
        <v>167</v>
      </c>
      <c r="E128" s="179"/>
    </row>
    <row r="129" spans="1:6" ht="25.5" customHeight="1" x14ac:dyDescent="0.2">
      <c r="A129" s="169"/>
      <c r="B129" s="168"/>
      <c r="C129" s="167"/>
      <c r="D129" s="189" t="s">
        <v>166</v>
      </c>
      <c r="E129" s="173"/>
    </row>
    <row r="130" spans="1:6" ht="15.75" customHeight="1" x14ac:dyDescent="0.2">
      <c r="A130" s="126"/>
      <c r="B130" s="125"/>
      <c r="C130" s="161"/>
      <c r="D130" s="188" t="s">
        <v>165</v>
      </c>
      <c r="E130" s="159"/>
      <c r="F130" s="187"/>
    </row>
    <row r="131" spans="1:6" ht="13.5" customHeight="1" x14ac:dyDescent="0.2">
      <c r="A131" s="128">
        <v>11</v>
      </c>
      <c r="B131" s="128">
        <v>801</v>
      </c>
      <c r="C131" s="128">
        <v>80151</v>
      </c>
      <c r="D131" s="157" t="s">
        <v>164</v>
      </c>
      <c r="E131" s="127">
        <v>108410</v>
      </c>
    </row>
    <row r="132" spans="1:6" ht="13.5" customHeight="1" x14ac:dyDescent="0.2">
      <c r="A132" s="158"/>
      <c r="B132" s="157"/>
      <c r="C132" s="133"/>
      <c r="D132" s="186" t="s">
        <v>163</v>
      </c>
      <c r="E132" s="127"/>
    </row>
    <row r="133" spans="1:6" ht="13.5" customHeight="1" x14ac:dyDescent="0.2">
      <c r="A133" s="126"/>
      <c r="B133" s="125"/>
      <c r="C133" s="161"/>
      <c r="D133" s="185" t="s">
        <v>162</v>
      </c>
      <c r="E133" s="159"/>
    </row>
    <row r="134" spans="1:6" ht="114" customHeight="1" x14ac:dyDescent="0.2">
      <c r="A134" s="143">
        <v>12</v>
      </c>
      <c r="B134" s="143">
        <v>801</v>
      </c>
      <c r="C134" s="143">
        <v>80152</v>
      </c>
      <c r="D134" s="184" t="s">
        <v>161</v>
      </c>
      <c r="E134" s="141">
        <v>413835</v>
      </c>
    </row>
    <row r="135" spans="1:6" ht="12.75" customHeight="1" x14ac:dyDescent="0.2">
      <c r="A135" s="183"/>
      <c r="B135" s="182"/>
      <c r="C135" s="181"/>
      <c r="D135" s="180" t="s">
        <v>160</v>
      </c>
      <c r="E135" s="179"/>
    </row>
    <row r="136" spans="1:6" ht="15" customHeight="1" x14ac:dyDescent="0.2">
      <c r="A136" s="169"/>
      <c r="B136" s="168"/>
      <c r="C136" s="167"/>
      <c r="D136" s="174" t="s">
        <v>159</v>
      </c>
      <c r="E136" s="173"/>
    </row>
    <row r="137" spans="1:6" ht="22.9" customHeight="1" x14ac:dyDescent="0.2">
      <c r="A137" s="169"/>
      <c r="B137" s="168"/>
      <c r="C137" s="167"/>
      <c r="D137" s="178" t="s">
        <v>158</v>
      </c>
      <c r="E137" s="173"/>
    </row>
    <row r="138" spans="1:6" ht="23.25" customHeight="1" x14ac:dyDescent="0.2">
      <c r="A138" s="126"/>
      <c r="B138" s="125"/>
      <c r="C138" s="161"/>
      <c r="D138" s="164" t="s">
        <v>157</v>
      </c>
      <c r="E138" s="159"/>
    </row>
    <row r="139" spans="1:6" ht="15.75" customHeight="1" x14ac:dyDescent="0.2">
      <c r="A139" s="177">
        <v>13</v>
      </c>
      <c r="B139" s="177">
        <v>853</v>
      </c>
      <c r="C139" s="177">
        <v>85311</v>
      </c>
      <c r="D139" s="125" t="s">
        <v>156</v>
      </c>
      <c r="E139" s="159">
        <f>190800+10005</f>
        <v>200805</v>
      </c>
    </row>
    <row r="140" spans="1:6" ht="15" customHeight="1" x14ac:dyDescent="0.2">
      <c r="A140" s="158"/>
      <c r="B140" s="157"/>
      <c r="C140" s="161"/>
      <c r="D140" s="132" t="s">
        <v>155</v>
      </c>
      <c r="E140" s="159"/>
    </row>
    <row r="141" spans="1:6" ht="15.75" customHeight="1" x14ac:dyDescent="0.2">
      <c r="A141" s="128">
        <v>14</v>
      </c>
      <c r="B141" s="128">
        <v>854</v>
      </c>
      <c r="C141" s="128">
        <v>85402</v>
      </c>
      <c r="D141" s="157" t="s">
        <v>154</v>
      </c>
      <c r="E141" s="127">
        <v>706538</v>
      </c>
    </row>
    <row r="142" spans="1:6" ht="13.5" customHeight="1" x14ac:dyDescent="0.2">
      <c r="A142" s="158"/>
      <c r="B142" s="157"/>
      <c r="C142" s="133"/>
      <c r="D142" s="162" t="s">
        <v>153</v>
      </c>
      <c r="E142" s="127"/>
    </row>
    <row r="143" spans="1:6" ht="15.75" customHeight="1" x14ac:dyDescent="0.2">
      <c r="A143" s="128">
        <v>15</v>
      </c>
      <c r="B143" s="128">
        <v>854</v>
      </c>
      <c r="C143" s="128">
        <v>85404</v>
      </c>
      <c r="D143" s="157" t="s">
        <v>152</v>
      </c>
      <c r="E143" s="127">
        <v>500188</v>
      </c>
    </row>
    <row r="144" spans="1:6" ht="13.5" customHeight="1" x14ac:dyDescent="0.2">
      <c r="A144" s="169"/>
      <c r="B144" s="168"/>
      <c r="C144" s="167"/>
      <c r="D144" s="176" t="s">
        <v>151</v>
      </c>
      <c r="E144" s="165"/>
    </row>
    <row r="145" spans="1:5" ht="13.5" customHeight="1" x14ac:dyDescent="0.2">
      <c r="A145" s="169"/>
      <c r="B145" s="168"/>
      <c r="C145" s="167"/>
      <c r="D145" s="174" t="s">
        <v>150</v>
      </c>
      <c r="E145" s="173"/>
    </row>
    <row r="146" spans="1:5" ht="24.75" customHeight="1" x14ac:dyDescent="0.2">
      <c r="A146" s="169"/>
      <c r="B146" s="168"/>
      <c r="C146" s="167"/>
      <c r="D146" s="175" t="s">
        <v>149</v>
      </c>
      <c r="E146" s="173"/>
    </row>
    <row r="147" spans="1:5" ht="13.5" customHeight="1" x14ac:dyDescent="0.2">
      <c r="A147" s="169"/>
      <c r="B147" s="168"/>
      <c r="C147" s="167"/>
      <c r="D147" s="175" t="s">
        <v>148</v>
      </c>
      <c r="E147" s="173"/>
    </row>
    <row r="148" spans="1:5" ht="13.5" customHeight="1" x14ac:dyDescent="0.2">
      <c r="A148" s="169"/>
      <c r="B148" s="168"/>
      <c r="C148" s="167"/>
      <c r="D148" s="174" t="s">
        <v>147</v>
      </c>
      <c r="E148" s="173"/>
    </row>
    <row r="149" spans="1:5" ht="13.5" customHeight="1" x14ac:dyDescent="0.2">
      <c r="A149" s="126"/>
      <c r="B149" s="125"/>
      <c r="C149" s="161"/>
      <c r="D149" s="172" t="s">
        <v>146</v>
      </c>
      <c r="E149" s="171"/>
    </row>
    <row r="150" spans="1:5" ht="13.5" customHeight="1" x14ac:dyDescent="0.2">
      <c r="A150" s="169"/>
      <c r="B150" s="168"/>
      <c r="C150" s="167"/>
      <c r="D150" s="170" t="s">
        <v>145</v>
      </c>
      <c r="E150" s="165"/>
    </row>
    <row r="151" spans="1:5" ht="13.5" customHeight="1" x14ac:dyDescent="0.2">
      <c r="A151" s="169"/>
      <c r="B151" s="168"/>
      <c r="C151" s="167"/>
      <c r="D151" s="166" t="s">
        <v>144</v>
      </c>
      <c r="E151" s="165"/>
    </row>
    <row r="152" spans="1:5" ht="14.25" customHeight="1" x14ac:dyDescent="0.2">
      <c r="A152" s="126"/>
      <c r="B152" s="125"/>
      <c r="C152" s="161"/>
      <c r="D152" s="164" t="s">
        <v>143</v>
      </c>
      <c r="E152" s="159"/>
    </row>
    <row r="153" spans="1:5" ht="25.5" customHeight="1" x14ac:dyDescent="0.2">
      <c r="A153" s="143">
        <v>16</v>
      </c>
      <c r="B153" s="143">
        <v>854</v>
      </c>
      <c r="C153" s="143">
        <v>85406</v>
      </c>
      <c r="D153" s="163" t="s">
        <v>142</v>
      </c>
      <c r="E153" s="127">
        <v>217601</v>
      </c>
    </row>
    <row r="154" spans="1:5" ht="12.75" customHeight="1" x14ac:dyDescent="0.2">
      <c r="A154" s="158"/>
      <c r="B154" s="157"/>
      <c r="C154" s="133"/>
      <c r="D154" s="162" t="s">
        <v>141</v>
      </c>
      <c r="E154" s="127"/>
    </row>
    <row r="155" spans="1:5" ht="37.5" customHeight="1" x14ac:dyDescent="0.2">
      <c r="A155" s="126"/>
      <c r="B155" s="125"/>
      <c r="C155" s="161"/>
      <c r="D155" s="160" t="s">
        <v>140</v>
      </c>
      <c r="E155" s="159"/>
    </row>
    <row r="156" spans="1:5" ht="13.5" customHeight="1" x14ac:dyDescent="0.2">
      <c r="A156" s="128">
        <v>17</v>
      </c>
      <c r="B156" s="128">
        <v>854</v>
      </c>
      <c r="C156" s="128">
        <v>85410</v>
      </c>
      <c r="D156" s="157" t="s">
        <v>139</v>
      </c>
      <c r="E156" s="127">
        <v>952007</v>
      </c>
    </row>
    <row r="157" spans="1:5" ht="12.75" customHeight="1" x14ac:dyDescent="0.2">
      <c r="A157" s="158"/>
      <c r="B157" s="157"/>
      <c r="C157" s="133"/>
      <c r="D157" s="132" t="s">
        <v>138</v>
      </c>
      <c r="E157" s="127"/>
    </row>
    <row r="158" spans="1:5" ht="14.25" customHeight="1" x14ac:dyDescent="0.2">
      <c r="A158" s="292"/>
      <c r="B158" s="293"/>
      <c r="C158" s="293"/>
      <c r="D158" s="293" t="s">
        <v>110</v>
      </c>
      <c r="E158" s="120">
        <f>SUM(E48:E157)</f>
        <v>39801014</v>
      </c>
    </row>
    <row r="159" spans="1:5" ht="15.75" customHeight="1" x14ac:dyDescent="0.2">
      <c r="A159" s="156"/>
      <c r="B159" s="155"/>
      <c r="C159" s="155"/>
      <c r="D159" s="155" t="s">
        <v>109</v>
      </c>
      <c r="E159" s="116">
        <f>SUM(E45,E158)</f>
        <v>59321316.560000002</v>
      </c>
    </row>
    <row r="161" spans="1:5" ht="12.6" customHeight="1" x14ac:dyDescent="0.2">
      <c r="A161" s="291"/>
      <c r="E161" s="294"/>
    </row>
    <row r="163" spans="1:5" x14ac:dyDescent="0.2">
      <c r="E163" s="294"/>
    </row>
    <row r="165" spans="1:5" x14ac:dyDescent="0.2">
      <c r="E165" s="295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0E17-1D06-48B1-AC9E-AC3FCE6C65E4}">
  <dimension ref="A1:BX62"/>
  <sheetViews>
    <sheetView zoomScale="130" zoomScaleNormal="130" workbookViewId="0"/>
  </sheetViews>
  <sheetFormatPr defaultRowHeight="15" x14ac:dyDescent="0.25"/>
  <cols>
    <col min="1" max="1" width="4.85546875" style="296" customWidth="1"/>
    <col min="2" max="2" width="33.42578125" style="296" customWidth="1"/>
    <col min="3" max="3" width="8.5703125" style="296" customWidth="1"/>
    <col min="4" max="4" width="9.42578125" style="296" customWidth="1"/>
    <col min="5" max="5" width="8.140625" style="296" customWidth="1"/>
    <col min="6" max="6" width="13" style="261" customWidth="1"/>
    <col min="7" max="7" width="12.85546875" style="261" customWidth="1"/>
    <col min="8" max="76" width="9.140625" style="261"/>
    <col min="77" max="253" width="9.140625" style="296"/>
    <col min="254" max="254" width="5.28515625" style="296" customWidth="1"/>
    <col min="255" max="255" width="8" style="296" customWidth="1"/>
    <col min="256" max="256" width="5.85546875" style="296" customWidth="1"/>
    <col min="257" max="257" width="9.42578125" style="296" customWidth="1"/>
    <col min="258" max="258" width="11.28515625" style="296" customWidth="1"/>
    <col min="259" max="259" width="11" style="296" customWidth="1"/>
    <col min="260" max="260" width="13.140625" style="296" customWidth="1"/>
    <col min="261" max="261" width="11.7109375" style="296" customWidth="1"/>
    <col min="262" max="262" width="11.140625" style="296" customWidth="1"/>
    <col min="263" max="263" width="11.7109375" style="296" customWidth="1"/>
    <col min="264" max="509" width="9.140625" style="296"/>
    <col min="510" max="510" width="5.28515625" style="296" customWidth="1"/>
    <col min="511" max="511" width="8" style="296" customWidth="1"/>
    <col min="512" max="512" width="5.85546875" style="296" customWidth="1"/>
    <col min="513" max="513" width="9.42578125" style="296" customWidth="1"/>
    <col min="514" max="514" width="11.28515625" style="296" customWidth="1"/>
    <col min="515" max="515" width="11" style="296" customWidth="1"/>
    <col min="516" max="516" width="13.140625" style="296" customWidth="1"/>
    <col min="517" max="517" width="11.7109375" style="296" customWidth="1"/>
    <col min="518" max="518" width="11.140625" style="296" customWidth="1"/>
    <col min="519" max="519" width="11.7109375" style="296" customWidth="1"/>
    <col min="520" max="765" width="9.140625" style="296"/>
    <col min="766" max="766" width="5.28515625" style="296" customWidth="1"/>
    <col min="767" max="767" width="8" style="296" customWidth="1"/>
    <col min="768" max="768" width="5.85546875" style="296" customWidth="1"/>
    <col min="769" max="769" width="9.42578125" style="296" customWidth="1"/>
    <col min="770" max="770" width="11.28515625" style="296" customWidth="1"/>
    <col min="771" max="771" width="11" style="296" customWidth="1"/>
    <col min="772" max="772" width="13.140625" style="296" customWidth="1"/>
    <col min="773" max="773" width="11.7109375" style="296" customWidth="1"/>
    <col min="774" max="774" width="11.140625" style="296" customWidth="1"/>
    <col min="775" max="775" width="11.7109375" style="296" customWidth="1"/>
    <col min="776" max="1021" width="9.140625" style="296"/>
    <col min="1022" max="1022" width="5.28515625" style="296" customWidth="1"/>
    <col min="1023" max="1023" width="8" style="296" customWidth="1"/>
    <col min="1024" max="1024" width="5.85546875" style="296" customWidth="1"/>
    <col min="1025" max="1025" width="9.42578125" style="296" customWidth="1"/>
    <col min="1026" max="1026" width="11.28515625" style="296" customWidth="1"/>
    <col min="1027" max="1027" width="11" style="296" customWidth="1"/>
    <col min="1028" max="1028" width="13.140625" style="296" customWidth="1"/>
    <col min="1029" max="1029" width="11.7109375" style="296" customWidth="1"/>
    <col min="1030" max="1030" width="11.140625" style="296" customWidth="1"/>
    <col min="1031" max="1031" width="11.7109375" style="296" customWidth="1"/>
    <col min="1032" max="1277" width="9.140625" style="296"/>
    <col min="1278" max="1278" width="5.28515625" style="296" customWidth="1"/>
    <col min="1279" max="1279" width="8" style="296" customWidth="1"/>
    <col min="1280" max="1280" width="5.85546875" style="296" customWidth="1"/>
    <col min="1281" max="1281" width="9.42578125" style="296" customWidth="1"/>
    <col min="1282" max="1282" width="11.28515625" style="296" customWidth="1"/>
    <col min="1283" max="1283" width="11" style="296" customWidth="1"/>
    <col min="1284" max="1284" width="13.140625" style="296" customWidth="1"/>
    <col min="1285" max="1285" width="11.7109375" style="296" customWidth="1"/>
    <col min="1286" max="1286" width="11.140625" style="296" customWidth="1"/>
    <col min="1287" max="1287" width="11.7109375" style="296" customWidth="1"/>
    <col min="1288" max="1533" width="9.140625" style="296"/>
    <col min="1534" max="1534" width="5.28515625" style="296" customWidth="1"/>
    <col min="1535" max="1535" width="8" style="296" customWidth="1"/>
    <col min="1536" max="1536" width="5.85546875" style="296" customWidth="1"/>
    <col min="1537" max="1537" width="9.42578125" style="296" customWidth="1"/>
    <col min="1538" max="1538" width="11.28515625" style="296" customWidth="1"/>
    <col min="1539" max="1539" width="11" style="296" customWidth="1"/>
    <col min="1540" max="1540" width="13.140625" style="296" customWidth="1"/>
    <col min="1541" max="1541" width="11.7109375" style="296" customWidth="1"/>
    <col min="1542" max="1542" width="11.140625" style="296" customWidth="1"/>
    <col min="1543" max="1543" width="11.7109375" style="296" customWidth="1"/>
    <col min="1544" max="1789" width="9.140625" style="296"/>
    <col min="1790" max="1790" width="5.28515625" style="296" customWidth="1"/>
    <col min="1791" max="1791" width="8" style="296" customWidth="1"/>
    <col min="1792" max="1792" width="5.85546875" style="296" customWidth="1"/>
    <col min="1793" max="1793" width="9.42578125" style="296" customWidth="1"/>
    <col min="1794" max="1794" width="11.28515625" style="296" customWidth="1"/>
    <col min="1795" max="1795" width="11" style="296" customWidth="1"/>
    <col min="1796" max="1796" width="13.140625" style="296" customWidth="1"/>
    <col min="1797" max="1797" width="11.7109375" style="296" customWidth="1"/>
    <col min="1798" max="1798" width="11.140625" style="296" customWidth="1"/>
    <col min="1799" max="1799" width="11.7109375" style="296" customWidth="1"/>
    <col min="1800" max="2045" width="9.140625" style="296"/>
    <col min="2046" max="2046" width="5.28515625" style="296" customWidth="1"/>
    <col min="2047" max="2047" width="8" style="296" customWidth="1"/>
    <col min="2048" max="2048" width="5.85546875" style="296" customWidth="1"/>
    <col min="2049" max="2049" width="9.42578125" style="296" customWidth="1"/>
    <col min="2050" max="2050" width="11.28515625" style="296" customWidth="1"/>
    <col min="2051" max="2051" width="11" style="296" customWidth="1"/>
    <col min="2052" max="2052" width="13.140625" style="296" customWidth="1"/>
    <col min="2053" max="2053" width="11.7109375" style="296" customWidth="1"/>
    <col min="2054" max="2054" width="11.140625" style="296" customWidth="1"/>
    <col min="2055" max="2055" width="11.7109375" style="296" customWidth="1"/>
    <col min="2056" max="2301" width="9.140625" style="296"/>
    <col min="2302" max="2302" width="5.28515625" style="296" customWidth="1"/>
    <col min="2303" max="2303" width="8" style="296" customWidth="1"/>
    <col min="2304" max="2304" width="5.85546875" style="296" customWidth="1"/>
    <col min="2305" max="2305" width="9.42578125" style="296" customWidth="1"/>
    <col min="2306" max="2306" width="11.28515625" style="296" customWidth="1"/>
    <col min="2307" max="2307" width="11" style="296" customWidth="1"/>
    <col min="2308" max="2308" width="13.140625" style="296" customWidth="1"/>
    <col min="2309" max="2309" width="11.7109375" style="296" customWidth="1"/>
    <col min="2310" max="2310" width="11.140625" style="296" customWidth="1"/>
    <col min="2311" max="2311" width="11.7109375" style="296" customWidth="1"/>
    <col min="2312" max="2557" width="9.140625" style="296"/>
    <col min="2558" max="2558" width="5.28515625" style="296" customWidth="1"/>
    <col min="2559" max="2559" width="8" style="296" customWidth="1"/>
    <col min="2560" max="2560" width="5.85546875" style="296" customWidth="1"/>
    <col min="2561" max="2561" width="9.42578125" style="296" customWidth="1"/>
    <col min="2562" max="2562" width="11.28515625" style="296" customWidth="1"/>
    <col min="2563" max="2563" width="11" style="296" customWidth="1"/>
    <col min="2564" max="2564" width="13.140625" style="296" customWidth="1"/>
    <col min="2565" max="2565" width="11.7109375" style="296" customWidth="1"/>
    <col min="2566" max="2566" width="11.140625" style="296" customWidth="1"/>
    <col min="2567" max="2567" width="11.7109375" style="296" customWidth="1"/>
    <col min="2568" max="2813" width="9.140625" style="296"/>
    <col min="2814" max="2814" width="5.28515625" style="296" customWidth="1"/>
    <col min="2815" max="2815" width="8" style="296" customWidth="1"/>
    <col min="2816" max="2816" width="5.85546875" style="296" customWidth="1"/>
    <col min="2817" max="2817" width="9.42578125" style="296" customWidth="1"/>
    <col min="2818" max="2818" width="11.28515625" style="296" customWidth="1"/>
    <col min="2819" max="2819" width="11" style="296" customWidth="1"/>
    <col min="2820" max="2820" width="13.140625" style="296" customWidth="1"/>
    <col min="2821" max="2821" width="11.7109375" style="296" customWidth="1"/>
    <col min="2822" max="2822" width="11.140625" style="296" customWidth="1"/>
    <col min="2823" max="2823" width="11.7109375" style="296" customWidth="1"/>
    <col min="2824" max="3069" width="9.140625" style="296"/>
    <col min="3070" max="3070" width="5.28515625" style="296" customWidth="1"/>
    <col min="3071" max="3071" width="8" style="296" customWidth="1"/>
    <col min="3072" max="3072" width="5.85546875" style="296" customWidth="1"/>
    <col min="3073" max="3073" width="9.42578125" style="296" customWidth="1"/>
    <col min="3074" max="3074" width="11.28515625" style="296" customWidth="1"/>
    <col min="3075" max="3075" width="11" style="296" customWidth="1"/>
    <col min="3076" max="3076" width="13.140625" style="296" customWidth="1"/>
    <col min="3077" max="3077" width="11.7109375" style="296" customWidth="1"/>
    <col min="3078" max="3078" width="11.140625" style="296" customWidth="1"/>
    <col min="3079" max="3079" width="11.7109375" style="296" customWidth="1"/>
    <col min="3080" max="3325" width="9.140625" style="296"/>
    <col min="3326" max="3326" width="5.28515625" style="296" customWidth="1"/>
    <col min="3327" max="3327" width="8" style="296" customWidth="1"/>
    <col min="3328" max="3328" width="5.85546875" style="296" customWidth="1"/>
    <col min="3329" max="3329" width="9.42578125" style="296" customWidth="1"/>
    <col min="3330" max="3330" width="11.28515625" style="296" customWidth="1"/>
    <col min="3331" max="3331" width="11" style="296" customWidth="1"/>
    <col min="3332" max="3332" width="13.140625" style="296" customWidth="1"/>
    <col min="3333" max="3333" width="11.7109375" style="296" customWidth="1"/>
    <col min="3334" max="3334" width="11.140625" style="296" customWidth="1"/>
    <col min="3335" max="3335" width="11.7109375" style="296" customWidth="1"/>
    <col min="3336" max="3581" width="9.140625" style="296"/>
    <col min="3582" max="3582" width="5.28515625" style="296" customWidth="1"/>
    <col min="3583" max="3583" width="8" style="296" customWidth="1"/>
    <col min="3584" max="3584" width="5.85546875" style="296" customWidth="1"/>
    <col min="3585" max="3585" width="9.42578125" style="296" customWidth="1"/>
    <col min="3586" max="3586" width="11.28515625" style="296" customWidth="1"/>
    <col min="3587" max="3587" width="11" style="296" customWidth="1"/>
    <col min="3588" max="3588" width="13.140625" style="296" customWidth="1"/>
    <col min="3589" max="3589" width="11.7109375" style="296" customWidth="1"/>
    <col min="3590" max="3590" width="11.140625" style="296" customWidth="1"/>
    <col min="3591" max="3591" width="11.7109375" style="296" customWidth="1"/>
    <col min="3592" max="3837" width="9.140625" style="296"/>
    <col min="3838" max="3838" width="5.28515625" style="296" customWidth="1"/>
    <col min="3839" max="3839" width="8" style="296" customWidth="1"/>
    <col min="3840" max="3840" width="5.85546875" style="296" customWidth="1"/>
    <col min="3841" max="3841" width="9.42578125" style="296" customWidth="1"/>
    <col min="3842" max="3842" width="11.28515625" style="296" customWidth="1"/>
    <col min="3843" max="3843" width="11" style="296" customWidth="1"/>
    <col min="3844" max="3844" width="13.140625" style="296" customWidth="1"/>
    <col min="3845" max="3845" width="11.7109375" style="296" customWidth="1"/>
    <col min="3846" max="3846" width="11.140625" style="296" customWidth="1"/>
    <col min="3847" max="3847" width="11.7109375" style="296" customWidth="1"/>
    <col min="3848" max="4093" width="9.140625" style="296"/>
    <col min="4094" max="4094" width="5.28515625" style="296" customWidth="1"/>
    <col min="4095" max="4095" width="8" style="296" customWidth="1"/>
    <col min="4096" max="4096" width="5.85546875" style="296" customWidth="1"/>
    <col min="4097" max="4097" width="9.42578125" style="296" customWidth="1"/>
    <col min="4098" max="4098" width="11.28515625" style="296" customWidth="1"/>
    <col min="4099" max="4099" width="11" style="296" customWidth="1"/>
    <col min="4100" max="4100" width="13.140625" style="296" customWidth="1"/>
    <col min="4101" max="4101" width="11.7109375" style="296" customWidth="1"/>
    <col min="4102" max="4102" width="11.140625" style="296" customWidth="1"/>
    <col min="4103" max="4103" width="11.7109375" style="296" customWidth="1"/>
    <col min="4104" max="4349" width="9.140625" style="296"/>
    <col min="4350" max="4350" width="5.28515625" style="296" customWidth="1"/>
    <col min="4351" max="4351" width="8" style="296" customWidth="1"/>
    <col min="4352" max="4352" width="5.85546875" style="296" customWidth="1"/>
    <col min="4353" max="4353" width="9.42578125" style="296" customWidth="1"/>
    <col min="4354" max="4354" width="11.28515625" style="296" customWidth="1"/>
    <col min="4355" max="4355" width="11" style="296" customWidth="1"/>
    <col min="4356" max="4356" width="13.140625" style="296" customWidth="1"/>
    <col min="4357" max="4357" width="11.7109375" style="296" customWidth="1"/>
    <col min="4358" max="4358" width="11.140625" style="296" customWidth="1"/>
    <col min="4359" max="4359" width="11.7109375" style="296" customWidth="1"/>
    <col min="4360" max="4605" width="9.140625" style="296"/>
    <col min="4606" max="4606" width="5.28515625" style="296" customWidth="1"/>
    <col min="4607" max="4607" width="8" style="296" customWidth="1"/>
    <col min="4608" max="4608" width="5.85546875" style="296" customWidth="1"/>
    <col min="4609" max="4609" width="9.42578125" style="296" customWidth="1"/>
    <col min="4610" max="4610" width="11.28515625" style="296" customWidth="1"/>
    <col min="4611" max="4611" width="11" style="296" customWidth="1"/>
    <col min="4612" max="4612" width="13.140625" style="296" customWidth="1"/>
    <col min="4613" max="4613" width="11.7109375" style="296" customWidth="1"/>
    <col min="4614" max="4614" width="11.140625" style="296" customWidth="1"/>
    <col min="4615" max="4615" width="11.7109375" style="296" customWidth="1"/>
    <col min="4616" max="4861" width="9.140625" style="296"/>
    <col min="4862" max="4862" width="5.28515625" style="296" customWidth="1"/>
    <col min="4863" max="4863" width="8" style="296" customWidth="1"/>
    <col min="4864" max="4864" width="5.85546875" style="296" customWidth="1"/>
    <col min="4865" max="4865" width="9.42578125" style="296" customWidth="1"/>
    <col min="4866" max="4866" width="11.28515625" style="296" customWidth="1"/>
    <col min="4867" max="4867" width="11" style="296" customWidth="1"/>
    <col min="4868" max="4868" width="13.140625" style="296" customWidth="1"/>
    <col min="4869" max="4869" width="11.7109375" style="296" customWidth="1"/>
    <col min="4870" max="4870" width="11.140625" style="296" customWidth="1"/>
    <col min="4871" max="4871" width="11.7109375" style="296" customWidth="1"/>
    <col min="4872" max="5117" width="9.140625" style="296"/>
    <col min="5118" max="5118" width="5.28515625" style="296" customWidth="1"/>
    <col min="5119" max="5119" width="8" style="296" customWidth="1"/>
    <col min="5120" max="5120" width="5.85546875" style="296" customWidth="1"/>
    <col min="5121" max="5121" width="9.42578125" style="296" customWidth="1"/>
    <col min="5122" max="5122" width="11.28515625" style="296" customWidth="1"/>
    <col min="5123" max="5123" width="11" style="296" customWidth="1"/>
    <col min="5124" max="5124" width="13.140625" style="296" customWidth="1"/>
    <col min="5125" max="5125" width="11.7109375" style="296" customWidth="1"/>
    <col min="5126" max="5126" width="11.140625" style="296" customWidth="1"/>
    <col min="5127" max="5127" width="11.7109375" style="296" customWidth="1"/>
    <col min="5128" max="5373" width="9.140625" style="296"/>
    <col min="5374" max="5374" width="5.28515625" style="296" customWidth="1"/>
    <col min="5375" max="5375" width="8" style="296" customWidth="1"/>
    <col min="5376" max="5376" width="5.85546875" style="296" customWidth="1"/>
    <col min="5377" max="5377" width="9.42578125" style="296" customWidth="1"/>
    <col min="5378" max="5378" width="11.28515625" style="296" customWidth="1"/>
    <col min="5379" max="5379" width="11" style="296" customWidth="1"/>
    <col min="5380" max="5380" width="13.140625" style="296" customWidth="1"/>
    <col min="5381" max="5381" width="11.7109375" style="296" customWidth="1"/>
    <col min="5382" max="5382" width="11.140625" style="296" customWidth="1"/>
    <col min="5383" max="5383" width="11.7109375" style="296" customWidth="1"/>
    <col min="5384" max="5629" width="9.140625" style="296"/>
    <col min="5630" max="5630" width="5.28515625" style="296" customWidth="1"/>
    <col min="5631" max="5631" width="8" style="296" customWidth="1"/>
    <col min="5632" max="5632" width="5.85546875" style="296" customWidth="1"/>
    <col min="5633" max="5633" width="9.42578125" style="296" customWidth="1"/>
    <col min="5634" max="5634" width="11.28515625" style="296" customWidth="1"/>
    <col min="5635" max="5635" width="11" style="296" customWidth="1"/>
    <col min="5636" max="5636" width="13.140625" style="296" customWidth="1"/>
    <col min="5637" max="5637" width="11.7109375" style="296" customWidth="1"/>
    <col min="5638" max="5638" width="11.140625" style="296" customWidth="1"/>
    <col min="5639" max="5639" width="11.7109375" style="296" customWidth="1"/>
    <col min="5640" max="5885" width="9.140625" style="296"/>
    <col min="5886" max="5886" width="5.28515625" style="296" customWidth="1"/>
    <col min="5887" max="5887" width="8" style="296" customWidth="1"/>
    <col min="5888" max="5888" width="5.85546875" style="296" customWidth="1"/>
    <col min="5889" max="5889" width="9.42578125" style="296" customWidth="1"/>
    <col min="5890" max="5890" width="11.28515625" style="296" customWidth="1"/>
    <col min="5891" max="5891" width="11" style="296" customWidth="1"/>
    <col min="5892" max="5892" width="13.140625" style="296" customWidth="1"/>
    <col min="5893" max="5893" width="11.7109375" style="296" customWidth="1"/>
    <col min="5894" max="5894" width="11.140625" style="296" customWidth="1"/>
    <col min="5895" max="5895" width="11.7109375" style="296" customWidth="1"/>
    <col min="5896" max="6141" width="9.140625" style="296"/>
    <col min="6142" max="6142" width="5.28515625" style="296" customWidth="1"/>
    <col min="6143" max="6143" width="8" style="296" customWidth="1"/>
    <col min="6144" max="6144" width="5.85546875" style="296" customWidth="1"/>
    <col min="6145" max="6145" width="9.42578125" style="296" customWidth="1"/>
    <col min="6146" max="6146" width="11.28515625" style="296" customWidth="1"/>
    <col min="6147" max="6147" width="11" style="296" customWidth="1"/>
    <col min="6148" max="6148" width="13.140625" style="296" customWidth="1"/>
    <col min="6149" max="6149" width="11.7109375" style="296" customWidth="1"/>
    <col min="6150" max="6150" width="11.140625" style="296" customWidth="1"/>
    <col min="6151" max="6151" width="11.7109375" style="296" customWidth="1"/>
    <col min="6152" max="6397" width="9.140625" style="296"/>
    <col min="6398" max="6398" width="5.28515625" style="296" customWidth="1"/>
    <col min="6399" max="6399" width="8" style="296" customWidth="1"/>
    <col min="6400" max="6400" width="5.85546875" style="296" customWidth="1"/>
    <col min="6401" max="6401" width="9.42578125" style="296" customWidth="1"/>
    <col min="6402" max="6402" width="11.28515625" style="296" customWidth="1"/>
    <col min="6403" max="6403" width="11" style="296" customWidth="1"/>
    <col min="6404" max="6404" width="13.140625" style="296" customWidth="1"/>
    <col min="6405" max="6405" width="11.7109375" style="296" customWidth="1"/>
    <col min="6406" max="6406" width="11.140625" style="296" customWidth="1"/>
    <col min="6407" max="6407" width="11.7109375" style="296" customWidth="1"/>
    <col min="6408" max="6653" width="9.140625" style="296"/>
    <col min="6654" max="6654" width="5.28515625" style="296" customWidth="1"/>
    <col min="6655" max="6655" width="8" style="296" customWidth="1"/>
    <col min="6656" max="6656" width="5.85546875" style="296" customWidth="1"/>
    <col min="6657" max="6657" width="9.42578125" style="296" customWidth="1"/>
    <col min="6658" max="6658" width="11.28515625" style="296" customWidth="1"/>
    <col min="6659" max="6659" width="11" style="296" customWidth="1"/>
    <col min="6660" max="6660" width="13.140625" style="296" customWidth="1"/>
    <col min="6661" max="6661" width="11.7109375" style="296" customWidth="1"/>
    <col min="6662" max="6662" width="11.140625" style="296" customWidth="1"/>
    <col min="6663" max="6663" width="11.7109375" style="296" customWidth="1"/>
    <col min="6664" max="6909" width="9.140625" style="296"/>
    <col min="6910" max="6910" width="5.28515625" style="296" customWidth="1"/>
    <col min="6911" max="6911" width="8" style="296" customWidth="1"/>
    <col min="6912" max="6912" width="5.85546875" style="296" customWidth="1"/>
    <col min="6913" max="6913" width="9.42578125" style="296" customWidth="1"/>
    <col min="6914" max="6914" width="11.28515625" style="296" customWidth="1"/>
    <col min="6915" max="6915" width="11" style="296" customWidth="1"/>
    <col min="6916" max="6916" width="13.140625" style="296" customWidth="1"/>
    <col min="6917" max="6917" width="11.7109375" style="296" customWidth="1"/>
    <col min="6918" max="6918" width="11.140625" style="296" customWidth="1"/>
    <col min="6919" max="6919" width="11.7109375" style="296" customWidth="1"/>
    <col min="6920" max="7165" width="9.140625" style="296"/>
    <col min="7166" max="7166" width="5.28515625" style="296" customWidth="1"/>
    <col min="7167" max="7167" width="8" style="296" customWidth="1"/>
    <col min="7168" max="7168" width="5.85546875" style="296" customWidth="1"/>
    <col min="7169" max="7169" width="9.42578125" style="296" customWidth="1"/>
    <col min="7170" max="7170" width="11.28515625" style="296" customWidth="1"/>
    <col min="7171" max="7171" width="11" style="296" customWidth="1"/>
    <col min="7172" max="7172" width="13.140625" style="296" customWidth="1"/>
    <col min="7173" max="7173" width="11.7109375" style="296" customWidth="1"/>
    <col min="7174" max="7174" width="11.140625" style="296" customWidth="1"/>
    <col min="7175" max="7175" width="11.7109375" style="296" customWidth="1"/>
    <col min="7176" max="7421" width="9.140625" style="296"/>
    <col min="7422" max="7422" width="5.28515625" style="296" customWidth="1"/>
    <col min="7423" max="7423" width="8" style="296" customWidth="1"/>
    <col min="7424" max="7424" width="5.85546875" style="296" customWidth="1"/>
    <col min="7425" max="7425" width="9.42578125" style="296" customWidth="1"/>
    <col min="7426" max="7426" width="11.28515625" style="296" customWidth="1"/>
    <col min="7427" max="7427" width="11" style="296" customWidth="1"/>
    <col min="7428" max="7428" width="13.140625" style="296" customWidth="1"/>
    <col min="7429" max="7429" width="11.7109375" style="296" customWidth="1"/>
    <col min="7430" max="7430" width="11.140625" style="296" customWidth="1"/>
    <col min="7431" max="7431" width="11.7109375" style="296" customWidth="1"/>
    <col min="7432" max="7677" width="9.140625" style="296"/>
    <col min="7678" max="7678" width="5.28515625" style="296" customWidth="1"/>
    <col min="7679" max="7679" width="8" style="296" customWidth="1"/>
    <col min="7680" max="7680" width="5.85546875" style="296" customWidth="1"/>
    <col min="7681" max="7681" width="9.42578125" style="296" customWidth="1"/>
    <col min="7682" max="7682" width="11.28515625" style="296" customWidth="1"/>
    <col min="7683" max="7683" width="11" style="296" customWidth="1"/>
    <col min="7684" max="7684" width="13.140625" style="296" customWidth="1"/>
    <col min="7685" max="7685" width="11.7109375" style="296" customWidth="1"/>
    <col min="7686" max="7686" width="11.140625" style="296" customWidth="1"/>
    <col min="7687" max="7687" width="11.7109375" style="296" customWidth="1"/>
    <col min="7688" max="7933" width="9.140625" style="296"/>
    <col min="7934" max="7934" width="5.28515625" style="296" customWidth="1"/>
    <col min="7935" max="7935" width="8" style="296" customWidth="1"/>
    <col min="7936" max="7936" width="5.85546875" style="296" customWidth="1"/>
    <col min="7937" max="7937" width="9.42578125" style="296" customWidth="1"/>
    <col min="7938" max="7938" width="11.28515625" style="296" customWidth="1"/>
    <col min="7939" max="7939" width="11" style="296" customWidth="1"/>
    <col min="7940" max="7940" width="13.140625" style="296" customWidth="1"/>
    <col min="7941" max="7941" width="11.7109375" style="296" customWidth="1"/>
    <col min="7942" max="7942" width="11.140625" style="296" customWidth="1"/>
    <col min="7943" max="7943" width="11.7109375" style="296" customWidth="1"/>
    <col min="7944" max="8189" width="9.140625" style="296"/>
    <col min="8190" max="8190" width="5.28515625" style="296" customWidth="1"/>
    <col min="8191" max="8191" width="8" style="296" customWidth="1"/>
    <col min="8192" max="8192" width="5.85546875" style="296" customWidth="1"/>
    <col min="8193" max="8193" width="9.42578125" style="296" customWidth="1"/>
    <col min="8194" max="8194" width="11.28515625" style="296" customWidth="1"/>
    <col min="8195" max="8195" width="11" style="296" customWidth="1"/>
    <col min="8196" max="8196" width="13.140625" style="296" customWidth="1"/>
    <col min="8197" max="8197" width="11.7109375" style="296" customWidth="1"/>
    <col min="8198" max="8198" width="11.140625" style="296" customWidth="1"/>
    <col min="8199" max="8199" width="11.7109375" style="296" customWidth="1"/>
    <col min="8200" max="8445" width="9.140625" style="296"/>
    <col min="8446" max="8446" width="5.28515625" style="296" customWidth="1"/>
    <col min="8447" max="8447" width="8" style="296" customWidth="1"/>
    <col min="8448" max="8448" width="5.85546875" style="296" customWidth="1"/>
    <col min="8449" max="8449" width="9.42578125" style="296" customWidth="1"/>
    <col min="8450" max="8450" width="11.28515625" style="296" customWidth="1"/>
    <col min="8451" max="8451" width="11" style="296" customWidth="1"/>
    <col min="8452" max="8452" width="13.140625" style="296" customWidth="1"/>
    <col min="8453" max="8453" width="11.7109375" style="296" customWidth="1"/>
    <col min="8454" max="8454" width="11.140625" style="296" customWidth="1"/>
    <col min="8455" max="8455" width="11.7109375" style="296" customWidth="1"/>
    <col min="8456" max="8701" width="9.140625" style="296"/>
    <col min="8702" max="8702" width="5.28515625" style="296" customWidth="1"/>
    <col min="8703" max="8703" width="8" style="296" customWidth="1"/>
    <col min="8704" max="8704" width="5.85546875" style="296" customWidth="1"/>
    <col min="8705" max="8705" width="9.42578125" style="296" customWidth="1"/>
    <col min="8706" max="8706" width="11.28515625" style="296" customWidth="1"/>
    <col min="8707" max="8707" width="11" style="296" customWidth="1"/>
    <col min="8708" max="8708" width="13.140625" style="296" customWidth="1"/>
    <col min="8709" max="8709" width="11.7109375" style="296" customWidth="1"/>
    <col min="8710" max="8710" width="11.140625" style="296" customWidth="1"/>
    <col min="8711" max="8711" width="11.7109375" style="296" customWidth="1"/>
    <col min="8712" max="8957" width="9.140625" style="296"/>
    <col min="8958" max="8958" width="5.28515625" style="296" customWidth="1"/>
    <col min="8959" max="8959" width="8" style="296" customWidth="1"/>
    <col min="8960" max="8960" width="5.85546875" style="296" customWidth="1"/>
    <col min="8961" max="8961" width="9.42578125" style="296" customWidth="1"/>
    <col min="8962" max="8962" width="11.28515625" style="296" customWidth="1"/>
    <col min="8963" max="8963" width="11" style="296" customWidth="1"/>
    <col min="8964" max="8964" width="13.140625" style="296" customWidth="1"/>
    <col min="8965" max="8965" width="11.7109375" style="296" customWidth="1"/>
    <col min="8966" max="8966" width="11.140625" style="296" customWidth="1"/>
    <col min="8967" max="8967" width="11.7109375" style="296" customWidth="1"/>
    <col min="8968" max="9213" width="9.140625" style="296"/>
    <col min="9214" max="9214" width="5.28515625" style="296" customWidth="1"/>
    <col min="9215" max="9215" width="8" style="296" customWidth="1"/>
    <col min="9216" max="9216" width="5.85546875" style="296" customWidth="1"/>
    <col min="9217" max="9217" width="9.42578125" style="296" customWidth="1"/>
    <col min="9218" max="9218" width="11.28515625" style="296" customWidth="1"/>
    <col min="9219" max="9219" width="11" style="296" customWidth="1"/>
    <col min="9220" max="9220" width="13.140625" style="296" customWidth="1"/>
    <col min="9221" max="9221" width="11.7109375" style="296" customWidth="1"/>
    <col min="9222" max="9222" width="11.140625" style="296" customWidth="1"/>
    <col min="9223" max="9223" width="11.7109375" style="296" customWidth="1"/>
    <col min="9224" max="9469" width="9.140625" style="296"/>
    <col min="9470" max="9470" width="5.28515625" style="296" customWidth="1"/>
    <col min="9471" max="9471" width="8" style="296" customWidth="1"/>
    <col min="9472" max="9472" width="5.85546875" style="296" customWidth="1"/>
    <col min="9473" max="9473" width="9.42578125" style="296" customWidth="1"/>
    <col min="9474" max="9474" width="11.28515625" style="296" customWidth="1"/>
    <col min="9475" max="9475" width="11" style="296" customWidth="1"/>
    <col min="9476" max="9476" width="13.140625" style="296" customWidth="1"/>
    <col min="9477" max="9477" width="11.7109375" style="296" customWidth="1"/>
    <col min="9478" max="9478" width="11.140625" style="296" customWidth="1"/>
    <col min="9479" max="9479" width="11.7109375" style="296" customWidth="1"/>
    <col min="9480" max="9725" width="9.140625" style="296"/>
    <col min="9726" max="9726" width="5.28515625" style="296" customWidth="1"/>
    <col min="9727" max="9727" width="8" style="296" customWidth="1"/>
    <col min="9728" max="9728" width="5.85546875" style="296" customWidth="1"/>
    <col min="9729" max="9729" width="9.42578125" style="296" customWidth="1"/>
    <col min="9730" max="9730" width="11.28515625" style="296" customWidth="1"/>
    <col min="9731" max="9731" width="11" style="296" customWidth="1"/>
    <col min="9732" max="9732" width="13.140625" style="296" customWidth="1"/>
    <col min="9733" max="9733" width="11.7109375" style="296" customWidth="1"/>
    <col min="9734" max="9734" width="11.140625" style="296" customWidth="1"/>
    <col min="9735" max="9735" width="11.7109375" style="296" customWidth="1"/>
    <col min="9736" max="9981" width="9.140625" style="296"/>
    <col min="9982" max="9982" width="5.28515625" style="296" customWidth="1"/>
    <col min="9983" max="9983" width="8" style="296" customWidth="1"/>
    <col min="9984" max="9984" width="5.85546875" style="296" customWidth="1"/>
    <col min="9985" max="9985" width="9.42578125" style="296" customWidth="1"/>
    <col min="9986" max="9986" width="11.28515625" style="296" customWidth="1"/>
    <col min="9987" max="9987" width="11" style="296" customWidth="1"/>
    <col min="9988" max="9988" width="13.140625" style="296" customWidth="1"/>
    <col min="9989" max="9989" width="11.7109375" style="296" customWidth="1"/>
    <col min="9990" max="9990" width="11.140625" style="296" customWidth="1"/>
    <col min="9991" max="9991" width="11.7109375" style="296" customWidth="1"/>
    <col min="9992" max="10237" width="9.140625" style="296"/>
    <col min="10238" max="10238" width="5.28515625" style="296" customWidth="1"/>
    <col min="10239" max="10239" width="8" style="296" customWidth="1"/>
    <col min="10240" max="10240" width="5.85546875" style="296" customWidth="1"/>
    <col min="10241" max="10241" width="9.42578125" style="296" customWidth="1"/>
    <col min="10242" max="10242" width="11.28515625" style="296" customWidth="1"/>
    <col min="10243" max="10243" width="11" style="296" customWidth="1"/>
    <col min="10244" max="10244" width="13.140625" style="296" customWidth="1"/>
    <col min="10245" max="10245" width="11.7109375" style="296" customWidth="1"/>
    <col min="10246" max="10246" width="11.140625" style="296" customWidth="1"/>
    <col min="10247" max="10247" width="11.7109375" style="296" customWidth="1"/>
    <col min="10248" max="10493" width="9.140625" style="296"/>
    <col min="10494" max="10494" width="5.28515625" style="296" customWidth="1"/>
    <col min="10495" max="10495" width="8" style="296" customWidth="1"/>
    <col min="10496" max="10496" width="5.85546875" style="296" customWidth="1"/>
    <col min="10497" max="10497" width="9.42578125" style="296" customWidth="1"/>
    <col min="10498" max="10498" width="11.28515625" style="296" customWidth="1"/>
    <col min="10499" max="10499" width="11" style="296" customWidth="1"/>
    <col min="10500" max="10500" width="13.140625" style="296" customWidth="1"/>
    <col min="10501" max="10501" width="11.7109375" style="296" customWidth="1"/>
    <col min="10502" max="10502" width="11.140625" style="296" customWidth="1"/>
    <col min="10503" max="10503" width="11.7109375" style="296" customWidth="1"/>
    <col min="10504" max="10749" width="9.140625" style="296"/>
    <col min="10750" max="10750" width="5.28515625" style="296" customWidth="1"/>
    <col min="10751" max="10751" width="8" style="296" customWidth="1"/>
    <col min="10752" max="10752" width="5.85546875" style="296" customWidth="1"/>
    <col min="10753" max="10753" width="9.42578125" style="296" customWidth="1"/>
    <col min="10754" max="10754" width="11.28515625" style="296" customWidth="1"/>
    <col min="10755" max="10755" width="11" style="296" customWidth="1"/>
    <col min="10756" max="10756" width="13.140625" style="296" customWidth="1"/>
    <col min="10757" max="10757" width="11.7109375" style="296" customWidth="1"/>
    <col min="10758" max="10758" width="11.140625" style="296" customWidth="1"/>
    <col min="10759" max="10759" width="11.7109375" style="296" customWidth="1"/>
    <col min="10760" max="11005" width="9.140625" style="296"/>
    <col min="11006" max="11006" width="5.28515625" style="296" customWidth="1"/>
    <col min="11007" max="11007" width="8" style="296" customWidth="1"/>
    <col min="11008" max="11008" width="5.85546875" style="296" customWidth="1"/>
    <col min="11009" max="11009" width="9.42578125" style="296" customWidth="1"/>
    <col min="11010" max="11010" width="11.28515625" style="296" customWidth="1"/>
    <col min="11011" max="11011" width="11" style="296" customWidth="1"/>
    <col min="11012" max="11012" width="13.140625" style="296" customWidth="1"/>
    <col min="11013" max="11013" width="11.7109375" style="296" customWidth="1"/>
    <col min="11014" max="11014" width="11.140625" style="296" customWidth="1"/>
    <col min="11015" max="11015" width="11.7109375" style="296" customWidth="1"/>
    <col min="11016" max="11261" width="9.140625" style="296"/>
    <col min="11262" max="11262" width="5.28515625" style="296" customWidth="1"/>
    <col min="11263" max="11263" width="8" style="296" customWidth="1"/>
    <col min="11264" max="11264" width="5.85546875" style="296" customWidth="1"/>
    <col min="11265" max="11265" width="9.42578125" style="296" customWidth="1"/>
    <col min="11266" max="11266" width="11.28515625" style="296" customWidth="1"/>
    <col min="11267" max="11267" width="11" style="296" customWidth="1"/>
    <col min="11268" max="11268" width="13.140625" style="296" customWidth="1"/>
    <col min="11269" max="11269" width="11.7109375" style="296" customWidth="1"/>
    <col min="11270" max="11270" width="11.140625" style="296" customWidth="1"/>
    <col min="11271" max="11271" width="11.7109375" style="296" customWidth="1"/>
    <col min="11272" max="11517" width="9.140625" style="296"/>
    <col min="11518" max="11518" width="5.28515625" style="296" customWidth="1"/>
    <col min="11519" max="11519" width="8" style="296" customWidth="1"/>
    <col min="11520" max="11520" width="5.85546875" style="296" customWidth="1"/>
    <col min="11521" max="11521" width="9.42578125" style="296" customWidth="1"/>
    <col min="11522" max="11522" width="11.28515625" style="296" customWidth="1"/>
    <col min="11523" max="11523" width="11" style="296" customWidth="1"/>
    <col min="11524" max="11524" width="13.140625" style="296" customWidth="1"/>
    <col min="11525" max="11525" width="11.7109375" style="296" customWidth="1"/>
    <col min="11526" max="11526" width="11.140625" style="296" customWidth="1"/>
    <col min="11527" max="11527" width="11.7109375" style="296" customWidth="1"/>
    <col min="11528" max="11773" width="9.140625" style="296"/>
    <col min="11774" max="11774" width="5.28515625" style="296" customWidth="1"/>
    <col min="11775" max="11775" width="8" style="296" customWidth="1"/>
    <col min="11776" max="11776" width="5.85546875" style="296" customWidth="1"/>
    <col min="11777" max="11777" width="9.42578125" style="296" customWidth="1"/>
    <col min="11778" max="11778" width="11.28515625" style="296" customWidth="1"/>
    <col min="11779" max="11779" width="11" style="296" customWidth="1"/>
    <col min="11780" max="11780" width="13.140625" style="296" customWidth="1"/>
    <col min="11781" max="11781" width="11.7109375" style="296" customWidth="1"/>
    <col min="11782" max="11782" width="11.140625" style="296" customWidth="1"/>
    <col min="11783" max="11783" width="11.7109375" style="296" customWidth="1"/>
    <col min="11784" max="12029" width="9.140625" style="296"/>
    <col min="12030" max="12030" width="5.28515625" style="296" customWidth="1"/>
    <col min="12031" max="12031" width="8" style="296" customWidth="1"/>
    <col min="12032" max="12032" width="5.85546875" style="296" customWidth="1"/>
    <col min="12033" max="12033" width="9.42578125" style="296" customWidth="1"/>
    <col min="12034" max="12034" width="11.28515625" style="296" customWidth="1"/>
    <col min="12035" max="12035" width="11" style="296" customWidth="1"/>
    <col min="12036" max="12036" width="13.140625" style="296" customWidth="1"/>
    <col min="12037" max="12037" width="11.7109375" style="296" customWidth="1"/>
    <col min="12038" max="12038" width="11.140625" style="296" customWidth="1"/>
    <col min="12039" max="12039" width="11.7109375" style="296" customWidth="1"/>
    <col min="12040" max="12285" width="9.140625" style="296"/>
    <col min="12286" max="12286" width="5.28515625" style="296" customWidth="1"/>
    <col min="12287" max="12287" width="8" style="296" customWidth="1"/>
    <col min="12288" max="12288" width="5.85546875" style="296" customWidth="1"/>
    <col min="12289" max="12289" width="9.42578125" style="296" customWidth="1"/>
    <col min="12290" max="12290" width="11.28515625" style="296" customWidth="1"/>
    <col min="12291" max="12291" width="11" style="296" customWidth="1"/>
    <col min="12292" max="12292" width="13.140625" style="296" customWidth="1"/>
    <col min="12293" max="12293" width="11.7109375" style="296" customWidth="1"/>
    <col min="12294" max="12294" width="11.140625" style="296" customWidth="1"/>
    <col min="12295" max="12295" width="11.7109375" style="296" customWidth="1"/>
    <col min="12296" max="12541" width="9.140625" style="296"/>
    <col min="12542" max="12542" width="5.28515625" style="296" customWidth="1"/>
    <col min="12543" max="12543" width="8" style="296" customWidth="1"/>
    <col min="12544" max="12544" width="5.85546875" style="296" customWidth="1"/>
    <col min="12545" max="12545" width="9.42578125" style="296" customWidth="1"/>
    <col min="12546" max="12546" width="11.28515625" style="296" customWidth="1"/>
    <col min="12547" max="12547" width="11" style="296" customWidth="1"/>
    <col min="12548" max="12548" width="13.140625" style="296" customWidth="1"/>
    <col min="12549" max="12549" width="11.7109375" style="296" customWidth="1"/>
    <col min="12550" max="12550" width="11.140625" style="296" customWidth="1"/>
    <col min="12551" max="12551" width="11.7109375" style="296" customWidth="1"/>
    <col min="12552" max="12797" width="9.140625" style="296"/>
    <col min="12798" max="12798" width="5.28515625" style="296" customWidth="1"/>
    <col min="12799" max="12799" width="8" style="296" customWidth="1"/>
    <col min="12800" max="12800" width="5.85546875" style="296" customWidth="1"/>
    <col min="12801" max="12801" width="9.42578125" style="296" customWidth="1"/>
    <col min="12802" max="12802" width="11.28515625" style="296" customWidth="1"/>
    <col min="12803" max="12803" width="11" style="296" customWidth="1"/>
    <col min="12804" max="12804" width="13.140625" style="296" customWidth="1"/>
    <col min="12805" max="12805" width="11.7109375" style="296" customWidth="1"/>
    <col min="12806" max="12806" width="11.140625" style="296" customWidth="1"/>
    <col min="12807" max="12807" width="11.7109375" style="296" customWidth="1"/>
    <col min="12808" max="13053" width="9.140625" style="296"/>
    <col min="13054" max="13054" width="5.28515625" style="296" customWidth="1"/>
    <col min="13055" max="13055" width="8" style="296" customWidth="1"/>
    <col min="13056" max="13056" width="5.85546875" style="296" customWidth="1"/>
    <col min="13057" max="13057" width="9.42578125" style="296" customWidth="1"/>
    <col min="13058" max="13058" width="11.28515625" style="296" customWidth="1"/>
    <col min="13059" max="13059" width="11" style="296" customWidth="1"/>
    <col min="13060" max="13060" width="13.140625" style="296" customWidth="1"/>
    <col min="13061" max="13061" width="11.7109375" style="296" customWidth="1"/>
    <col min="13062" max="13062" width="11.140625" style="296" customWidth="1"/>
    <col min="13063" max="13063" width="11.7109375" style="296" customWidth="1"/>
    <col min="13064" max="13309" width="9.140625" style="296"/>
    <col min="13310" max="13310" width="5.28515625" style="296" customWidth="1"/>
    <col min="13311" max="13311" width="8" style="296" customWidth="1"/>
    <col min="13312" max="13312" width="5.85546875" style="296" customWidth="1"/>
    <col min="13313" max="13313" width="9.42578125" style="296" customWidth="1"/>
    <col min="13314" max="13314" width="11.28515625" style="296" customWidth="1"/>
    <col min="13315" max="13315" width="11" style="296" customWidth="1"/>
    <col min="13316" max="13316" width="13.140625" style="296" customWidth="1"/>
    <col min="13317" max="13317" width="11.7109375" style="296" customWidth="1"/>
    <col min="13318" max="13318" width="11.140625" style="296" customWidth="1"/>
    <col min="13319" max="13319" width="11.7109375" style="296" customWidth="1"/>
    <col min="13320" max="13565" width="9.140625" style="296"/>
    <col min="13566" max="13566" width="5.28515625" style="296" customWidth="1"/>
    <col min="13567" max="13567" width="8" style="296" customWidth="1"/>
    <col min="13568" max="13568" width="5.85546875" style="296" customWidth="1"/>
    <col min="13569" max="13569" width="9.42578125" style="296" customWidth="1"/>
    <col min="13570" max="13570" width="11.28515625" style="296" customWidth="1"/>
    <col min="13571" max="13571" width="11" style="296" customWidth="1"/>
    <col min="13572" max="13572" width="13.140625" style="296" customWidth="1"/>
    <col min="13573" max="13573" width="11.7109375" style="296" customWidth="1"/>
    <col min="13574" max="13574" width="11.140625" style="296" customWidth="1"/>
    <col min="13575" max="13575" width="11.7109375" style="296" customWidth="1"/>
    <col min="13576" max="13821" width="9.140625" style="296"/>
    <col min="13822" max="13822" width="5.28515625" style="296" customWidth="1"/>
    <col min="13823" max="13823" width="8" style="296" customWidth="1"/>
    <col min="13824" max="13824" width="5.85546875" style="296" customWidth="1"/>
    <col min="13825" max="13825" width="9.42578125" style="296" customWidth="1"/>
    <col min="13826" max="13826" width="11.28515625" style="296" customWidth="1"/>
    <col min="13827" max="13827" width="11" style="296" customWidth="1"/>
    <col min="13828" max="13828" width="13.140625" style="296" customWidth="1"/>
    <col min="13829" max="13829" width="11.7109375" style="296" customWidth="1"/>
    <col min="13830" max="13830" width="11.140625" style="296" customWidth="1"/>
    <col min="13831" max="13831" width="11.7109375" style="296" customWidth="1"/>
    <col min="13832" max="14077" width="9.140625" style="296"/>
    <col min="14078" max="14078" width="5.28515625" style="296" customWidth="1"/>
    <col min="14079" max="14079" width="8" style="296" customWidth="1"/>
    <col min="14080" max="14080" width="5.85546875" style="296" customWidth="1"/>
    <col min="14081" max="14081" width="9.42578125" style="296" customWidth="1"/>
    <col min="14082" max="14082" width="11.28515625" style="296" customWidth="1"/>
    <col min="14083" max="14083" width="11" style="296" customWidth="1"/>
    <col min="14084" max="14084" width="13.140625" style="296" customWidth="1"/>
    <col min="14085" max="14085" width="11.7109375" style="296" customWidth="1"/>
    <col min="14086" max="14086" width="11.140625" style="296" customWidth="1"/>
    <col min="14087" max="14087" width="11.7109375" style="296" customWidth="1"/>
    <col min="14088" max="14333" width="9.140625" style="296"/>
    <col min="14334" max="14334" width="5.28515625" style="296" customWidth="1"/>
    <col min="14335" max="14335" width="8" style="296" customWidth="1"/>
    <col min="14336" max="14336" width="5.85546875" style="296" customWidth="1"/>
    <col min="14337" max="14337" width="9.42578125" style="296" customWidth="1"/>
    <col min="14338" max="14338" width="11.28515625" style="296" customWidth="1"/>
    <col min="14339" max="14339" width="11" style="296" customWidth="1"/>
    <col min="14340" max="14340" width="13.140625" style="296" customWidth="1"/>
    <col min="14341" max="14341" width="11.7109375" style="296" customWidth="1"/>
    <col min="14342" max="14342" width="11.140625" style="296" customWidth="1"/>
    <col min="14343" max="14343" width="11.7109375" style="296" customWidth="1"/>
    <col min="14344" max="14589" width="9.140625" style="296"/>
    <col min="14590" max="14590" width="5.28515625" style="296" customWidth="1"/>
    <col min="14591" max="14591" width="8" style="296" customWidth="1"/>
    <col min="14592" max="14592" width="5.85546875" style="296" customWidth="1"/>
    <col min="14593" max="14593" width="9.42578125" style="296" customWidth="1"/>
    <col min="14594" max="14594" width="11.28515625" style="296" customWidth="1"/>
    <col min="14595" max="14595" width="11" style="296" customWidth="1"/>
    <col min="14596" max="14596" width="13.140625" style="296" customWidth="1"/>
    <col min="14597" max="14597" width="11.7109375" style="296" customWidth="1"/>
    <col min="14598" max="14598" width="11.140625" style="296" customWidth="1"/>
    <col min="14599" max="14599" width="11.7109375" style="296" customWidth="1"/>
    <col min="14600" max="14845" width="9.140625" style="296"/>
    <col min="14846" max="14846" width="5.28515625" style="296" customWidth="1"/>
    <col min="14847" max="14847" width="8" style="296" customWidth="1"/>
    <col min="14848" max="14848" width="5.85546875" style="296" customWidth="1"/>
    <col min="14849" max="14849" width="9.42578125" style="296" customWidth="1"/>
    <col min="14850" max="14850" width="11.28515625" style="296" customWidth="1"/>
    <col min="14851" max="14851" width="11" style="296" customWidth="1"/>
    <col min="14852" max="14852" width="13.140625" style="296" customWidth="1"/>
    <col min="14853" max="14853" width="11.7109375" style="296" customWidth="1"/>
    <col min="14854" max="14854" width="11.140625" style="296" customWidth="1"/>
    <col min="14855" max="14855" width="11.7109375" style="296" customWidth="1"/>
    <col min="14856" max="15101" width="9.140625" style="296"/>
    <col min="15102" max="15102" width="5.28515625" style="296" customWidth="1"/>
    <col min="15103" max="15103" width="8" style="296" customWidth="1"/>
    <col min="15104" max="15104" width="5.85546875" style="296" customWidth="1"/>
    <col min="15105" max="15105" width="9.42578125" style="296" customWidth="1"/>
    <col min="15106" max="15106" width="11.28515625" style="296" customWidth="1"/>
    <col min="15107" max="15107" width="11" style="296" customWidth="1"/>
    <col min="15108" max="15108" width="13.140625" style="296" customWidth="1"/>
    <col min="15109" max="15109" width="11.7109375" style="296" customWidth="1"/>
    <col min="15110" max="15110" width="11.140625" style="296" customWidth="1"/>
    <col min="15111" max="15111" width="11.7109375" style="296" customWidth="1"/>
    <col min="15112" max="15357" width="9.140625" style="296"/>
    <col min="15358" max="15358" width="5.28515625" style="296" customWidth="1"/>
    <col min="15359" max="15359" width="8" style="296" customWidth="1"/>
    <col min="15360" max="15360" width="5.85546875" style="296" customWidth="1"/>
    <col min="15361" max="15361" width="9.42578125" style="296" customWidth="1"/>
    <col min="15362" max="15362" width="11.28515625" style="296" customWidth="1"/>
    <col min="15363" max="15363" width="11" style="296" customWidth="1"/>
    <col min="15364" max="15364" width="13.140625" style="296" customWidth="1"/>
    <col min="15365" max="15365" width="11.7109375" style="296" customWidth="1"/>
    <col min="15366" max="15366" width="11.140625" style="296" customWidth="1"/>
    <col min="15367" max="15367" width="11.7109375" style="296" customWidth="1"/>
    <col min="15368" max="15613" width="9.140625" style="296"/>
    <col min="15614" max="15614" width="5.28515625" style="296" customWidth="1"/>
    <col min="15615" max="15615" width="8" style="296" customWidth="1"/>
    <col min="15616" max="15616" width="5.85546875" style="296" customWidth="1"/>
    <col min="15617" max="15617" width="9.42578125" style="296" customWidth="1"/>
    <col min="15618" max="15618" width="11.28515625" style="296" customWidth="1"/>
    <col min="15619" max="15619" width="11" style="296" customWidth="1"/>
    <col min="15620" max="15620" width="13.140625" style="296" customWidth="1"/>
    <col min="15621" max="15621" width="11.7109375" style="296" customWidth="1"/>
    <col min="15622" max="15622" width="11.140625" style="296" customWidth="1"/>
    <col min="15623" max="15623" width="11.7109375" style="296" customWidth="1"/>
    <col min="15624" max="15869" width="9.140625" style="296"/>
    <col min="15870" max="15870" width="5.28515625" style="296" customWidth="1"/>
    <col min="15871" max="15871" width="8" style="296" customWidth="1"/>
    <col min="15872" max="15872" width="5.85546875" style="296" customWidth="1"/>
    <col min="15873" max="15873" width="9.42578125" style="296" customWidth="1"/>
    <col min="15874" max="15874" width="11.28515625" style="296" customWidth="1"/>
    <col min="15875" max="15875" width="11" style="296" customWidth="1"/>
    <col min="15876" max="15876" width="13.140625" style="296" customWidth="1"/>
    <col min="15877" max="15877" width="11.7109375" style="296" customWidth="1"/>
    <col min="15878" max="15878" width="11.140625" style="296" customWidth="1"/>
    <col min="15879" max="15879" width="11.7109375" style="296" customWidth="1"/>
    <col min="15880" max="16125" width="9.140625" style="296"/>
    <col min="16126" max="16126" width="5.28515625" style="296" customWidth="1"/>
    <col min="16127" max="16127" width="8" style="296" customWidth="1"/>
    <col min="16128" max="16128" width="5.85546875" style="296" customWidth="1"/>
    <col min="16129" max="16129" width="9.42578125" style="296" customWidth="1"/>
    <col min="16130" max="16130" width="11.28515625" style="296" customWidth="1"/>
    <col min="16131" max="16131" width="11" style="296" customWidth="1"/>
    <col min="16132" max="16132" width="13.140625" style="296" customWidth="1"/>
    <col min="16133" max="16133" width="11.7109375" style="296" customWidth="1"/>
    <col min="16134" max="16134" width="11.140625" style="296" customWidth="1"/>
    <col min="16135" max="16135" width="11.7109375" style="296" customWidth="1"/>
    <col min="16136" max="16384" width="9.140625" style="296"/>
  </cols>
  <sheetData>
    <row r="1" spans="1:72" ht="12.75" customHeight="1" x14ac:dyDescent="0.25">
      <c r="A1" s="227"/>
      <c r="F1" s="3" t="s">
        <v>245</v>
      </c>
    </row>
    <row r="2" spans="1:72" ht="12.75" customHeight="1" x14ac:dyDescent="0.25">
      <c r="F2" s="3" t="s">
        <v>95</v>
      </c>
    </row>
    <row r="3" spans="1:72" ht="12.75" customHeight="1" x14ac:dyDescent="0.25">
      <c r="F3" s="3" t="s">
        <v>1</v>
      </c>
    </row>
    <row r="4" spans="1:72" ht="12.75" customHeight="1" x14ac:dyDescent="0.25">
      <c r="F4" s="3" t="s">
        <v>96</v>
      </c>
    </row>
    <row r="5" spans="1:72" ht="12.75" customHeight="1" x14ac:dyDescent="0.25"/>
    <row r="6" spans="1:72" ht="20.25" customHeight="1" x14ac:dyDescent="0.25">
      <c r="A6" s="228" t="s">
        <v>246</v>
      </c>
      <c r="B6" s="228"/>
      <c r="C6" s="228"/>
      <c r="D6" s="228"/>
      <c r="E6" s="228"/>
      <c r="F6" s="228"/>
      <c r="G6" s="228"/>
      <c r="J6" s="1"/>
    </row>
    <row r="7" spans="1:72" ht="12.75" customHeight="1" x14ac:dyDescent="0.25">
      <c r="A7" s="228" t="s">
        <v>247</v>
      </c>
      <c r="B7" s="229"/>
      <c r="C7" s="229"/>
      <c r="D7" s="229"/>
      <c r="E7" s="229"/>
      <c r="F7" s="229"/>
      <c r="G7" s="229"/>
      <c r="J7" s="1"/>
    </row>
    <row r="8" spans="1:72" ht="12.75" customHeight="1" x14ac:dyDescent="0.25">
      <c r="A8" s="230"/>
      <c r="B8" s="231"/>
      <c r="C8" s="231"/>
      <c r="D8" s="231"/>
      <c r="E8" s="231"/>
      <c r="F8" s="231"/>
      <c r="G8" s="231"/>
      <c r="J8" s="1"/>
    </row>
    <row r="9" spans="1:72" ht="21" customHeight="1" x14ac:dyDescent="0.25">
      <c r="G9" s="232" t="s">
        <v>3</v>
      </c>
    </row>
    <row r="10" spans="1:72" s="236" customFormat="1" ht="36.75" customHeight="1" x14ac:dyDescent="0.2">
      <c r="A10" s="233" t="s">
        <v>134</v>
      </c>
      <c r="B10" s="233" t="s">
        <v>133</v>
      </c>
      <c r="C10" s="233" t="s">
        <v>248</v>
      </c>
      <c r="D10" s="233" t="s">
        <v>101</v>
      </c>
      <c r="E10" s="234" t="s">
        <v>7</v>
      </c>
      <c r="F10" s="234" t="s">
        <v>249</v>
      </c>
      <c r="G10" s="234" t="s">
        <v>250</v>
      </c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</row>
    <row r="11" spans="1:72" s="239" customFormat="1" ht="10.5" customHeight="1" x14ac:dyDescent="0.2">
      <c r="A11" s="237">
        <v>1</v>
      </c>
      <c r="B11" s="237">
        <v>2</v>
      </c>
      <c r="C11" s="237">
        <v>3</v>
      </c>
      <c r="D11" s="237">
        <v>4</v>
      </c>
      <c r="E11" s="237">
        <v>5</v>
      </c>
      <c r="F11" s="237">
        <v>6</v>
      </c>
      <c r="G11" s="237">
        <v>7</v>
      </c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</row>
    <row r="12" spans="1:72" s="298" customFormat="1" ht="15.75" customHeight="1" x14ac:dyDescent="0.2">
      <c r="A12" s="240"/>
      <c r="B12" s="241"/>
      <c r="C12" s="242"/>
      <c r="D12" s="242"/>
      <c r="E12" s="243" t="s">
        <v>25</v>
      </c>
      <c r="F12" s="244">
        <f>5350+9150+36625</f>
        <v>51125</v>
      </c>
      <c r="G12" s="245" t="s">
        <v>251</v>
      </c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7"/>
      <c r="BS12" s="297"/>
      <c r="BT12" s="297"/>
    </row>
    <row r="13" spans="1:72" s="298" customFormat="1" ht="24" x14ac:dyDescent="0.2">
      <c r="A13" s="246" t="s">
        <v>252</v>
      </c>
      <c r="B13" s="247" t="s">
        <v>253</v>
      </c>
      <c r="C13" s="242" t="s">
        <v>64</v>
      </c>
      <c r="D13" s="242" t="s">
        <v>254</v>
      </c>
      <c r="E13" s="248" t="s">
        <v>251</v>
      </c>
      <c r="F13" s="249" t="s">
        <v>251</v>
      </c>
      <c r="G13" s="250">
        <f>SUM(G15)</f>
        <v>51125</v>
      </c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  <c r="BE13" s="297"/>
      <c r="BF13" s="297"/>
      <c r="BG13" s="297"/>
      <c r="BH13" s="297"/>
      <c r="BI13" s="297"/>
      <c r="BJ13" s="297"/>
      <c r="BK13" s="297"/>
      <c r="BL13" s="297"/>
      <c r="BM13" s="297"/>
      <c r="BN13" s="297"/>
      <c r="BO13" s="297"/>
      <c r="BP13" s="297"/>
      <c r="BQ13" s="297"/>
      <c r="BR13" s="297"/>
      <c r="BS13" s="297"/>
      <c r="BT13" s="297"/>
    </row>
    <row r="14" spans="1:72" s="298" customFormat="1" ht="9" customHeight="1" x14ac:dyDescent="0.2">
      <c r="A14" s="240"/>
      <c r="B14" s="251"/>
      <c r="C14" s="242"/>
      <c r="D14" s="242"/>
      <c r="E14" s="242"/>
      <c r="F14" s="252"/>
      <c r="G14" s="299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297"/>
      <c r="BN14" s="297"/>
      <c r="BO14" s="297"/>
      <c r="BP14" s="297"/>
      <c r="BQ14" s="297"/>
      <c r="BR14" s="297"/>
      <c r="BS14" s="297"/>
      <c r="BT14" s="297"/>
    </row>
    <row r="15" spans="1:72" s="298" customFormat="1" ht="15.75" customHeight="1" x14ac:dyDescent="0.2">
      <c r="A15" s="240"/>
      <c r="B15" s="300" t="s">
        <v>255</v>
      </c>
      <c r="C15" s="242"/>
      <c r="D15" s="242"/>
      <c r="E15" s="242"/>
      <c r="F15" s="252"/>
      <c r="G15" s="299">
        <f>SUM(G16:G16)</f>
        <v>51125</v>
      </c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</row>
    <row r="16" spans="1:72" s="298" customFormat="1" ht="15.75" customHeight="1" x14ac:dyDescent="0.2">
      <c r="A16" s="240"/>
      <c r="B16" s="241"/>
      <c r="C16" s="242"/>
      <c r="D16" s="242"/>
      <c r="E16" s="242" t="s">
        <v>256</v>
      </c>
      <c r="F16" s="252" t="s">
        <v>251</v>
      </c>
      <c r="G16" s="253">
        <f>5350+9150+36625</f>
        <v>51125</v>
      </c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297"/>
      <c r="AT16" s="297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  <c r="BE16" s="297"/>
      <c r="BF16" s="297"/>
      <c r="BG16" s="297"/>
      <c r="BH16" s="297"/>
      <c r="BI16" s="297"/>
      <c r="BJ16" s="297"/>
      <c r="BK16" s="297"/>
      <c r="BL16" s="297"/>
      <c r="BM16" s="297"/>
      <c r="BN16" s="297"/>
      <c r="BO16" s="297"/>
      <c r="BP16" s="297"/>
      <c r="BQ16" s="297"/>
      <c r="BR16" s="297"/>
      <c r="BS16" s="297"/>
      <c r="BT16" s="297"/>
    </row>
    <row r="17" spans="1:72" s="298" customFormat="1" ht="15.75" customHeight="1" x14ac:dyDescent="0.2">
      <c r="A17" s="254"/>
      <c r="B17" s="255"/>
      <c r="C17" s="256"/>
      <c r="D17" s="243"/>
      <c r="E17" s="243"/>
      <c r="F17" s="245"/>
      <c r="G17" s="25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  <c r="BG17" s="297"/>
      <c r="BH17" s="297"/>
      <c r="BI17" s="297"/>
      <c r="BJ17" s="297"/>
      <c r="BK17" s="297"/>
      <c r="BL17" s="297"/>
      <c r="BM17" s="297"/>
      <c r="BN17" s="297"/>
      <c r="BO17" s="297"/>
      <c r="BP17" s="297"/>
      <c r="BQ17" s="297"/>
      <c r="BR17" s="297"/>
      <c r="BS17" s="297"/>
      <c r="BT17" s="297"/>
    </row>
    <row r="18" spans="1:72" s="298" customFormat="1" ht="15.75" customHeight="1" x14ac:dyDescent="0.2">
      <c r="A18" s="240"/>
      <c r="B18" s="241"/>
      <c r="C18" s="242"/>
      <c r="D18" s="242"/>
      <c r="E18" s="243" t="s">
        <v>25</v>
      </c>
      <c r="F18" s="244">
        <v>9095</v>
      </c>
      <c r="G18" s="245" t="s">
        <v>251</v>
      </c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  <c r="BG18" s="297"/>
      <c r="BH18" s="297"/>
      <c r="BI18" s="297"/>
      <c r="BJ18" s="297"/>
      <c r="BK18" s="297"/>
      <c r="BL18" s="297"/>
      <c r="BM18" s="297"/>
      <c r="BN18" s="297"/>
      <c r="BO18" s="297"/>
      <c r="BP18" s="297"/>
      <c r="BQ18" s="297"/>
      <c r="BR18" s="297"/>
      <c r="BS18" s="297"/>
      <c r="BT18" s="297"/>
    </row>
    <row r="19" spans="1:72" s="298" customFormat="1" ht="20.25" customHeight="1" x14ac:dyDescent="0.2">
      <c r="A19" s="246" t="s">
        <v>257</v>
      </c>
      <c r="B19" s="258" t="s">
        <v>258</v>
      </c>
      <c r="C19" s="242" t="s">
        <v>259</v>
      </c>
      <c r="D19" s="242" t="s">
        <v>260</v>
      </c>
      <c r="E19" s="248" t="s">
        <v>251</v>
      </c>
      <c r="F19" s="249" t="s">
        <v>251</v>
      </c>
      <c r="G19" s="250">
        <f>SUM(G21)</f>
        <v>9095</v>
      </c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  <c r="BG19" s="297"/>
      <c r="BH19" s="297"/>
      <c r="BI19" s="297"/>
      <c r="BJ19" s="297"/>
      <c r="BK19" s="297"/>
      <c r="BL19" s="297"/>
      <c r="BM19" s="297"/>
      <c r="BN19" s="297"/>
      <c r="BO19" s="297"/>
      <c r="BP19" s="297"/>
      <c r="BQ19" s="297"/>
      <c r="BR19" s="297"/>
      <c r="BS19" s="297"/>
      <c r="BT19" s="297"/>
    </row>
    <row r="20" spans="1:72" s="298" customFormat="1" ht="15.75" customHeight="1" x14ac:dyDescent="0.2">
      <c r="A20" s="240"/>
      <c r="B20" s="251"/>
      <c r="C20" s="242"/>
      <c r="D20" s="242"/>
      <c r="E20" s="242"/>
      <c r="F20" s="252"/>
      <c r="G20" s="299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</row>
    <row r="21" spans="1:72" s="298" customFormat="1" ht="15.75" customHeight="1" x14ac:dyDescent="0.2">
      <c r="A21" s="240"/>
      <c r="B21" s="300" t="s">
        <v>255</v>
      </c>
      <c r="C21" s="242"/>
      <c r="D21" s="242"/>
      <c r="E21" s="242"/>
      <c r="F21" s="252"/>
      <c r="G21" s="299">
        <f>SUM(G22:G23)</f>
        <v>9095</v>
      </c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7"/>
      <c r="AS21" s="297"/>
      <c r="AT21" s="297"/>
      <c r="AU21" s="297"/>
      <c r="AV21" s="297"/>
      <c r="AW21" s="297"/>
      <c r="AX21" s="297"/>
      <c r="AY21" s="297"/>
      <c r="AZ21" s="297"/>
      <c r="BA21" s="297"/>
      <c r="BB21" s="297"/>
      <c r="BC21" s="297"/>
      <c r="BD21" s="297"/>
      <c r="BE21" s="297"/>
      <c r="BF21" s="297"/>
      <c r="BG21" s="297"/>
      <c r="BH21" s="297"/>
      <c r="BI21" s="297"/>
      <c r="BJ21" s="297"/>
      <c r="BK21" s="297"/>
      <c r="BL21" s="297"/>
      <c r="BM21" s="297"/>
      <c r="BN21" s="297"/>
      <c r="BO21" s="297"/>
      <c r="BP21" s="297"/>
      <c r="BQ21" s="297"/>
      <c r="BR21" s="297"/>
      <c r="BS21" s="297"/>
      <c r="BT21" s="297"/>
    </row>
    <row r="22" spans="1:72" s="298" customFormat="1" ht="15.75" customHeight="1" x14ac:dyDescent="0.2">
      <c r="A22" s="240"/>
      <c r="B22" s="241"/>
      <c r="C22" s="242"/>
      <c r="D22" s="242"/>
      <c r="E22" s="242" t="s">
        <v>261</v>
      </c>
      <c r="F22" s="252" t="s">
        <v>251</v>
      </c>
      <c r="G22" s="253">
        <v>8830</v>
      </c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  <c r="BG22" s="297"/>
      <c r="BH22" s="297"/>
      <c r="BI22" s="297"/>
      <c r="BJ22" s="297"/>
      <c r="BK22" s="297"/>
      <c r="BL22" s="297"/>
      <c r="BM22" s="297"/>
      <c r="BN22" s="297"/>
      <c r="BO22" s="297"/>
      <c r="BP22" s="297"/>
      <c r="BQ22" s="297"/>
      <c r="BR22" s="297"/>
      <c r="BS22" s="297"/>
      <c r="BT22" s="297"/>
    </row>
    <row r="23" spans="1:72" s="298" customFormat="1" ht="15.75" customHeight="1" x14ac:dyDescent="0.2">
      <c r="A23" s="240"/>
      <c r="B23" s="241"/>
      <c r="C23" s="242"/>
      <c r="D23" s="242"/>
      <c r="E23" s="242" t="s">
        <v>262</v>
      </c>
      <c r="F23" s="252" t="s">
        <v>251</v>
      </c>
      <c r="G23" s="253">
        <v>265</v>
      </c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7"/>
      <c r="AR23" s="297"/>
      <c r="AS23" s="297"/>
      <c r="AT23" s="297"/>
      <c r="AU23" s="297"/>
      <c r="AV23" s="297"/>
      <c r="AW23" s="297"/>
      <c r="AX23" s="297"/>
      <c r="AY23" s="297"/>
      <c r="AZ23" s="297"/>
      <c r="BA23" s="297"/>
      <c r="BB23" s="297"/>
      <c r="BC23" s="297"/>
      <c r="BD23" s="297"/>
      <c r="BE23" s="297"/>
      <c r="BF23" s="297"/>
      <c r="BG23" s="297"/>
      <c r="BH23" s="297"/>
      <c r="BI23" s="297"/>
      <c r="BJ23" s="297"/>
      <c r="BK23" s="297"/>
      <c r="BL23" s="297"/>
      <c r="BM23" s="297"/>
      <c r="BN23" s="297"/>
      <c r="BO23" s="297"/>
      <c r="BP23" s="297"/>
      <c r="BQ23" s="297"/>
      <c r="BR23" s="297"/>
      <c r="BS23" s="297"/>
      <c r="BT23" s="297"/>
    </row>
    <row r="24" spans="1:72" s="298" customFormat="1" ht="15.75" customHeight="1" x14ac:dyDescent="0.2">
      <c r="A24" s="254"/>
      <c r="B24" s="255"/>
      <c r="C24" s="256"/>
      <c r="D24" s="243"/>
      <c r="E24" s="243"/>
      <c r="F24" s="245"/>
      <c r="G24" s="25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297"/>
      <c r="BK24" s="297"/>
      <c r="BL24" s="297"/>
      <c r="BM24" s="297"/>
      <c r="BN24" s="297"/>
      <c r="BO24" s="297"/>
      <c r="BP24" s="297"/>
      <c r="BQ24" s="297"/>
      <c r="BR24" s="297"/>
      <c r="BS24" s="297"/>
      <c r="BT24" s="297"/>
    </row>
    <row r="25" spans="1:72" s="298" customFormat="1" ht="15.75" customHeight="1" x14ac:dyDescent="0.2">
      <c r="A25" s="240"/>
      <c r="B25" s="241"/>
      <c r="C25" s="242"/>
      <c r="D25" s="242"/>
      <c r="E25" s="243" t="s">
        <v>25</v>
      </c>
      <c r="F25" s="244">
        <f>119646+106488+19584+20502</f>
        <v>266220</v>
      </c>
      <c r="G25" s="245" t="s">
        <v>251</v>
      </c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/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  <c r="BE25" s="297"/>
      <c r="BF25" s="297"/>
      <c r="BG25" s="297"/>
      <c r="BH25" s="297"/>
      <c r="BI25" s="297"/>
      <c r="BJ25" s="297"/>
      <c r="BK25" s="297"/>
      <c r="BL25" s="297"/>
      <c r="BM25" s="297"/>
      <c r="BN25" s="297"/>
      <c r="BO25" s="297"/>
      <c r="BP25" s="297"/>
      <c r="BQ25" s="297"/>
      <c r="BR25" s="297"/>
      <c r="BS25" s="297"/>
      <c r="BT25" s="297"/>
    </row>
    <row r="26" spans="1:72" s="298" customFormat="1" ht="24" x14ac:dyDescent="0.2">
      <c r="A26" s="246" t="s">
        <v>263</v>
      </c>
      <c r="B26" s="247" t="s">
        <v>264</v>
      </c>
      <c r="C26" s="242" t="s">
        <v>265</v>
      </c>
      <c r="D26" s="242" t="s">
        <v>266</v>
      </c>
      <c r="E26" s="248" t="s">
        <v>251</v>
      </c>
      <c r="F26" s="249" t="s">
        <v>251</v>
      </c>
      <c r="G26" s="250">
        <f>SUM(G28)</f>
        <v>266220</v>
      </c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7"/>
      <c r="AR26" s="297"/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  <c r="BE26" s="297"/>
      <c r="BF26" s="297"/>
      <c r="BG26" s="297"/>
      <c r="BH26" s="297"/>
      <c r="BI26" s="297"/>
      <c r="BJ26" s="297"/>
      <c r="BK26" s="297"/>
      <c r="BL26" s="297"/>
      <c r="BM26" s="297"/>
      <c r="BN26" s="297"/>
      <c r="BO26" s="297"/>
      <c r="BP26" s="297"/>
      <c r="BQ26" s="297"/>
      <c r="BR26" s="297"/>
      <c r="BS26" s="297"/>
      <c r="BT26" s="297"/>
    </row>
    <row r="27" spans="1:72" s="298" customFormat="1" ht="15.75" customHeight="1" x14ac:dyDescent="0.2">
      <c r="A27" s="240"/>
      <c r="B27" s="251"/>
      <c r="C27" s="242"/>
      <c r="D27" s="242"/>
      <c r="E27" s="242"/>
      <c r="F27" s="252"/>
      <c r="G27" s="299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  <c r="BG27" s="297"/>
      <c r="BH27" s="297"/>
      <c r="BI27" s="297"/>
      <c r="BJ27" s="297"/>
      <c r="BK27" s="297"/>
      <c r="BL27" s="297"/>
      <c r="BM27" s="297"/>
      <c r="BN27" s="297"/>
      <c r="BO27" s="297"/>
      <c r="BP27" s="297"/>
      <c r="BQ27" s="297"/>
      <c r="BR27" s="297"/>
      <c r="BS27" s="297"/>
      <c r="BT27" s="297"/>
    </row>
    <row r="28" spans="1:72" s="298" customFormat="1" ht="15.75" customHeight="1" x14ac:dyDescent="0.2">
      <c r="A28" s="240"/>
      <c r="B28" s="300" t="s">
        <v>255</v>
      </c>
      <c r="C28" s="242"/>
      <c r="D28" s="242"/>
      <c r="E28" s="242"/>
      <c r="F28" s="252"/>
      <c r="G28" s="299">
        <f>SUM(G29:G33)</f>
        <v>266220</v>
      </c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  <c r="AQ28" s="297"/>
      <c r="AR28" s="297"/>
      <c r="AS28" s="297"/>
      <c r="AT28" s="297"/>
      <c r="AU28" s="297"/>
      <c r="AV28" s="297"/>
      <c r="AW28" s="297"/>
      <c r="AX28" s="297"/>
      <c r="AY28" s="297"/>
      <c r="AZ28" s="297"/>
      <c r="BA28" s="297"/>
      <c r="BB28" s="297"/>
      <c r="BC28" s="297"/>
      <c r="BD28" s="297"/>
      <c r="BE28" s="297"/>
      <c r="BF28" s="297"/>
      <c r="BG28" s="297"/>
      <c r="BH28" s="297"/>
      <c r="BI28" s="297"/>
      <c r="BJ28" s="297"/>
      <c r="BK28" s="297"/>
      <c r="BL28" s="297"/>
      <c r="BM28" s="297"/>
      <c r="BN28" s="297"/>
      <c r="BO28" s="297"/>
      <c r="BP28" s="297"/>
      <c r="BQ28" s="297"/>
      <c r="BR28" s="297"/>
      <c r="BS28" s="297"/>
      <c r="BT28" s="297"/>
    </row>
    <row r="29" spans="1:72" s="298" customFormat="1" ht="15.75" customHeight="1" x14ac:dyDescent="0.2">
      <c r="A29" s="240"/>
      <c r="B29" s="241"/>
      <c r="C29" s="242"/>
      <c r="D29" s="242"/>
      <c r="E29" s="242" t="s">
        <v>261</v>
      </c>
      <c r="F29" s="252" t="s">
        <v>251</v>
      </c>
      <c r="G29" s="253">
        <f>117300+104400+19200+20100</f>
        <v>261000</v>
      </c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/>
      <c r="BE29" s="297"/>
      <c r="BF29" s="297"/>
      <c r="BG29" s="297"/>
      <c r="BH29" s="297"/>
      <c r="BI29" s="297"/>
      <c r="BJ29" s="297"/>
      <c r="BK29" s="297"/>
      <c r="BL29" s="297"/>
      <c r="BM29" s="297"/>
      <c r="BN29" s="297"/>
      <c r="BO29" s="297"/>
      <c r="BP29" s="297"/>
      <c r="BQ29" s="297"/>
      <c r="BR29" s="297"/>
      <c r="BS29" s="297"/>
      <c r="BT29" s="297"/>
    </row>
    <row r="30" spans="1:72" s="298" customFormat="1" ht="15.75" customHeight="1" x14ac:dyDescent="0.2">
      <c r="A30" s="240"/>
      <c r="B30" s="241"/>
      <c r="C30" s="242"/>
      <c r="D30" s="242"/>
      <c r="E30" s="242" t="s">
        <v>262</v>
      </c>
      <c r="F30" s="252" t="s">
        <v>251</v>
      </c>
      <c r="G30" s="253">
        <f>1955+1733+320+330</f>
        <v>4338</v>
      </c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  <c r="BI30" s="297"/>
      <c r="BJ30" s="297"/>
      <c r="BK30" s="297"/>
      <c r="BL30" s="297"/>
      <c r="BM30" s="297"/>
      <c r="BN30" s="297"/>
      <c r="BO30" s="297"/>
      <c r="BP30" s="297"/>
      <c r="BQ30" s="297"/>
      <c r="BR30" s="297"/>
      <c r="BS30" s="297"/>
      <c r="BT30" s="297"/>
    </row>
    <row r="31" spans="1:72" s="298" customFormat="1" ht="15.75" customHeight="1" x14ac:dyDescent="0.2">
      <c r="A31" s="240"/>
      <c r="B31" s="241"/>
      <c r="C31" s="242"/>
      <c r="D31" s="242"/>
      <c r="E31" s="242" t="s">
        <v>267</v>
      </c>
      <c r="F31" s="252" t="s">
        <v>251</v>
      </c>
      <c r="G31" s="253">
        <f>342+304+56+59</f>
        <v>761</v>
      </c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  <c r="BF31" s="297"/>
      <c r="BG31" s="297"/>
      <c r="BH31" s="297"/>
      <c r="BI31" s="297"/>
      <c r="BJ31" s="297"/>
      <c r="BK31" s="297"/>
      <c r="BL31" s="297"/>
      <c r="BM31" s="297"/>
      <c r="BN31" s="297"/>
      <c r="BO31" s="297"/>
      <c r="BP31" s="297"/>
      <c r="BQ31" s="297"/>
      <c r="BR31" s="297"/>
      <c r="BS31" s="297"/>
      <c r="BT31" s="297"/>
    </row>
    <row r="32" spans="1:72" s="298" customFormat="1" ht="15.75" customHeight="1" x14ac:dyDescent="0.2">
      <c r="A32" s="240"/>
      <c r="B32" s="241"/>
      <c r="C32" s="242"/>
      <c r="D32" s="242"/>
      <c r="E32" s="242" t="s">
        <v>268</v>
      </c>
      <c r="F32" s="252" t="s">
        <v>251</v>
      </c>
      <c r="G32" s="253">
        <f>49+44+8+8</f>
        <v>109</v>
      </c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7"/>
      <c r="BS32" s="297"/>
      <c r="BT32" s="297"/>
    </row>
    <row r="33" spans="1:72" s="298" customFormat="1" ht="15.75" customHeight="1" x14ac:dyDescent="0.2">
      <c r="A33" s="240"/>
      <c r="B33" s="241"/>
      <c r="C33" s="259"/>
      <c r="D33" s="242"/>
      <c r="E33" s="242" t="s">
        <v>269</v>
      </c>
      <c r="F33" s="252" t="s">
        <v>251</v>
      </c>
      <c r="G33" s="253">
        <f>7+5</f>
        <v>12</v>
      </c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297"/>
      <c r="BQ33" s="297"/>
      <c r="BR33" s="297"/>
      <c r="BS33" s="297"/>
      <c r="BT33" s="297"/>
    </row>
    <row r="34" spans="1:72" s="298" customFormat="1" ht="15.75" customHeight="1" x14ac:dyDescent="0.2">
      <c r="A34" s="254"/>
      <c r="B34" s="255"/>
      <c r="C34" s="256"/>
      <c r="D34" s="243"/>
      <c r="E34" s="243"/>
      <c r="F34" s="245"/>
      <c r="G34" s="25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  <c r="BE34" s="297"/>
      <c r="BF34" s="297"/>
      <c r="BG34" s="297"/>
      <c r="BH34" s="297"/>
      <c r="BI34" s="297"/>
      <c r="BJ34" s="297"/>
      <c r="BK34" s="297"/>
      <c r="BL34" s="297"/>
      <c r="BM34" s="297"/>
      <c r="BN34" s="297"/>
      <c r="BO34" s="297"/>
      <c r="BP34" s="297"/>
      <c r="BQ34" s="297"/>
      <c r="BR34" s="297"/>
      <c r="BS34" s="297"/>
      <c r="BT34" s="297"/>
    </row>
    <row r="35" spans="1:72" s="298" customFormat="1" ht="21.75" customHeight="1" x14ac:dyDescent="0.2">
      <c r="A35" s="240"/>
      <c r="B35" s="241"/>
      <c r="C35" s="242" t="s">
        <v>270</v>
      </c>
      <c r="D35" s="242" t="s">
        <v>271</v>
      </c>
      <c r="E35" s="243" t="s">
        <v>25</v>
      </c>
      <c r="F35" s="244">
        <v>55248</v>
      </c>
      <c r="G35" s="245" t="s">
        <v>251</v>
      </c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  <c r="BE35" s="297"/>
      <c r="BF35" s="297"/>
      <c r="BG35" s="297"/>
      <c r="BH35" s="297"/>
      <c r="BI35" s="297"/>
      <c r="BJ35" s="297"/>
      <c r="BK35" s="297"/>
      <c r="BL35" s="297"/>
      <c r="BM35" s="297"/>
      <c r="BN35" s="297"/>
      <c r="BO35" s="297"/>
      <c r="BP35" s="297"/>
      <c r="BQ35" s="297"/>
      <c r="BR35" s="297"/>
      <c r="BS35" s="297"/>
      <c r="BT35" s="297"/>
    </row>
    <row r="36" spans="1:72" s="298" customFormat="1" ht="25.5" customHeight="1" x14ac:dyDescent="0.2">
      <c r="A36" s="246" t="s">
        <v>272</v>
      </c>
      <c r="B36" s="247" t="s">
        <v>273</v>
      </c>
      <c r="C36" s="242" t="s">
        <v>274</v>
      </c>
      <c r="D36" s="242" t="s">
        <v>275</v>
      </c>
      <c r="E36" s="248" t="s">
        <v>251</v>
      </c>
      <c r="F36" s="249" t="s">
        <v>251</v>
      </c>
      <c r="G36" s="250">
        <f>SUM(G38,G41)</f>
        <v>55248</v>
      </c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297"/>
      <c r="BM36" s="297"/>
      <c r="BN36" s="297"/>
      <c r="BO36" s="297"/>
      <c r="BP36" s="297"/>
      <c r="BQ36" s="297"/>
      <c r="BR36" s="297"/>
      <c r="BS36" s="297"/>
      <c r="BT36" s="297"/>
    </row>
    <row r="37" spans="1:72" s="298" customFormat="1" ht="15.75" customHeight="1" x14ac:dyDescent="0.2">
      <c r="A37" s="240"/>
      <c r="B37" s="241"/>
      <c r="C37" s="259"/>
      <c r="D37" s="242"/>
      <c r="E37" s="242"/>
      <c r="F37" s="252"/>
      <c r="G37" s="253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  <c r="AW37" s="297"/>
      <c r="AX37" s="297"/>
      <c r="AY37" s="297"/>
      <c r="AZ37" s="297"/>
      <c r="BA37" s="297"/>
      <c r="BB37" s="297"/>
      <c r="BC37" s="297"/>
      <c r="BD37" s="297"/>
      <c r="BE37" s="297"/>
      <c r="BF37" s="297"/>
      <c r="BG37" s="297"/>
      <c r="BH37" s="297"/>
      <c r="BI37" s="297"/>
      <c r="BJ37" s="297"/>
      <c r="BK37" s="297"/>
      <c r="BL37" s="297"/>
      <c r="BM37" s="297"/>
      <c r="BN37" s="297"/>
      <c r="BO37" s="297"/>
      <c r="BP37" s="297"/>
      <c r="BQ37" s="297"/>
      <c r="BR37" s="297"/>
      <c r="BS37" s="297"/>
      <c r="BT37" s="297"/>
    </row>
    <row r="38" spans="1:72" s="298" customFormat="1" ht="15.75" customHeight="1" x14ac:dyDescent="0.2">
      <c r="A38" s="240"/>
      <c r="B38" s="300" t="s">
        <v>276</v>
      </c>
      <c r="C38" s="259"/>
      <c r="D38" s="242"/>
      <c r="E38" s="242"/>
      <c r="F38" s="252"/>
      <c r="G38" s="299">
        <f>SUM(G39:G39)</f>
        <v>1134.1500000000001</v>
      </c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7"/>
      <c r="AW38" s="297"/>
      <c r="AX38" s="297"/>
      <c r="AY38" s="297"/>
      <c r="AZ38" s="297"/>
      <c r="BA38" s="297"/>
      <c r="BB38" s="297"/>
      <c r="BC38" s="297"/>
      <c r="BD38" s="297"/>
      <c r="BE38" s="297"/>
      <c r="BF38" s="297"/>
      <c r="BG38" s="297"/>
      <c r="BH38" s="297"/>
      <c r="BI38" s="297"/>
      <c r="BJ38" s="297"/>
      <c r="BK38" s="297"/>
      <c r="BL38" s="297"/>
      <c r="BM38" s="297"/>
      <c r="BN38" s="297"/>
      <c r="BO38" s="297"/>
      <c r="BP38" s="297"/>
      <c r="BQ38" s="297"/>
      <c r="BR38" s="297"/>
      <c r="BS38" s="297"/>
      <c r="BT38" s="297"/>
    </row>
    <row r="39" spans="1:72" s="298" customFormat="1" ht="15.75" customHeight="1" x14ac:dyDescent="0.2">
      <c r="A39" s="240"/>
      <c r="B39" s="241"/>
      <c r="C39" s="259"/>
      <c r="D39" s="242"/>
      <c r="E39" s="242" t="s">
        <v>277</v>
      </c>
      <c r="F39" s="252" t="s">
        <v>251</v>
      </c>
      <c r="G39" s="253">
        <v>1134.1500000000001</v>
      </c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297"/>
      <c r="AK39" s="297"/>
      <c r="AL39" s="297"/>
      <c r="AM39" s="297"/>
      <c r="AN39" s="297"/>
      <c r="AO39" s="297"/>
      <c r="AP39" s="297"/>
      <c r="AQ39" s="297"/>
      <c r="AR39" s="297"/>
      <c r="AS39" s="297"/>
      <c r="AT39" s="297"/>
      <c r="AU39" s="297"/>
      <c r="AV39" s="297"/>
      <c r="AW39" s="297"/>
      <c r="AX39" s="297"/>
      <c r="AY39" s="297"/>
      <c r="AZ39" s="297"/>
      <c r="BA39" s="297"/>
      <c r="BB39" s="297"/>
      <c r="BC39" s="297"/>
      <c r="BD39" s="297"/>
      <c r="BE39" s="297"/>
      <c r="BF39" s="297"/>
      <c r="BG39" s="297"/>
      <c r="BH39" s="297"/>
      <c r="BI39" s="297"/>
      <c r="BJ39" s="297"/>
      <c r="BK39" s="297"/>
      <c r="BL39" s="297"/>
      <c r="BM39" s="297"/>
      <c r="BN39" s="297"/>
      <c r="BO39" s="297"/>
      <c r="BP39" s="297"/>
      <c r="BQ39" s="297"/>
      <c r="BR39" s="297"/>
      <c r="BS39" s="297"/>
      <c r="BT39" s="297"/>
    </row>
    <row r="40" spans="1:72" s="298" customFormat="1" ht="15.75" customHeight="1" x14ac:dyDescent="0.2">
      <c r="A40" s="240"/>
      <c r="B40" s="241"/>
      <c r="C40" s="259"/>
      <c r="D40" s="242"/>
      <c r="E40" s="242"/>
      <c r="F40" s="252"/>
      <c r="G40" s="253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  <c r="AJ40" s="297"/>
      <c r="AK40" s="297"/>
      <c r="AL40" s="297"/>
      <c r="AM40" s="297"/>
      <c r="AN40" s="297"/>
      <c r="AO40" s="297"/>
      <c r="AP40" s="297"/>
      <c r="AQ40" s="297"/>
      <c r="AR40" s="297"/>
      <c r="AS40" s="297"/>
      <c r="AT40" s="297"/>
      <c r="AU40" s="297"/>
      <c r="AV40" s="297"/>
      <c r="AW40" s="297"/>
      <c r="AX40" s="297"/>
      <c r="AY40" s="297"/>
      <c r="AZ40" s="297"/>
      <c r="BA40" s="297"/>
      <c r="BB40" s="297"/>
      <c r="BC40" s="297"/>
      <c r="BD40" s="297"/>
      <c r="BE40" s="297"/>
      <c r="BF40" s="297"/>
      <c r="BG40" s="297"/>
      <c r="BH40" s="297"/>
      <c r="BI40" s="297"/>
      <c r="BJ40" s="297"/>
      <c r="BK40" s="297"/>
      <c r="BL40" s="297"/>
      <c r="BM40" s="297"/>
      <c r="BN40" s="297"/>
      <c r="BO40" s="297"/>
      <c r="BP40" s="297"/>
      <c r="BQ40" s="297"/>
      <c r="BR40" s="297"/>
      <c r="BS40" s="297"/>
      <c r="BT40" s="297"/>
    </row>
    <row r="41" spans="1:72" s="298" customFormat="1" ht="15.75" customHeight="1" x14ac:dyDescent="0.2">
      <c r="A41" s="240"/>
      <c r="B41" s="300" t="s">
        <v>278</v>
      </c>
      <c r="C41" s="259"/>
      <c r="D41" s="242"/>
      <c r="E41" s="242"/>
      <c r="F41" s="252"/>
      <c r="G41" s="299">
        <f>SUM(G42:G43)</f>
        <v>54113.85</v>
      </c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  <c r="AH41" s="297"/>
      <c r="AI41" s="297"/>
      <c r="AJ41" s="297"/>
      <c r="AK41" s="297"/>
      <c r="AL41" s="297"/>
      <c r="AM41" s="297"/>
      <c r="AN41" s="297"/>
      <c r="AO41" s="297"/>
      <c r="AP41" s="297"/>
      <c r="AQ41" s="297"/>
      <c r="AR41" s="297"/>
      <c r="AS41" s="297"/>
      <c r="AT41" s="297"/>
      <c r="AU41" s="297"/>
      <c r="AV41" s="297"/>
      <c r="AW41" s="297"/>
      <c r="AX41" s="297"/>
      <c r="AY41" s="297"/>
      <c r="AZ41" s="297"/>
      <c r="BA41" s="297"/>
      <c r="BB41" s="297"/>
      <c r="BC41" s="297"/>
      <c r="BD41" s="297"/>
      <c r="BE41" s="297"/>
      <c r="BF41" s="297"/>
      <c r="BG41" s="297"/>
      <c r="BH41" s="297"/>
      <c r="BI41" s="297"/>
      <c r="BJ41" s="297"/>
      <c r="BK41" s="297"/>
      <c r="BL41" s="297"/>
      <c r="BM41" s="297"/>
      <c r="BN41" s="297"/>
      <c r="BO41" s="297"/>
      <c r="BP41" s="297"/>
      <c r="BQ41" s="297"/>
      <c r="BR41" s="297"/>
      <c r="BS41" s="297"/>
      <c r="BT41" s="297"/>
    </row>
    <row r="42" spans="1:72" s="298" customFormat="1" ht="15.75" customHeight="1" x14ac:dyDescent="0.2">
      <c r="A42" s="240"/>
      <c r="B42" s="241"/>
      <c r="C42" s="259"/>
      <c r="D42" s="242"/>
      <c r="E42" s="242" t="s">
        <v>256</v>
      </c>
      <c r="F42" s="252" t="s">
        <v>251</v>
      </c>
      <c r="G42" s="253">
        <v>827.5</v>
      </c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7"/>
      <c r="AU42" s="297"/>
      <c r="AV42" s="297"/>
      <c r="AW42" s="297"/>
      <c r="AX42" s="297"/>
      <c r="AY42" s="297"/>
      <c r="AZ42" s="297"/>
      <c r="BA42" s="297"/>
      <c r="BB42" s="297"/>
      <c r="BC42" s="297"/>
      <c r="BD42" s="297"/>
      <c r="BE42" s="297"/>
      <c r="BF42" s="297"/>
      <c r="BG42" s="297"/>
      <c r="BH42" s="297"/>
      <c r="BI42" s="297"/>
      <c r="BJ42" s="297"/>
      <c r="BK42" s="297"/>
      <c r="BL42" s="297"/>
      <c r="BM42" s="297"/>
      <c r="BN42" s="297"/>
      <c r="BO42" s="297"/>
      <c r="BP42" s="297"/>
      <c r="BQ42" s="297"/>
      <c r="BR42" s="297"/>
      <c r="BS42" s="297"/>
      <c r="BT42" s="297"/>
    </row>
    <row r="43" spans="1:72" s="298" customFormat="1" ht="15.75" customHeight="1" x14ac:dyDescent="0.2">
      <c r="A43" s="240"/>
      <c r="B43" s="241"/>
      <c r="C43" s="259"/>
      <c r="D43" s="242"/>
      <c r="E43" s="242" t="s">
        <v>279</v>
      </c>
      <c r="F43" s="252" t="s">
        <v>251</v>
      </c>
      <c r="G43" s="253">
        <v>53286.35</v>
      </c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C43" s="297"/>
      <c r="BD43" s="297"/>
      <c r="BE43" s="297"/>
      <c r="BF43" s="297"/>
      <c r="BG43" s="297"/>
      <c r="BH43" s="297"/>
      <c r="BI43" s="297"/>
      <c r="BJ43" s="297"/>
      <c r="BK43" s="297"/>
      <c r="BL43" s="297"/>
      <c r="BM43" s="297"/>
      <c r="BN43" s="297"/>
      <c r="BO43" s="297"/>
      <c r="BP43" s="297"/>
      <c r="BQ43" s="297"/>
      <c r="BR43" s="297"/>
      <c r="BS43" s="297"/>
      <c r="BT43" s="297"/>
    </row>
    <row r="44" spans="1:72" s="298" customFormat="1" ht="15.75" customHeight="1" x14ac:dyDescent="0.2">
      <c r="A44" s="254"/>
      <c r="B44" s="255"/>
      <c r="C44" s="256"/>
      <c r="D44" s="243"/>
      <c r="E44" s="243"/>
      <c r="F44" s="245"/>
      <c r="G44" s="25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297"/>
      <c r="AW44" s="297"/>
      <c r="AX44" s="297"/>
      <c r="AY44" s="297"/>
      <c r="AZ44" s="297"/>
      <c r="BA44" s="297"/>
      <c r="BB44" s="297"/>
      <c r="BC44" s="297"/>
      <c r="BD44" s="297"/>
      <c r="BE44" s="297"/>
      <c r="BF44" s="297"/>
      <c r="BG44" s="297"/>
      <c r="BH44" s="297"/>
      <c r="BI44" s="297"/>
      <c r="BJ44" s="297"/>
      <c r="BK44" s="297"/>
      <c r="BL44" s="297"/>
      <c r="BM44" s="297"/>
      <c r="BN44" s="297"/>
      <c r="BO44" s="297"/>
      <c r="BP44" s="297"/>
      <c r="BQ44" s="297"/>
      <c r="BR44" s="297"/>
      <c r="BS44" s="297"/>
      <c r="BT44" s="297"/>
    </row>
    <row r="45" spans="1:72" s="298" customFormat="1" ht="15.75" customHeight="1" x14ac:dyDescent="0.2">
      <c r="A45" s="240"/>
      <c r="B45" s="241"/>
      <c r="C45" s="242"/>
      <c r="D45" s="242"/>
      <c r="E45" s="243" t="s">
        <v>25</v>
      </c>
      <c r="F45" s="244">
        <v>6242.96</v>
      </c>
      <c r="G45" s="245" t="s">
        <v>251</v>
      </c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  <c r="BA45" s="297"/>
      <c r="BB45" s="297"/>
      <c r="BC45" s="297"/>
      <c r="BD45" s="297"/>
      <c r="BE45" s="297"/>
      <c r="BF45" s="297"/>
      <c r="BG45" s="297"/>
      <c r="BH45" s="297"/>
      <c r="BI45" s="297"/>
      <c r="BJ45" s="297"/>
      <c r="BK45" s="297"/>
      <c r="BL45" s="297"/>
      <c r="BM45" s="297"/>
      <c r="BN45" s="297"/>
      <c r="BO45" s="297"/>
      <c r="BP45" s="297"/>
      <c r="BQ45" s="297"/>
      <c r="BR45" s="297"/>
      <c r="BS45" s="297"/>
      <c r="BT45" s="297"/>
    </row>
    <row r="46" spans="1:72" s="298" customFormat="1" ht="24" customHeight="1" x14ac:dyDescent="0.2">
      <c r="A46" s="246" t="s">
        <v>280</v>
      </c>
      <c r="B46" s="258" t="s">
        <v>281</v>
      </c>
      <c r="C46" s="242" t="s">
        <v>282</v>
      </c>
      <c r="D46" s="242" t="s">
        <v>283</v>
      </c>
      <c r="E46" s="248" t="s">
        <v>251</v>
      </c>
      <c r="F46" s="249" t="s">
        <v>251</v>
      </c>
      <c r="G46" s="250">
        <f>SUM(G48)</f>
        <v>6242.96</v>
      </c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  <c r="AO46" s="297"/>
      <c r="AP46" s="297"/>
      <c r="AQ46" s="297"/>
      <c r="AR46" s="297"/>
      <c r="AS46" s="297"/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297"/>
      <c r="BE46" s="297"/>
      <c r="BF46" s="297"/>
      <c r="BG46" s="297"/>
      <c r="BH46" s="297"/>
      <c r="BI46" s="297"/>
      <c r="BJ46" s="297"/>
      <c r="BK46" s="297"/>
      <c r="BL46" s="297"/>
      <c r="BM46" s="297"/>
      <c r="BN46" s="297"/>
      <c r="BO46" s="297"/>
      <c r="BP46" s="297"/>
      <c r="BQ46" s="297"/>
      <c r="BR46" s="297"/>
      <c r="BS46" s="297"/>
      <c r="BT46" s="297"/>
    </row>
    <row r="47" spans="1:72" s="298" customFormat="1" ht="15.75" customHeight="1" x14ac:dyDescent="0.2">
      <c r="A47" s="240"/>
      <c r="B47" s="251"/>
      <c r="C47" s="242"/>
      <c r="D47" s="242"/>
      <c r="E47" s="242"/>
      <c r="F47" s="252"/>
      <c r="G47" s="299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  <c r="BE47" s="297"/>
      <c r="BF47" s="297"/>
      <c r="BG47" s="297"/>
      <c r="BH47" s="297"/>
      <c r="BI47" s="297"/>
      <c r="BJ47" s="297"/>
      <c r="BK47" s="297"/>
      <c r="BL47" s="297"/>
      <c r="BM47" s="297"/>
      <c r="BN47" s="297"/>
      <c r="BO47" s="297"/>
      <c r="BP47" s="297"/>
      <c r="BQ47" s="297"/>
      <c r="BR47" s="297"/>
      <c r="BS47" s="297"/>
      <c r="BT47" s="297"/>
    </row>
    <row r="48" spans="1:72" s="298" customFormat="1" ht="15.75" customHeight="1" x14ac:dyDescent="0.2">
      <c r="A48" s="240"/>
      <c r="B48" s="300" t="s">
        <v>284</v>
      </c>
      <c r="C48" s="242"/>
      <c r="D48" s="242"/>
      <c r="E48" s="242"/>
      <c r="F48" s="252"/>
      <c r="G48" s="299">
        <f>SUM(G49:G51)</f>
        <v>6242.96</v>
      </c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  <c r="BD48" s="297"/>
      <c r="BE48" s="297"/>
      <c r="BF48" s="297"/>
      <c r="BG48" s="297"/>
      <c r="BH48" s="297"/>
      <c r="BI48" s="297"/>
      <c r="BJ48" s="297"/>
      <c r="BK48" s="297"/>
      <c r="BL48" s="297"/>
      <c r="BM48" s="297"/>
      <c r="BN48" s="297"/>
      <c r="BO48" s="297"/>
      <c r="BP48" s="297"/>
      <c r="BQ48" s="297"/>
      <c r="BR48" s="297"/>
      <c r="BS48" s="297"/>
      <c r="BT48" s="297"/>
    </row>
    <row r="49" spans="1:72" s="298" customFormat="1" ht="15.75" customHeight="1" x14ac:dyDescent="0.2">
      <c r="A49" s="240"/>
      <c r="B49" s="241"/>
      <c r="C49" s="242"/>
      <c r="D49" s="242"/>
      <c r="E49" s="242" t="s">
        <v>262</v>
      </c>
      <c r="F49" s="252" t="s">
        <v>251</v>
      </c>
      <c r="G49" s="253">
        <v>5218.13</v>
      </c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  <c r="AI49" s="297"/>
      <c r="AJ49" s="297"/>
      <c r="AK49" s="297"/>
      <c r="AL49" s="297"/>
      <c r="AM49" s="297"/>
      <c r="AN49" s="297"/>
      <c r="AO49" s="297"/>
      <c r="AP49" s="297"/>
      <c r="AQ49" s="297"/>
      <c r="AR49" s="297"/>
      <c r="AS49" s="297"/>
      <c r="AT49" s="297"/>
      <c r="AU49" s="297"/>
      <c r="AV49" s="297"/>
      <c r="AW49" s="297"/>
      <c r="AX49" s="297"/>
      <c r="AY49" s="297"/>
      <c r="AZ49" s="297"/>
      <c r="BA49" s="297"/>
      <c r="BB49" s="297"/>
      <c r="BC49" s="297"/>
      <c r="BD49" s="297"/>
      <c r="BE49" s="297"/>
      <c r="BF49" s="297"/>
      <c r="BG49" s="297"/>
      <c r="BH49" s="297"/>
      <c r="BI49" s="297"/>
      <c r="BJ49" s="297"/>
      <c r="BK49" s="297"/>
      <c r="BL49" s="297"/>
      <c r="BM49" s="297"/>
      <c r="BN49" s="297"/>
      <c r="BO49" s="297"/>
      <c r="BP49" s="297"/>
      <c r="BQ49" s="297"/>
      <c r="BR49" s="297"/>
      <c r="BS49" s="297"/>
      <c r="BT49" s="297"/>
    </row>
    <row r="50" spans="1:72" s="298" customFormat="1" ht="15.75" customHeight="1" x14ac:dyDescent="0.2">
      <c r="A50" s="240"/>
      <c r="B50" s="241"/>
      <c r="C50" s="242"/>
      <c r="D50" s="242"/>
      <c r="E50" s="242" t="s">
        <v>267</v>
      </c>
      <c r="F50" s="252" t="s">
        <v>251</v>
      </c>
      <c r="G50" s="253">
        <v>897</v>
      </c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7"/>
      <c r="BL50" s="297"/>
      <c r="BM50" s="297"/>
      <c r="BN50" s="297"/>
      <c r="BO50" s="297"/>
      <c r="BP50" s="297"/>
      <c r="BQ50" s="297"/>
      <c r="BR50" s="297"/>
      <c r="BS50" s="297"/>
      <c r="BT50" s="297"/>
    </row>
    <row r="51" spans="1:72" s="298" customFormat="1" ht="15.75" customHeight="1" x14ac:dyDescent="0.2">
      <c r="A51" s="240"/>
      <c r="B51" s="241"/>
      <c r="C51" s="242"/>
      <c r="D51" s="242"/>
      <c r="E51" s="242" t="s">
        <v>268</v>
      </c>
      <c r="F51" s="252" t="s">
        <v>251</v>
      </c>
      <c r="G51" s="253">
        <v>127.83</v>
      </c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297"/>
    </row>
    <row r="52" spans="1:72" s="298" customFormat="1" ht="15.75" customHeight="1" x14ac:dyDescent="0.2">
      <c r="A52" s="254"/>
      <c r="B52" s="255"/>
      <c r="C52" s="256"/>
      <c r="D52" s="243"/>
      <c r="E52" s="243"/>
      <c r="F52" s="245"/>
      <c r="G52" s="25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297"/>
      <c r="AW52" s="297"/>
      <c r="AX52" s="297"/>
      <c r="AY52" s="297"/>
      <c r="AZ52" s="297"/>
      <c r="BA52" s="297"/>
      <c r="BB52" s="297"/>
      <c r="BC52" s="297"/>
      <c r="BD52" s="297"/>
      <c r="BE52" s="297"/>
      <c r="BF52" s="297"/>
      <c r="BG52" s="297"/>
      <c r="BH52" s="297"/>
      <c r="BI52" s="297"/>
      <c r="BJ52" s="297"/>
      <c r="BK52" s="297"/>
      <c r="BL52" s="297"/>
      <c r="BM52" s="297"/>
      <c r="BN52" s="297"/>
      <c r="BO52" s="297"/>
      <c r="BP52" s="297"/>
      <c r="BQ52" s="297"/>
      <c r="BR52" s="297"/>
      <c r="BS52" s="297"/>
      <c r="BT52" s="297"/>
    </row>
    <row r="53" spans="1:72" s="298" customFormat="1" ht="15.75" customHeight="1" x14ac:dyDescent="0.2">
      <c r="A53" s="240"/>
      <c r="B53" s="241"/>
      <c r="C53" s="242"/>
      <c r="D53" s="242"/>
      <c r="E53" s="243" t="s">
        <v>30</v>
      </c>
      <c r="F53" s="244">
        <f>193360+150000</f>
        <v>343360</v>
      </c>
      <c r="G53" s="245" t="s">
        <v>251</v>
      </c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7"/>
      <c r="AJ53" s="297"/>
      <c r="AK53" s="297"/>
      <c r="AL53" s="297"/>
      <c r="AM53" s="297"/>
      <c r="AN53" s="297"/>
      <c r="AO53" s="297"/>
      <c r="AP53" s="297"/>
      <c r="AQ53" s="297"/>
      <c r="AR53" s="297"/>
      <c r="AS53" s="297"/>
      <c r="AT53" s="297"/>
      <c r="AU53" s="297"/>
      <c r="AV53" s="297"/>
      <c r="AW53" s="297"/>
      <c r="AX53" s="297"/>
      <c r="AY53" s="297"/>
      <c r="AZ53" s="297"/>
      <c r="BA53" s="297"/>
      <c r="BB53" s="297"/>
      <c r="BC53" s="297"/>
      <c r="BD53" s="297"/>
      <c r="BE53" s="297"/>
      <c r="BF53" s="297"/>
      <c r="BG53" s="297"/>
      <c r="BH53" s="297"/>
      <c r="BI53" s="297"/>
      <c r="BJ53" s="297"/>
      <c r="BK53" s="297"/>
      <c r="BL53" s="297"/>
      <c r="BM53" s="297"/>
      <c r="BN53" s="297"/>
      <c r="BO53" s="297"/>
      <c r="BP53" s="297"/>
      <c r="BQ53" s="297"/>
      <c r="BR53" s="297"/>
      <c r="BS53" s="297"/>
      <c r="BT53" s="297"/>
    </row>
    <row r="54" spans="1:72" s="298" customFormat="1" ht="25.5" customHeight="1" x14ac:dyDescent="0.2">
      <c r="A54" s="246" t="s">
        <v>285</v>
      </c>
      <c r="B54" s="247" t="s">
        <v>286</v>
      </c>
      <c r="C54" s="242" t="s">
        <v>287</v>
      </c>
      <c r="D54" s="242" t="s">
        <v>288</v>
      </c>
      <c r="E54" s="248" t="s">
        <v>251</v>
      </c>
      <c r="F54" s="249" t="s">
        <v>251</v>
      </c>
      <c r="G54" s="250">
        <f>SUM(G56)</f>
        <v>343360</v>
      </c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7"/>
      <c r="AN54" s="297"/>
      <c r="AO54" s="297"/>
      <c r="AP54" s="297"/>
      <c r="AQ54" s="297"/>
      <c r="AR54" s="297"/>
      <c r="AS54" s="297"/>
      <c r="AT54" s="297"/>
      <c r="AU54" s="297"/>
      <c r="AV54" s="297"/>
      <c r="AW54" s="297"/>
      <c r="AX54" s="297"/>
      <c r="AY54" s="297"/>
      <c r="AZ54" s="297"/>
      <c r="BA54" s="297"/>
      <c r="BB54" s="297"/>
      <c r="BC54" s="297"/>
      <c r="BD54" s="297"/>
      <c r="BE54" s="297"/>
      <c r="BF54" s="297"/>
      <c r="BG54" s="297"/>
      <c r="BH54" s="297"/>
      <c r="BI54" s="297"/>
      <c r="BJ54" s="297"/>
      <c r="BK54" s="297"/>
      <c r="BL54" s="297"/>
      <c r="BM54" s="297"/>
      <c r="BN54" s="297"/>
      <c r="BO54" s="297"/>
      <c r="BP54" s="297"/>
      <c r="BQ54" s="297"/>
      <c r="BR54" s="297"/>
      <c r="BS54" s="297"/>
      <c r="BT54" s="297"/>
    </row>
    <row r="55" spans="1:72" s="298" customFormat="1" ht="15.75" customHeight="1" x14ac:dyDescent="0.2">
      <c r="A55" s="240"/>
      <c r="B55" s="251"/>
      <c r="C55" s="242"/>
      <c r="D55" s="242"/>
      <c r="E55" s="242"/>
      <c r="F55" s="252"/>
      <c r="G55" s="299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97"/>
      <c r="AS55" s="297"/>
      <c r="AT55" s="297"/>
      <c r="AU55" s="297"/>
      <c r="AV55" s="297"/>
      <c r="AW55" s="297"/>
      <c r="AX55" s="297"/>
      <c r="AY55" s="297"/>
      <c r="AZ55" s="297"/>
      <c r="BA55" s="297"/>
      <c r="BB55" s="297"/>
      <c r="BC55" s="297"/>
      <c r="BD55" s="297"/>
      <c r="BE55" s="297"/>
      <c r="BF55" s="297"/>
      <c r="BG55" s="297"/>
      <c r="BH55" s="297"/>
      <c r="BI55" s="297"/>
      <c r="BJ55" s="297"/>
      <c r="BK55" s="297"/>
      <c r="BL55" s="297"/>
      <c r="BM55" s="297"/>
      <c r="BN55" s="297"/>
      <c r="BO55" s="297"/>
      <c r="BP55" s="297"/>
      <c r="BQ55" s="297"/>
      <c r="BR55" s="297"/>
      <c r="BS55" s="297"/>
      <c r="BT55" s="297"/>
    </row>
    <row r="56" spans="1:72" s="298" customFormat="1" ht="15.75" customHeight="1" x14ac:dyDescent="0.2">
      <c r="A56" s="240"/>
      <c r="B56" s="300" t="s">
        <v>255</v>
      </c>
      <c r="C56" s="242"/>
      <c r="D56" s="242"/>
      <c r="E56" s="242"/>
      <c r="F56" s="252"/>
      <c r="G56" s="299">
        <f>SUM(G57:G57)</f>
        <v>343360</v>
      </c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7"/>
      <c r="AL56" s="297"/>
      <c r="AM56" s="297"/>
      <c r="AN56" s="297"/>
      <c r="AO56" s="297"/>
      <c r="AP56" s="297"/>
      <c r="AQ56" s="297"/>
      <c r="AR56" s="297"/>
      <c r="AS56" s="297"/>
      <c r="AT56" s="297"/>
      <c r="AU56" s="297"/>
      <c r="AV56" s="297"/>
      <c r="AW56" s="297"/>
      <c r="AX56" s="297"/>
      <c r="AY56" s="297"/>
      <c r="AZ56" s="297"/>
      <c r="BA56" s="297"/>
      <c r="BB56" s="297"/>
      <c r="BC56" s="297"/>
      <c r="BD56" s="297"/>
      <c r="BE56" s="297"/>
      <c r="BF56" s="297"/>
      <c r="BG56" s="297"/>
      <c r="BH56" s="297"/>
      <c r="BI56" s="297"/>
      <c r="BJ56" s="297"/>
      <c r="BK56" s="297"/>
      <c r="BL56" s="297"/>
      <c r="BM56" s="297"/>
      <c r="BN56" s="297"/>
      <c r="BO56" s="297"/>
      <c r="BP56" s="297"/>
      <c r="BQ56" s="297"/>
      <c r="BR56" s="297"/>
      <c r="BS56" s="297"/>
      <c r="BT56" s="297"/>
    </row>
    <row r="57" spans="1:72" s="298" customFormat="1" ht="15.75" customHeight="1" x14ac:dyDescent="0.2">
      <c r="A57" s="240"/>
      <c r="B57" s="241"/>
      <c r="C57" s="242"/>
      <c r="D57" s="242"/>
      <c r="E57" s="242" t="s">
        <v>261</v>
      </c>
      <c r="F57" s="252" t="s">
        <v>251</v>
      </c>
      <c r="G57" s="253">
        <f>193360+150000</f>
        <v>343360</v>
      </c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/>
      <c r="AY57" s="297"/>
      <c r="AZ57" s="297"/>
      <c r="BA57" s="297"/>
      <c r="BB57" s="297"/>
      <c r="BC57" s="297"/>
      <c r="BD57" s="297"/>
      <c r="BE57" s="297"/>
      <c r="BF57" s="297"/>
      <c r="BG57" s="297"/>
      <c r="BH57" s="297"/>
      <c r="BI57" s="297"/>
      <c r="BJ57" s="297"/>
      <c r="BK57" s="297"/>
      <c r="BL57" s="297"/>
      <c r="BM57" s="297"/>
      <c r="BN57" s="297"/>
      <c r="BO57" s="297"/>
      <c r="BP57" s="297"/>
      <c r="BQ57" s="297"/>
      <c r="BR57" s="297"/>
      <c r="BS57" s="297"/>
      <c r="BT57" s="297"/>
    </row>
    <row r="58" spans="1:72" s="236" customFormat="1" ht="15.75" customHeight="1" x14ac:dyDescent="0.2">
      <c r="A58" s="254"/>
      <c r="B58" s="255"/>
      <c r="C58" s="259"/>
      <c r="D58" s="242"/>
      <c r="E58" s="243"/>
      <c r="F58" s="257"/>
      <c r="G58" s="257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</row>
    <row r="59" spans="1:72" s="236" customFormat="1" ht="27" customHeight="1" x14ac:dyDescent="0.2">
      <c r="A59" s="301"/>
      <c r="B59" s="302" t="s">
        <v>109</v>
      </c>
      <c r="C59" s="303"/>
      <c r="D59" s="304"/>
      <c r="E59" s="305"/>
      <c r="F59" s="305">
        <f>SUM(F12,F18,F25,F35,F45,F53)</f>
        <v>731290.96</v>
      </c>
      <c r="G59" s="305">
        <f>SUM(G13,G19,G26,G36,G46,G54)</f>
        <v>731290.96</v>
      </c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</row>
    <row r="61" spans="1:72" x14ac:dyDescent="0.25">
      <c r="A61" s="306"/>
    </row>
    <row r="62" spans="1:72" x14ac:dyDescent="0.25">
      <c r="G62" s="17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Zał.Nr1</vt:lpstr>
      <vt:lpstr>Zał.Nr2</vt:lpstr>
      <vt:lpstr>Zał.Nr3</vt:lpstr>
      <vt:lpstr>Zał.Nr4</vt:lpstr>
      <vt:lpstr>Zał.Nr5</vt:lpstr>
      <vt:lpstr>Zał.Nr1!Tytuły_wydruku</vt:lpstr>
      <vt:lpstr>Zał.Nr4!Tytuły_wydruku</vt:lpstr>
      <vt:lpstr>Zał.Nr5!Tytuły_wydruku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Zarządzenie nr 196/2022 Prezydenta Miasta Włocławek z dn. 13 maja 2022 r.</dc:title>
  <dc:creator>Beata Duszeńska</dc:creator>
  <cp:keywords>Zarządzenie Prezydenta Miasta Włocławek</cp:keywords>
  <cp:lastModifiedBy>Karolina Budziszewska</cp:lastModifiedBy>
  <cp:lastPrinted>2022-05-16T09:16:39Z</cp:lastPrinted>
  <dcterms:created xsi:type="dcterms:W3CDTF">2022-05-16T08:23:40Z</dcterms:created>
  <dcterms:modified xsi:type="dcterms:W3CDTF">2022-05-16T09:48:19Z</dcterms:modified>
</cp:coreProperties>
</file>