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6C2F3AF5-F8AD-4AF2-8895-22CE6EE5E65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34" r:id="rId1"/>
    <sheet name="Zał.Nr2" sheetId="35" r:id="rId2"/>
    <sheet name="Zał.Nr3" sheetId="36" r:id="rId3"/>
    <sheet name="Zał.Nr4" sheetId="37" r:id="rId4"/>
    <sheet name="Zał.Nr5" sheetId="38" r:id="rId5"/>
    <sheet name="Arkusz1" sheetId="33" r:id="rId6"/>
  </sheets>
  <definedNames>
    <definedName name="_xlnm._FilterDatabase" localSheetId="1" hidden="1">Zał.Nr2!$M$1:$M$30</definedName>
    <definedName name="_xlnm.Print_Area" localSheetId="1">Zał.Nr2!$A$1:$M$31</definedName>
    <definedName name="_xlnm.Print_Titles" localSheetId="0">Zał.Nr1!$7:$9</definedName>
    <definedName name="_xlnm.Print_Titles" localSheetId="1">Zał.Nr2!$11:$18</definedName>
    <definedName name="_xlnm.Print_Titles" localSheetId="3">Zał.Nr4!$10:$11</definedName>
    <definedName name="_xlnm.Print_Titles" localSheetId="4">Zał.Nr5!$10:$11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38" l="1"/>
  <c r="G74" i="38" s="1"/>
  <c r="G71" i="38"/>
  <c r="G70" i="38" s="1"/>
  <c r="G68" i="38" s="1"/>
  <c r="F67" i="38"/>
  <c r="G65" i="38"/>
  <c r="G64" i="38"/>
  <c r="G63" i="38"/>
  <c r="G62" i="38"/>
  <c r="F58" i="38"/>
  <c r="G56" i="38"/>
  <c r="G55" i="38"/>
  <c r="G54" i="38"/>
  <c r="G53" i="38"/>
  <c r="G51" i="38" s="1"/>
  <c r="F50" i="38"/>
  <c r="G48" i="38"/>
  <c r="G47" i="38"/>
  <c r="G46" i="38"/>
  <c r="G45" i="38"/>
  <c r="G44" i="38"/>
  <c r="G43" i="38" s="1"/>
  <c r="G41" i="38"/>
  <c r="G40" i="38" s="1"/>
  <c r="F37" i="38"/>
  <c r="G35" i="38"/>
  <c r="G34" i="38"/>
  <c r="G33" i="38"/>
  <c r="G32" i="38"/>
  <c r="G31" i="38"/>
  <c r="F27" i="38"/>
  <c r="G24" i="38"/>
  <c r="G23" i="38"/>
  <c r="G22" i="38" s="1"/>
  <c r="G20" i="38" s="1"/>
  <c r="F19" i="38"/>
  <c r="G17" i="38"/>
  <c r="G15" i="38" s="1"/>
  <c r="G13" i="38" s="1"/>
  <c r="F12" i="38"/>
  <c r="G38" i="38" l="1"/>
  <c r="G61" i="38"/>
  <c r="G59" i="38" s="1"/>
  <c r="G30" i="38"/>
  <c r="G28" i="38" s="1"/>
  <c r="G79" i="38" s="1"/>
  <c r="F79" i="38"/>
  <c r="E145" i="37" l="1"/>
  <c r="E164" i="37" s="1"/>
  <c r="E45" i="37"/>
  <c r="E44" i="37"/>
  <c r="E40" i="37"/>
  <c r="E37" i="37"/>
  <c r="E27" i="37"/>
  <c r="E26" i="37"/>
  <c r="E51" i="37" l="1"/>
  <c r="E165" i="37" s="1"/>
  <c r="H174" i="34"/>
  <c r="H173" i="34"/>
  <c r="H172" i="34"/>
  <c r="H171" i="34"/>
  <c r="G170" i="34"/>
  <c r="F170" i="34"/>
  <c r="H170" i="34" s="1"/>
  <c r="G169" i="34"/>
  <c r="G168" i="34" s="1"/>
  <c r="H167" i="34"/>
  <c r="G166" i="34"/>
  <c r="F166" i="34"/>
  <c r="H165" i="34"/>
  <c r="G164" i="34"/>
  <c r="G163" i="34" s="1"/>
  <c r="G160" i="34" s="1"/>
  <c r="F164" i="34"/>
  <c r="H164" i="34" s="1"/>
  <c r="H158" i="34"/>
  <c r="H157" i="34"/>
  <c r="H156" i="34"/>
  <c r="H155" i="34"/>
  <c r="G154" i="34"/>
  <c r="G153" i="34" s="1"/>
  <c r="G152" i="34" s="1"/>
  <c r="F154" i="34"/>
  <c r="H154" i="34" s="1"/>
  <c r="H151" i="34"/>
  <c r="H150" i="34"/>
  <c r="G147" i="34"/>
  <c r="F147" i="34"/>
  <c r="H146" i="34"/>
  <c r="G145" i="34"/>
  <c r="F145" i="34"/>
  <c r="H145" i="34" s="1"/>
  <c r="H140" i="34"/>
  <c r="G139" i="34"/>
  <c r="F139" i="34"/>
  <c r="H139" i="34" s="1"/>
  <c r="H138" i="34"/>
  <c r="G137" i="34"/>
  <c r="F137" i="34"/>
  <c r="H137" i="34" s="1"/>
  <c r="G136" i="34"/>
  <c r="G135" i="34" s="1"/>
  <c r="H133" i="34"/>
  <c r="G132" i="34"/>
  <c r="G131" i="34" s="1"/>
  <c r="G130" i="34" s="1"/>
  <c r="F132" i="34"/>
  <c r="H132" i="34" s="1"/>
  <c r="H128" i="34"/>
  <c r="G127" i="34"/>
  <c r="G126" i="34" s="1"/>
  <c r="G125" i="34" s="1"/>
  <c r="F127" i="34"/>
  <c r="H127" i="34" s="1"/>
  <c r="H124" i="34"/>
  <c r="H123" i="34"/>
  <c r="H122" i="34"/>
  <c r="H121" i="34"/>
  <c r="H120" i="34"/>
  <c r="H119" i="34"/>
  <c r="H118" i="34"/>
  <c r="H117" i="34"/>
  <c r="H116" i="34"/>
  <c r="G115" i="34"/>
  <c r="G114" i="34" s="1"/>
  <c r="F115" i="34"/>
  <c r="H113" i="34"/>
  <c r="G112" i="34"/>
  <c r="G111" i="34" s="1"/>
  <c r="F112" i="34"/>
  <c r="F111" i="34" s="1"/>
  <c r="H109" i="34"/>
  <c r="H108" i="34"/>
  <c r="H107" i="34"/>
  <c r="G106" i="34"/>
  <c r="F106" i="34"/>
  <c r="G105" i="34"/>
  <c r="H104" i="34"/>
  <c r="H103" i="34"/>
  <c r="G102" i="34"/>
  <c r="F102" i="34"/>
  <c r="H102" i="34" s="1"/>
  <c r="G101" i="34"/>
  <c r="H100" i="34"/>
  <c r="G99" i="34"/>
  <c r="F99" i="34"/>
  <c r="H99" i="34" s="1"/>
  <c r="H98" i="34"/>
  <c r="H97" i="34"/>
  <c r="H96" i="34"/>
  <c r="H95" i="34"/>
  <c r="H94" i="34"/>
  <c r="G93" i="34"/>
  <c r="G92" i="34" s="1"/>
  <c r="F93" i="34"/>
  <c r="H93" i="34" s="1"/>
  <c r="H90" i="34"/>
  <c r="H89" i="34"/>
  <c r="H88" i="34"/>
  <c r="H87" i="34"/>
  <c r="H86" i="34"/>
  <c r="H85" i="34"/>
  <c r="G84" i="34"/>
  <c r="F84" i="34"/>
  <c r="H83" i="34"/>
  <c r="G82" i="34"/>
  <c r="G81" i="34" s="1"/>
  <c r="G80" i="34" s="1"/>
  <c r="F82" i="34"/>
  <c r="H79" i="34"/>
  <c r="G78" i="34"/>
  <c r="G77" i="34" s="1"/>
  <c r="G76" i="34" s="1"/>
  <c r="F78" i="34"/>
  <c r="H78" i="34" s="1"/>
  <c r="F77" i="34"/>
  <c r="H77" i="34" s="1"/>
  <c r="H75" i="34"/>
  <c r="G74" i="34"/>
  <c r="F74" i="34"/>
  <c r="H74" i="34" s="1"/>
  <c r="H73" i="34"/>
  <c r="G72" i="34"/>
  <c r="G71" i="34" s="1"/>
  <c r="F72" i="34"/>
  <c r="F71" i="34" s="1"/>
  <c r="H70" i="34"/>
  <c r="G69" i="34"/>
  <c r="G68" i="34" s="1"/>
  <c r="F69" i="34"/>
  <c r="H69" i="34" s="1"/>
  <c r="H66" i="34"/>
  <c r="G65" i="34"/>
  <c r="G64" i="34" s="1"/>
  <c r="G63" i="34" s="1"/>
  <c r="F65" i="34"/>
  <c r="F64" i="34"/>
  <c r="H60" i="34"/>
  <c r="G59" i="34"/>
  <c r="G58" i="34" s="1"/>
  <c r="G57" i="34" s="1"/>
  <c r="F59" i="34"/>
  <c r="H59" i="34" s="1"/>
  <c r="H56" i="34"/>
  <c r="H55" i="34"/>
  <c r="G55" i="34"/>
  <c r="F55" i="34"/>
  <c r="G54" i="34"/>
  <c r="G51" i="34" s="1"/>
  <c r="F54" i="34"/>
  <c r="H54" i="34" s="1"/>
  <c r="H49" i="34"/>
  <c r="G48" i="34"/>
  <c r="G47" i="34" s="1"/>
  <c r="G46" i="34" s="1"/>
  <c r="F48" i="34"/>
  <c r="H48" i="34" s="1"/>
  <c r="H45" i="34"/>
  <c r="G44" i="34"/>
  <c r="F44" i="34"/>
  <c r="H44" i="34" s="1"/>
  <c r="G43" i="34"/>
  <c r="G40" i="34" s="1"/>
  <c r="H39" i="34"/>
  <c r="G38" i="34"/>
  <c r="F38" i="34"/>
  <c r="H38" i="34" s="1"/>
  <c r="H37" i="34"/>
  <c r="G36" i="34"/>
  <c r="F36" i="34"/>
  <c r="H36" i="34" s="1"/>
  <c r="G35" i="34"/>
  <c r="G34" i="34" s="1"/>
  <c r="H32" i="34"/>
  <c r="G31" i="34"/>
  <c r="F31" i="34"/>
  <c r="F30" i="34"/>
  <c r="F29" i="34" s="1"/>
  <c r="H27" i="34"/>
  <c r="G26" i="34"/>
  <c r="G25" i="34" s="1"/>
  <c r="G24" i="34" s="1"/>
  <c r="F26" i="34"/>
  <c r="H26" i="34" s="1"/>
  <c r="H23" i="34"/>
  <c r="G22" i="34"/>
  <c r="F22" i="34"/>
  <c r="H22" i="34" s="1"/>
  <c r="G21" i="34"/>
  <c r="G20" i="34" s="1"/>
  <c r="H19" i="34"/>
  <c r="G18" i="34"/>
  <c r="G17" i="34" s="1"/>
  <c r="G16" i="34" s="1"/>
  <c r="F18" i="34"/>
  <c r="H15" i="34"/>
  <c r="G14" i="34"/>
  <c r="G13" i="34" s="1"/>
  <c r="G12" i="34" s="1"/>
  <c r="F14" i="34"/>
  <c r="H14" i="34" s="1"/>
  <c r="H65" i="34" l="1"/>
  <c r="F43" i="34"/>
  <c r="H43" i="34" s="1"/>
  <c r="H71" i="34"/>
  <c r="H82" i="34"/>
  <c r="G91" i="34"/>
  <c r="H115" i="34"/>
  <c r="F136" i="34"/>
  <c r="H136" i="34" s="1"/>
  <c r="G110" i="34"/>
  <c r="H64" i="34"/>
  <c r="H31" i="34"/>
  <c r="H84" i="34"/>
  <c r="F126" i="34"/>
  <c r="H126" i="34" s="1"/>
  <c r="G144" i="34"/>
  <c r="G141" i="34" s="1"/>
  <c r="H111" i="34"/>
  <c r="G129" i="34"/>
  <c r="G67" i="34"/>
  <c r="G62" i="34" s="1"/>
  <c r="H112" i="34"/>
  <c r="G30" i="34"/>
  <c r="G29" i="34" s="1"/>
  <c r="G28" i="34" s="1"/>
  <c r="H72" i="34"/>
  <c r="F81" i="34"/>
  <c r="F92" i="34"/>
  <c r="H92" i="34" s="1"/>
  <c r="H106" i="34"/>
  <c r="G159" i="34"/>
  <c r="G50" i="34"/>
  <c r="H18" i="34"/>
  <c r="F21" i="34"/>
  <c r="F40" i="34"/>
  <c r="H40" i="34" s="1"/>
  <c r="F51" i="34"/>
  <c r="H51" i="34" s="1"/>
  <c r="F63" i="34"/>
  <c r="H63" i="34" s="1"/>
  <c r="F68" i="34"/>
  <c r="F135" i="34"/>
  <c r="H135" i="34" s="1"/>
  <c r="H147" i="34"/>
  <c r="F153" i="34"/>
  <c r="H153" i="34" s="1"/>
  <c r="H166" i="34"/>
  <c r="F169" i="34"/>
  <c r="G11" i="34"/>
  <c r="F13" i="34"/>
  <c r="F17" i="34"/>
  <c r="F25" i="34"/>
  <c r="F35" i="34"/>
  <c r="F47" i="34"/>
  <c r="F58" i="34"/>
  <c r="F76" i="34"/>
  <c r="F101" i="34"/>
  <c r="F105" i="34"/>
  <c r="H105" i="34" s="1"/>
  <c r="F114" i="34"/>
  <c r="F131" i="34"/>
  <c r="F144" i="34"/>
  <c r="F152" i="34"/>
  <c r="H152" i="34" s="1"/>
  <c r="F163" i="34"/>
  <c r="F125" i="34" l="1"/>
  <c r="H125" i="34" s="1"/>
  <c r="G10" i="34"/>
  <c r="H21" i="34"/>
  <c r="F20" i="34"/>
  <c r="H20" i="34" s="1"/>
  <c r="G61" i="34"/>
  <c r="H169" i="34"/>
  <c r="F168" i="34"/>
  <c r="H168" i="34" s="1"/>
  <c r="F80" i="34"/>
  <c r="H80" i="34" s="1"/>
  <c r="H81" i="34"/>
  <c r="H30" i="34"/>
  <c r="H29" i="34"/>
  <c r="H68" i="34"/>
  <c r="F67" i="34"/>
  <c r="H67" i="34" s="1"/>
  <c r="H131" i="34"/>
  <c r="F130" i="34"/>
  <c r="H25" i="34"/>
  <c r="F24" i="34"/>
  <c r="H24" i="34" s="1"/>
  <c r="H114" i="34"/>
  <c r="F110" i="34"/>
  <c r="H17" i="34"/>
  <c r="F16" i="34"/>
  <c r="H16" i="34" s="1"/>
  <c r="H47" i="34"/>
  <c r="F46" i="34"/>
  <c r="H46" i="34" s="1"/>
  <c r="H13" i="34"/>
  <c r="F12" i="34"/>
  <c r="H76" i="34"/>
  <c r="H163" i="34"/>
  <c r="F160" i="34"/>
  <c r="H58" i="34"/>
  <c r="F57" i="34"/>
  <c r="H144" i="34"/>
  <c r="F141" i="34"/>
  <c r="H141" i="34" s="1"/>
  <c r="H101" i="34"/>
  <c r="F91" i="34"/>
  <c r="H35" i="34"/>
  <c r="F34" i="34"/>
  <c r="F11" i="34" l="1"/>
  <c r="H12" i="34"/>
  <c r="F28" i="34"/>
  <c r="H34" i="34"/>
  <c r="F159" i="34"/>
  <c r="H160" i="34"/>
  <c r="H91" i="34"/>
  <c r="H57" i="34"/>
  <c r="F50" i="34"/>
  <c r="F62" i="34"/>
  <c r="H110" i="34"/>
  <c r="F129" i="34"/>
  <c r="H130" i="34"/>
  <c r="H62" i="34" l="1"/>
  <c r="F61" i="34"/>
  <c r="H28" i="34"/>
  <c r="H129" i="34"/>
  <c r="H50" i="34"/>
  <c r="H159" i="34"/>
  <c r="F10" i="34"/>
  <c r="H11" i="34"/>
  <c r="H61" i="34" l="1"/>
  <c r="H10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B26" authorId="0" shapeId="0" xr:uid="{ADB1FEAD-BF8E-4663-B2A2-CA88DE2EFB2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§6050</t>
        </r>
      </text>
    </comment>
    <comment ref="B28" authorId="0" shapeId="0" xr:uid="{F83AB701-70F0-4D01-9FCF-CE47FE5FD89D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§6800</t>
        </r>
      </text>
    </comment>
  </commentList>
</comments>
</file>

<file path=xl/sharedStrings.xml><?xml version="1.0" encoding="utf-8"?>
<sst xmlns="http://schemas.openxmlformats.org/spreadsheetml/2006/main" count="616" uniqueCount="356">
  <si>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</si>
  <si>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</si>
  <si>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</si>
  <si>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</si>
  <si>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</si>
  <si>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</si>
  <si>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</si>
  <si>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</si>
  <si>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</si>
  <si>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</si>
  <si>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</si>
  <si>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</si>
  <si>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</si>
  <si>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</si>
  <si>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</si>
  <si>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Administracja publiczna</t>
  </si>
  <si>
    <t>Pozostała działalność</t>
  </si>
  <si>
    <t xml:space="preserve">Organ </t>
  </si>
  <si>
    <t>2030</t>
  </si>
  <si>
    <t>dotacje celowe otrzymane z budżetu państwa na realizację własnych zadań bieżących gmin (związków gmin, związków powiatowo-gminnych)</t>
  </si>
  <si>
    <t>Oświata i wychowanie</t>
  </si>
  <si>
    <t>Organ - projekt pn. "Czym skorupka za młodu - raz jeszcze!"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</si>
  <si>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</si>
  <si>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</si>
  <si>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Pomoc społeczna</t>
  </si>
  <si>
    <t>Domy pomocy społecznej</t>
  </si>
  <si>
    <t>Organ</t>
  </si>
  <si>
    <t>2130</t>
  </si>
  <si>
    <t>dotacje celowe otrzymane z budżetu państwa na realizację bieżących zadań własnych powiatu</t>
  </si>
  <si>
    <t>855</t>
  </si>
  <si>
    <t>Rodzina</t>
  </si>
  <si>
    <t>Organ - projekt pn. "JESTEM"</t>
  </si>
  <si>
    <t>Dochody na zadania zlecone:</t>
  </si>
  <si>
    <t>Transport i łączność</t>
  </si>
  <si>
    <t>Organ - Fundusz Pomocy (zapewnienie transportu obywatelom Ukrainy)</t>
  </si>
  <si>
    <t>2700</t>
  </si>
  <si>
    <t>środki na dofinansowanie własnych zadań bieżących gmin, powiatów (związków gmin, związków powiatowo - gminnych, związków powiatów), samorządów województw pozyskane z innych źródeł</t>
  </si>
  <si>
    <t xml:space="preserve">Bezpieczeństwo publiczne i ochrona </t>
  </si>
  <si>
    <t>przeciwpożarowa</t>
  </si>
  <si>
    <t>Organ - Fundusz Pomocy (świadczenie pieniężne - 40 zł za osobę dziennie)</t>
  </si>
  <si>
    <t>0970</t>
  </si>
  <si>
    <t>wpływy z różnych dochodów</t>
  </si>
  <si>
    <t>Organ - Fundusz Pomocy (zapewnienie zakwaterowania i wyżywienia obywatelom Ukrainy)</t>
  </si>
  <si>
    <t>Zapewnienie uczniom prawa do bezpłatnego dostępu</t>
  </si>
  <si>
    <t>do podręczników, materiałów edukacyjnych lub materiałów</t>
  </si>
  <si>
    <t>ćwiczeniowych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</si>
  <si>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</si>
  <si>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</si>
  <si>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Pozostałe zadania w zakresie polityki społecznej</t>
  </si>
  <si>
    <t>Organ - Fundusz Pomocy (świadczenie pieniężne w wysokości 300 zł)</t>
  </si>
  <si>
    <t>Dochody na zadania rządowe:</t>
  </si>
  <si>
    <t>dotacje celowe otrzymane z budżetu państwa na zadania bieżące z zakresu administracji rządowej oraz inne zadania zlecone ustawami realizowane przez powiat</t>
  </si>
  <si>
    <t>Zespoły do spraw orzekania o niepełnosprawności</t>
  </si>
  <si>
    <t>WYDATKI OGÓŁEM:</t>
  </si>
  <si>
    <t>Wydatki na zadania własne:</t>
  </si>
  <si>
    <t>Drogi publiczne gminne</t>
  </si>
  <si>
    <t>Wydział Inwestycji</t>
  </si>
  <si>
    <t>wydatki inwestycyjne jednostek budżetowych</t>
  </si>
  <si>
    <t>Promocja jednostek samorządu terytorialnego</t>
  </si>
  <si>
    <t>Wydział Kultury, Promocji i Komunikacji Społecznej</t>
  </si>
  <si>
    <t>zakup usług pozostałych</t>
  </si>
  <si>
    <t>75095</t>
  </si>
  <si>
    <t>Różne rozliczenia</t>
  </si>
  <si>
    <t>Rezerwy ogólne i celowe</t>
  </si>
  <si>
    <t>6800</t>
  </si>
  <si>
    <t>rezerwy na inwestycje i zakupy inwestycyjne</t>
  </si>
  <si>
    <t xml:space="preserve">  - rezerwa inwestycyjna</t>
  </si>
  <si>
    <t>Wydział Edukacji - projekt pn. "Czym skorupka za młodu - raz jeszcze!"</t>
  </si>
  <si>
    <t>zakup środków dydaktycznych i książek</t>
  </si>
  <si>
    <t>Jednostki oświatowe zbiorczo - projekt pn. "Czym skorupka za młodu - raz jeszcze!"</t>
  </si>
  <si>
    <t>wynagrodzenia osobowe pracowników</t>
  </si>
  <si>
    <t>składki na ubezpieczenia społeczne</t>
  </si>
  <si>
    <t xml:space="preserve">składki na Fundusz Pracy oraz Fundusz Solidarnościowy </t>
  </si>
  <si>
    <t>wpłaty na PPK finansowane przez podmiot zatrudniający</t>
  </si>
  <si>
    <t>wynagrodzenie osobowe nauczycieli</t>
  </si>
  <si>
    <t>dodatkowe wynagrodzenie roczne nauczycieli</t>
  </si>
  <si>
    <t>852</t>
  </si>
  <si>
    <t xml:space="preserve">Dom Pomocy Społecznej ul. Nowomiejska 19 </t>
  </si>
  <si>
    <t>4210</t>
  </si>
  <si>
    <t>zakup materiałów i wyposażenia</t>
  </si>
  <si>
    <t>4230</t>
  </si>
  <si>
    <t>zakup leków, wyrobów medycznych i produktów biobójczych</t>
  </si>
  <si>
    <t>podróże służbowe krajowe</t>
  </si>
  <si>
    <t xml:space="preserve">szkolenia pracowników  niebędących członkami korpusu służby cywilnej </t>
  </si>
  <si>
    <t>Dom Pomocy Społecznej ul. Dobrzyńska 102</t>
  </si>
  <si>
    <t>Pomoc w zakresie dożywiania</t>
  </si>
  <si>
    <t>Miejski Ośrodek Pomocy Rodzinie - Fundusz Pomocy (zapewnienie posiłku dzieciom i młodzieży)</t>
  </si>
  <si>
    <t>świadczenia społeczne</t>
  </si>
  <si>
    <t>Miejski Ośrodek Pomocy Rodzinie - projekt pn. "5 Z"</t>
  </si>
  <si>
    <t xml:space="preserve">składki na ubezpieczenia społeczne </t>
  </si>
  <si>
    <t>Rodziny zastępcze</t>
  </si>
  <si>
    <t>Miejski Ośrodek Pomocy Rodzinie - Zespół ds. pieczy zastępczej</t>
  </si>
  <si>
    <t>Miejski Ośrodek Pomocy Rodzinie - projekt pn. "JESTEM"</t>
  </si>
  <si>
    <t>wynagrodzenia bezosobowe</t>
  </si>
  <si>
    <t>zakup środków żywności</t>
  </si>
  <si>
    <t>Gospodarka komunalna i ochrona środowiska</t>
  </si>
  <si>
    <t>Wydatki na zadania zlecone:</t>
  </si>
  <si>
    <t>Straż Miejska - Fundusz Pomocy (zapewnienie transportu obywatelom Ukrainy)</t>
  </si>
  <si>
    <t>Wydział Zarządzania Kryzysowego i Bezpieczeństwa - Fundusz Pomocy (zapewnienie zakwaterowania i wyżywienia obywatelom Ukrainy)</t>
  </si>
  <si>
    <t>Miejski Ośrodek Pomocy Rodzinie - Fundusz Pomocy (świadczenie pieniężne - 40 zł za osobę dziennie)</t>
  </si>
  <si>
    <t>Jednostki oświatowe zbiorczo</t>
  </si>
  <si>
    <t>Wydział Edukacji</t>
  </si>
  <si>
    <t>dotacja celowa z budżetu na finansowanie lub dofinansowanie</t>
  </si>
  <si>
    <t>zadań zleconych do realizacji pozostałym jednostkom</t>
  </si>
  <si>
    <t>niezaliczanym do sektora finansów publicznych</t>
  </si>
  <si>
    <t>Miejski Ośrodek Pomocy Rodzinie - Fundusz Pomocy (świadczenie pieniężne w wysokości 300 zł)</t>
  </si>
  <si>
    <t>składki na Fundusz Pracy oraz Fundusz Solidarnościowy</t>
  </si>
  <si>
    <t>Wydatki na zadania rządowe:</t>
  </si>
  <si>
    <t>Miejski Zespół do Spraw Orzekania o Niepełnosprawności</t>
  </si>
  <si>
    <t>do Zarządzenia NR 240/2022</t>
  </si>
  <si>
    <t>z dnia 21 czerwca 2022 r.</t>
  </si>
  <si>
    <t>Załącznik Nr 2</t>
  </si>
  <si>
    <t>Zmiana planu wydatków majątkowych na 2022 rok</t>
  </si>
  <si>
    <t>Planowane wydatki</t>
  </si>
  <si>
    <t xml:space="preserve">Pozostałe </t>
  </si>
  <si>
    <t xml:space="preserve">Łączne </t>
  </si>
  <si>
    <t>Źródła finansowania</t>
  </si>
  <si>
    <t>środki</t>
  </si>
  <si>
    <t>Jednostka</t>
  </si>
  <si>
    <t xml:space="preserve">Nazwa zadania inwestycyjnego </t>
  </si>
  <si>
    <t>koszty</t>
  </si>
  <si>
    <t>rok</t>
  </si>
  <si>
    <t>wydzielone</t>
  </si>
  <si>
    <t>realizująca</t>
  </si>
  <si>
    <t>Dział</t>
  </si>
  <si>
    <t>Rozdział</t>
  </si>
  <si>
    <t>finansowe*</t>
  </si>
  <si>
    <t>budżetowy</t>
  </si>
  <si>
    <t xml:space="preserve">pochodzące </t>
  </si>
  <si>
    <t>wymienione</t>
  </si>
  <si>
    <t>rachunki</t>
  </si>
  <si>
    <t>zadanie</t>
  </si>
  <si>
    <t xml:space="preserve">własne </t>
  </si>
  <si>
    <t>z innych</t>
  </si>
  <si>
    <t>w art.5 ust.1</t>
  </si>
  <si>
    <t>jednostek</t>
  </si>
  <si>
    <t>(8+9+10)</t>
  </si>
  <si>
    <t>źródeł</t>
  </si>
  <si>
    <t>pkt 2 i 3 u.f.p.</t>
  </si>
  <si>
    <t>oświatowych</t>
  </si>
  <si>
    <t>OGÓŁEM:</t>
  </si>
  <si>
    <t>TRANSPORT I  ŁĄCZNOŚĆ</t>
  </si>
  <si>
    <t>wprowadza się nowe zadanie:</t>
  </si>
  <si>
    <t>§6050</t>
  </si>
  <si>
    <t>Budowa drogi łaczącej ulicę Polną z ulicą Żytnią</t>
  </si>
  <si>
    <t>Urząd Miasta /Wydział Inwestycji/</t>
  </si>
  <si>
    <t xml:space="preserve">BUDŻET OBYWATELSKI </t>
  </si>
  <si>
    <t>Zielone Serce Miasta - Stary Rynek /Budżet obywatelski 2021/</t>
  </si>
  <si>
    <t>REZERWA INWESTYCYJNA</t>
  </si>
  <si>
    <t>x</t>
  </si>
  <si>
    <t xml:space="preserve"> -</t>
  </si>
  <si>
    <t>Prezydenci</t>
  </si>
  <si>
    <t xml:space="preserve">Rezerwa inwestycyjna </t>
  </si>
  <si>
    <t>*  - łączne koszty finansowe obejmują wydatki majątkowe i wydatki bieżące</t>
  </si>
  <si>
    <t>Załącznik Nr 3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</si>
  <si>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</si>
  <si>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</si>
  <si>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</si>
  <si>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</si>
  <si>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</si>
  <si>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2022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</si>
  <si>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</si>
  <si>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</si>
  <si>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</si>
  <si>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</si>
  <si>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</si>
  <si>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</si>
  <si>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</si>
  <si>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</si>
  <si>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</si>
  <si>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</si>
  <si>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</si>
  <si>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</si>
  <si>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</si>
  <si>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</si>
  <si>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</si>
  <si>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</si>
  <si>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1</t>
  </si>
  <si>
    <t>REGIONALNY PROGRAM OPERACYJNY WOJEWÓDZTWA KUJAWSKO - POMORSKIEGO</t>
  </si>
  <si>
    <t>1.22</t>
  </si>
  <si>
    <t>Czym skorupka za młodu - raz jeszcze</t>
  </si>
  <si>
    <t>w tym:  /Urząd Miasta, Jednostki oświatowe zbiorczo/</t>
  </si>
  <si>
    <t>dz. 801</t>
  </si>
  <si>
    <t>rozdz. 80195</t>
  </si>
  <si>
    <t>1.23</t>
  </si>
  <si>
    <t>JESTEM</t>
  </si>
  <si>
    <t>w tym: /Miejski Ośrodek Pomocy Rodzinie/</t>
  </si>
  <si>
    <t>dz. 855</t>
  </si>
  <si>
    <t>rozdz. 85595</t>
  </si>
  <si>
    <t>* środki własne jst, współfinansowanie z budżetu państwa oraz inne</t>
  </si>
  <si>
    <t>Załącznik Nr 4</t>
  </si>
  <si>
    <t xml:space="preserve">Dotacje udzielane z budżetu jednostki samorządu terytorialnego </t>
  </si>
  <si>
    <t>dla jednostek spoza sektora finansów publicznych na 2022 rok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</si>
  <si>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</si>
  <si>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</si>
  <si>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</si>
  <si>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</si>
  <si>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</si>
  <si>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</si>
  <si>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Szkoły podstawowe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</si>
  <si>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</si>
  <si>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</si>
  <si>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</si>
  <si>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Licea ogólnokształcące</t>
  </si>
  <si>
    <t>Publiczne Liceum Ogólnokształcące im. Ks. J. Długosza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</si>
  <si>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</si>
  <si>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</si>
  <si>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</si>
  <si>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>Realizacja projektu unijnego  "Zawodowcy z Włocławka"- podniesienie jakości nauczania i zwiększenie szans na zatrudnienie uczniów ZSS we Włocławku"</t>
  </si>
  <si>
    <t>Pozostała działalność - dodatkowe zadania oświatowe związane z kształceniuem, wychowaniem i opieką nad dziećmi i uczniami będącymi obywatelami Ukrainy</t>
  </si>
  <si>
    <t>Niepubliczne Przedszkole "Smerfna Chata"</t>
  </si>
  <si>
    <t>Przedszkole Niepubliczne "Kujawiaczek"</t>
  </si>
  <si>
    <t>Przedszkole Niepubliczne "Chatka Puchatka"</t>
  </si>
  <si>
    <t>Przedszkole Akademickie przy Państwowej Uczelni Zawodowej we Włocławku</t>
  </si>
  <si>
    <t>Niepubliczne Przedszkole "Wesoła Biedronka"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</si>
  <si>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</si>
  <si>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</si>
  <si>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</si>
  <si>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</si>
  <si>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</si>
  <si>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</si>
  <si>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</si>
  <si>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</si>
  <si>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</si>
  <si>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Działalność placówek opiekuńczo - wychowawczych</t>
  </si>
  <si>
    <t>Utylizacja wyrobów zawierających azbest (dotacja na inwestycje)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</si>
  <si>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</si>
  <si>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</si>
  <si>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</si>
  <si>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</si>
  <si>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</si>
  <si>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</si>
  <si>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</si>
  <si>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</si>
  <si>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</si>
  <si>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</si>
  <si>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</si>
  <si>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</si>
  <si>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</si>
  <si>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</si>
  <si>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</si>
  <si>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Oddziały przedszkolne w szkołach podstawowych</t>
  </si>
  <si>
    <t>Przedszkola</t>
  </si>
  <si>
    <t>Niepubliczne Przedszkole "Skakanka"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</si>
  <si>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</si>
  <si>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</si>
  <si>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</si>
  <si>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</si>
  <si>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</si>
  <si>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</si>
  <si>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</si>
  <si>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</si>
  <si>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</si>
  <si>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</si>
  <si>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</si>
  <si>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Technika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</si>
  <si>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</si>
  <si>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</si>
  <si>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</si>
  <si>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</si>
  <si>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</si>
  <si>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</si>
  <si>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</si>
  <si>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</si>
  <si>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</si>
  <si>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</si>
  <si>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</si>
  <si>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</si>
  <si>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</si>
  <si>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</si>
  <si>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</si>
  <si>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</si>
  <si>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>Branżowe szkoły I i II stopnia</t>
  </si>
  <si>
    <t xml:space="preserve">Branżowa Szkoła I Stopnia Start we Włocławku </t>
  </si>
  <si>
    <t xml:space="preserve">Branżowa Szkoła II Stopnia Start we Włocławku </t>
  </si>
  <si>
    <t>Branżowa Szkoła I Stopnia (Stowarzyszenie Szkoła dla Włocławka)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</si>
  <si>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</si>
  <si>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</si>
  <si>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</si>
  <si>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</si>
  <si>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</si>
  <si>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</si>
  <si>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</si>
  <si>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</si>
  <si>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</si>
  <si>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</si>
  <si>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</si>
  <si>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</si>
  <si>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</si>
  <si>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</si>
  <si>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</si>
  <si>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</si>
  <si>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</si>
  <si>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</si>
  <si>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</si>
  <si>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</si>
  <si>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</si>
  <si>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</si>
  <si>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</si>
  <si>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</si>
  <si>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</si>
  <si>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</si>
  <si>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</si>
  <si>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</si>
  <si>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Jetter)</t>
  </si>
  <si>
    <t>Internaty i bursy szkolne</t>
  </si>
  <si>
    <t>Internat Zespołu Szkół Katolickich im. Ks. J. Długosza</t>
  </si>
  <si>
    <t>Ogółem:</t>
  </si>
  <si>
    <t>Załącznik Nr 5</t>
  </si>
  <si>
    <t>Plan dochodów i wydatków na wydzielonym rachunku Funduszu Pomocy</t>
  </si>
  <si>
    <t>dotyczącym realizacji zadań na rzecz pomocy Ukrainie</t>
  </si>
  <si>
    <t xml:space="preserve">Dział </t>
  </si>
  <si>
    <t>Dochody na 2022 rok</t>
  </si>
  <si>
    <t>Wydatki na 2022 rok</t>
  </si>
  <si>
    <t>1.</t>
  </si>
  <si>
    <t>Zapewnienie posiłku dzieciom i młodzieży</t>
  </si>
  <si>
    <t>85230</t>
  </si>
  <si>
    <t>Miejski Ośrodek Pomocy Rodznie</t>
  </si>
  <si>
    <t>3110</t>
  </si>
  <si>
    <t>4300</t>
  </si>
  <si>
    <t>2.</t>
  </si>
  <si>
    <t>Świadczenia rodzinne</t>
  </si>
  <si>
    <t>85502</t>
  </si>
  <si>
    <t>4010</t>
  </si>
  <si>
    <t>3.</t>
  </si>
  <si>
    <t>Świadczenie pieniężne w wysokości          300 zł</t>
  </si>
  <si>
    <t>853</t>
  </si>
  <si>
    <t>85395</t>
  </si>
  <si>
    <t>4110</t>
  </si>
  <si>
    <t>4120</t>
  </si>
  <si>
    <t>4710</t>
  </si>
  <si>
    <t>758</t>
  </si>
  <si>
    <t>75814</t>
  </si>
  <si>
    <t>4.</t>
  </si>
  <si>
    <t>Realizacja dodatkowych zadań oświatowych</t>
  </si>
  <si>
    <t>801</t>
  </si>
  <si>
    <t>80195</t>
  </si>
  <si>
    <t>2830</t>
  </si>
  <si>
    <t>4790</t>
  </si>
  <si>
    <t>5.</t>
  </si>
  <si>
    <t>Nadanie numeru PESEL</t>
  </si>
  <si>
    <t>750</t>
  </si>
  <si>
    <t>75011</t>
  </si>
  <si>
    <t>Wydział Organizacyjno - Prawny i Kadr</t>
  </si>
  <si>
    <t>6.</t>
  </si>
  <si>
    <t>Świadczenie pieniężne - 40 zł za osobę dziennie</t>
  </si>
  <si>
    <t>754</t>
  </si>
  <si>
    <t>75495</t>
  </si>
  <si>
    <t>7.</t>
  </si>
  <si>
    <t>Zapewnienie zakwaterowania i wyżywienia obywatelom Ukrainy</t>
  </si>
  <si>
    <t>Wydział Zarządzania Kryzysowego i Bezpieczeństwa</t>
  </si>
  <si>
    <t>8.</t>
  </si>
  <si>
    <t>Zapwenienie transportu obywatelom Ukrainy</t>
  </si>
  <si>
    <t>600</t>
  </si>
  <si>
    <t>60095</t>
  </si>
  <si>
    <t>Straż Miejska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</si>
</sst>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u/>
      <sz val="6"/>
      <name val="Arial CE"/>
      <charset val="238"/>
    </font>
    <font>
      <sz val="7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8"/>
      <name val="Arial CE"/>
      <family val="2"/>
      <charset val="238"/>
    </font>
    <font>
      <u/>
      <sz val="7"/>
      <name val="Arial CE"/>
      <charset val="238"/>
    </font>
    <font>
      <sz val="6"/>
      <name val="Arial CE"/>
      <charset val="238"/>
    </font>
    <font>
      <b/>
      <sz val="6"/>
      <name val="Arial CE"/>
      <charset val="238"/>
    </font>
    <font>
      <sz val="11"/>
      <color rgb="FF000000"/>
      <name val="Calibri"/>
      <family val="2"/>
      <charset val="238"/>
    </font>
    <font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25" fillId="0" borderId="0"/>
  </cellStyleXfs>
  <cellXfs count="432">
    <xf numFmtId="0" fontId="0" fillId="0" borderId="0" xfId="0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0" fontId="9" fillId="0" borderId="7" xfId="0" applyFont="1" applyBorder="1"/>
    <xf numFmtId="4" fontId="9" fillId="0" borderId="8" xfId="0" applyNumberFormat="1" applyFont="1" applyBorder="1"/>
    <xf numFmtId="0" fontId="9" fillId="0" borderId="9" xfId="0" applyFont="1" applyBorder="1"/>
    <xf numFmtId="4" fontId="9" fillId="0" borderId="10" xfId="0" applyNumberFormat="1" applyFont="1" applyBorder="1"/>
    <xf numFmtId="3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/>
    <xf numFmtId="49" fontId="9" fillId="0" borderId="3" xfId="0" applyNumberFormat="1" applyFont="1" applyBorder="1" applyAlignment="1">
      <alignment horizontal="right"/>
    </xf>
    <xf numFmtId="3" fontId="9" fillId="0" borderId="4" xfId="0" applyNumberFormat="1" applyFont="1" applyBorder="1"/>
    <xf numFmtId="4" fontId="9" fillId="0" borderId="10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6" xfId="0" applyFont="1" applyBorder="1"/>
    <xf numFmtId="4" fontId="5" fillId="0" borderId="5" xfId="0" applyNumberFormat="1" applyFont="1" applyBorder="1"/>
    <xf numFmtId="4" fontId="5" fillId="0" borderId="5" xfId="0" applyNumberFormat="1" applyFont="1" applyBorder="1" applyAlignment="1">
      <alignment horizontal="right"/>
    </xf>
    <xf numFmtId="0" fontId="5" fillId="0" borderId="3" xfId="0" applyFont="1" applyBorder="1"/>
    <xf numFmtId="49" fontId="5" fillId="0" borderId="3" xfId="0" applyNumberFormat="1" applyFont="1" applyBorder="1" applyAlignment="1">
      <alignment horizontal="right" vertical="top"/>
    </xf>
    <xf numFmtId="0" fontId="5" fillId="0" borderId="4" xfId="0" applyFont="1" applyBorder="1" applyAlignment="1">
      <alignment vertical="top" wrapText="1"/>
    </xf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0" fontId="5" fillId="0" borderId="6" xfId="0" applyFont="1" applyBorder="1"/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3" fontId="5" fillId="0" borderId="5" xfId="0" applyNumberFormat="1" applyFont="1" applyBorder="1"/>
    <xf numFmtId="3" fontId="9" fillId="0" borderId="5" xfId="0" applyNumberFormat="1" applyFont="1" applyBorder="1"/>
    <xf numFmtId="49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 wrapText="1"/>
    </xf>
    <xf numFmtId="0" fontId="6" fillId="0" borderId="4" xfId="0" applyFont="1" applyBorder="1"/>
    <xf numFmtId="4" fontId="9" fillId="0" borderId="3" xfId="0" applyNumberFormat="1" applyFont="1" applyBorder="1"/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right" vertical="top"/>
    </xf>
    <xf numFmtId="0" fontId="5" fillId="0" borderId="4" xfId="0" applyFont="1" applyBorder="1" applyAlignment="1">
      <alignment wrapText="1"/>
    </xf>
    <xf numFmtId="4" fontId="5" fillId="0" borderId="3" xfId="0" applyNumberFormat="1" applyFont="1" applyBorder="1" applyAlignment="1">
      <alignment horizontal="center"/>
    </xf>
    <xf numFmtId="4" fontId="9" fillId="0" borderId="13" xfId="0" applyNumberFormat="1" applyFont="1" applyBorder="1"/>
    <xf numFmtId="4" fontId="6" fillId="0" borderId="5" xfId="0" applyNumberFormat="1" applyFont="1" applyBorder="1"/>
    <xf numFmtId="0" fontId="5" fillId="0" borderId="4" xfId="0" applyFont="1" applyBorder="1"/>
    <xf numFmtId="4" fontId="6" fillId="0" borderId="3" xfId="0" applyNumberFormat="1" applyFont="1" applyBorder="1"/>
    <xf numFmtId="0" fontId="5" fillId="0" borderId="5" xfId="0" applyFont="1" applyBorder="1"/>
    <xf numFmtId="3" fontId="6" fillId="0" borderId="3" xfId="0" applyNumberFormat="1" applyFont="1" applyBorder="1"/>
    <xf numFmtId="0" fontId="6" fillId="0" borderId="3" xfId="0" applyFont="1" applyBorder="1"/>
    <xf numFmtId="3" fontId="5" fillId="0" borderId="6" xfId="0" applyNumberFormat="1" applyFont="1" applyBorder="1"/>
    <xf numFmtId="3" fontId="5" fillId="0" borderId="4" xfId="0" applyNumberFormat="1" applyFont="1" applyBorder="1"/>
    <xf numFmtId="0" fontId="5" fillId="0" borderId="5" xfId="0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12" fillId="0" borderId="0" xfId="0" applyFont="1"/>
    <xf numFmtId="49" fontId="6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49" fontId="9" fillId="0" borderId="3" xfId="0" applyNumberFormat="1" applyFont="1" applyBorder="1"/>
    <xf numFmtId="0" fontId="6" fillId="0" borderId="5" xfId="5" applyNumberFormat="1" applyFont="1" applyBorder="1" applyAlignment="1">
      <alignment horizontal="left"/>
    </xf>
    <xf numFmtId="3" fontId="5" fillId="0" borderId="3" xfId="0" applyNumberFormat="1" applyFont="1" applyBorder="1" applyAlignment="1">
      <alignment horizontal="right"/>
    </xf>
    <xf numFmtId="0" fontId="11" fillId="0" borderId="5" xfId="0" applyFont="1" applyBorder="1"/>
    <xf numFmtId="49" fontId="11" fillId="0" borderId="5" xfId="0" applyNumberFormat="1" applyFont="1" applyBorder="1" applyAlignment="1">
      <alignment horizontal="right"/>
    </xf>
    <xf numFmtId="0" fontId="11" fillId="0" borderId="6" xfId="0" applyFont="1" applyBorder="1"/>
    <xf numFmtId="0" fontId="5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/>
    <xf numFmtId="0" fontId="16" fillId="0" borderId="0" xfId="1" applyFont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3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/>
    <xf numFmtId="0" fontId="9" fillId="0" borderId="2" xfId="1" applyFont="1" applyBorder="1"/>
    <xf numFmtId="0" fontId="17" fillId="0" borderId="1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0" xfId="1" applyFont="1"/>
    <xf numFmtId="0" fontId="9" fillId="0" borderId="3" xfId="1" applyFont="1" applyBorder="1" applyAlignment="1">
      <alignment vertical="center"/>
    </xf>
    <xf numFmtId="0" fontId="9" fillId="0" borderId="15" xfId="1" applyFont="1" applyBorder="1"/>
    <xf numFmtId="0" fontId="9" fillId="0" borderId="0" xfId="1" applyFont="1" applyAlignment="1">
      <alignment horizontal="center"/>
    </xf>
    <xf numFmtId="0" fontId="9" fillId="0" borderId="1" xfId="1" applyFont="1" applyBorder="1" applyAlignment="1">
      <alignment horizontal="center"/>
    </xf>
    <xf numFmtId="0" fontId="17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9" fillId="0" borderId="5" xfId="1" applyFont="1" applyBorder="1" applyAlignment="1">
      <alignment vertical="center"/>
    </xf>
    <xf numFmtId="0" fontId="9" fillId="0" borderId="16" xfId="1" applyFont="1" applyBorder="1"/>
    <xf numFmtId="0" fontId="9" fillId="0" borderId="16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10" fillId="0" borderId="3" xfId="1" applyFont="1" applyBorder="1"/>
    <xf numFmtId="0" fontId="5" fillId="0" borderId="1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1" fontId="19" fillId="0" borderId="14" xfId="1" applyNumberFormat="1" applyFont="1" applyBorder="1" applyAlignment="1">
      <alignment horizontal="center" vertical="center" wrapText="1"/>
    </xf>
    <xf numFmtId="1" fontId="20" fillId="0" borderId="14" xfId="1" applyNumberFormat="1" applyFont="1" applyBorder="1" applyAlignment="1">
      <alignment vertical="center" wrapText="1"/>
    </xf>
    <xf numFmtId="0" fontId="19" fillId="0" borderId="14" xfId="1" applyFont="1" applyBorder="1" applyAlignment="1">
      <alignment vertical="center" wrapText="1"/>
    </xf>
    <xf numFmtId="4" fontId="19" fillId="0" borderId="14" xfId="1" applyNumberFormat="1" applyFont="1" applyBorder="1" applyAlignment="1">
      <alignment horizontal="right" vertical="center" wrapText="1"/>
    </xf>
    <xf numFmtId="3" fontId="21" fillId="0" borderId="14" xfId="1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14" xfId="1" applyFont="1" applyBorder="1" applyAlignment="1">
      <alignment horizontal="center" vertical="center" wrapText="1"/>
    </xf>
    <xf numFmtId="1" fontId="9" fillId="0" borderId="14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0" fontId="9" fillId="0" borderId="14" xfId="1" applyFont="1" applyBorder="1" applyAlignment="1">
      <alignment vertical="center" wrapText="1"/>
    </xf>
    <xf numFmtId="4" fontId="9" fillId="0" borderId="14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4" fontId="6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4" fontId="6" fillId="0" borderId="1" xfId="1" applyNumberFormat="1" applyFont="1" applyBorder="1" applyAlignment="1">
      <alignment horizontal="right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1" fontId="22" fillId="0" borderId="5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4" fontId="6" fillId="0" borderId="5" xfId="1" applyNumberFormat="1" applyFont="1" applyBorder="1" applyAlignment="1">
      <alignment vertical="center" wrapText="1"/>
    </xf>
    <xf numFmtId="4" fontId="5" fillId="0" borderId="5" xfId="1" applyNumberFormat="1" applyFont="1" applyBorder="1" applyAlignment="1">
      <alignment vertical="center" wrapText="1"/>
    </xf>
    <xf numFmtId="4" fontId="6" fillId="0" borderId="5" xfId="1" applyNumberFormat="1" applyFont="1" applyBorder="1" applyAlignment="1">
      <alignment horizontal="right" vertical="center" wrapText="1"/>
    </xf>
    <xf numFmtId="4" fontId="9" fillId="0" borderId="5" xfId="1" applyNumberFormat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vertical="center" wrapText="1"/>
    </xf>
    <xf numFmtId="4" fontId="17" fillId="0" borderId="19" xfId="1" applyNumberFormat="1" applyFont="1" applyBorder="1" applyAlignment="1">
      <alignment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6" fillId="0" borderId="18" xfId="1" applyNumberFormat="1" applyFont="1" applyBorder="1" applyAlignment="1">
      <alignment vertical="center" wrapText="1"/>
    </xf>
    <xf numFmtId="4" fontId="5" fillId="0" borderId="18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1" fontId="17" fillId="0" borderId="5" xfId="1" applyNumberFormat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right" vertical="center" wrapText="1"/>
    </xf>
    <xf numFmtId="4" fontId="6" fillId="0" borderId="16" xfId="1" applyNumberFormat="1" applyFont="1" applyBorder="1" applyAlignment="1">
      <alignment vertical="center" wrapText="1"/>
    </xf>
    <xf numFmtId="4" fontId="5" fillId="0" borderId="16" xfId="1" applyNumberFormat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49" fontId="6" fillId="0" borderId="21" xfId="1" applyNumberFormat="1" applyFont="1" applyBorder="1" applyAlignment="1">
      <alignment horizontal="center" vertical="center" wrapText="1"/>
    </xf>
    <xf numFmtId="0" fontId="17" fillId="0" borderId="21" xfId="1" applyFont="1" applyBorder="1" applyAlignment="1">
      <alignment vertical="center" wrapText="1"/>
    </xf>
    <xf numFmtId="4" fontId="17" fillId="0" borderId="20" xfId="1" applyNumberFormat="1" applyFont="1" applyBorder="1" applyAlignment="1">
      <alignment horizontal="right" vertical="center" wrapText="1"/>
    </xf>
    <xf numFmtId="4" fontId="17" fillId="0" borderId="20" xfId="1" applyNumberFormat="1" applyFont="1" applyBorder="1" applyAlignment="1">
      <alignment horizontal="center" vertical="center" wrapText="1"/>
    </xf>
    <xf numFmtId="4" fontId="5" fillId="0" borderId="21" xfId="1" applyNumberFormat="1" applyFont="1" applyBorder="1" applyAlignment="1">
      <alignment horizontal="center" vertical="center" wrapText="1"/>
    </xf>
    <xf numFmtId="4" fontId="9" fillId="0" borderId="20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4" fontId="17" fillId="0" borderId="14" xfId="1" applyNumberFormat="1" applyFont="1" applyBorder="1" applyAlignment="1">
      <alignment horizontal="center" vertical="center" wrapText="1"/>
    </xf>
    <xf numFmtId="4" fontId="6" fillId="0" borderId="14" xfId="1" applyNumberFormat="1" applyFont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center" vertical="center" wrapText="1"/>
    </xf>
    <xf numFmtId="4" fontId="9" fillId="0" borderId="14" xfId="1" applyNumberFormat="1" applyFont="1" applyBorder="1" applyAlignment="1">
      <alignment horizontal="center" vertical="center" wrapText="1"/>
    </xf>
    <xf numFmtId="0" fontId="26" fillId="0" borderId="0" xfId="6" applyFont="1"/>
    <xf numFmtId="0" fontId="5" fillId="0" borderId="0" xfId="2" applyFont="1"/>
    <xf numFmtId="0" fontId="5" fillId="0" borderId="0" xfId="2" applyFont="1" applyAlignment="1">
      <alignment horizontal="left"/>
    </xf>
    <xf numFmtId="0" fontId="27" fillId="0" borderId="0" xfId="6" applyFont="1" applyAlignment="1">
      <alignment horizontal="centerContinuous" vertical="center"/>
    </xf>
    <xf numFmtId="0" fontId="28" fillId="0" borderId="1" xfId="6" applyFont="1" applyBorder="1" applyAlignment="1">
      <alignment horizontal="center" vertical="center"/>
    </xf>
    <xf numFmtId="0" fontId="28" fillId="0" borderId="1" xfId="6" applyFont="1" applyBorder="1" applyAlignment="1">
      <alignment horizontal="center" vertical="center" wrapText="1"/>
    </xf>
    <xf numFmtId="0" fontId="29" fillId="0" borderId="1" xfId="6" applyFont="1" applyBorder="1" applyAlignment="1">
      <alignment horizontal="center" vertical="top" wrapText="1"/>
    </xf>
    <xf numFmtId="0" fontId="28" fillId="0" borderId="17" xfId="6" applyFont="1" applyBorder="1" applyAlignment="1">
      <alignment horizontal="centerContinuous" vertical="center"/>
    </xf>
    <xf numFmtId="0" fontId="28" fillId="0" borderId="19" xfId="6" applyFont="1" applyBorder="1" applyAlignment="1">
      <alignment horizontal="centerContinuous" vertical="center"/>
    </xf>
    <xf numFmtId="0" fontId="28" fillId="0" borderId="22" xfId="6" applyFont="1" applyBorder="1" applyAlignment="1">
      <alignment horizontal="centerContinuous" vertical="center"/>
    </xf>
    <xf numFmtId="0" fontId="28" fillId="0" borderId="3" xfId="6" applyFont="1" applyBorder="1" applyAlignment="1">
      <alignment horizontal="center" vertical="center"/>
    </xf>
    <xf numFmtId="0" fontId="28" fillId="0" borderId="3" xfId="6" applyFont="1" applyBorder="1" applyAlignment="1">
      <alignment horizontal="center" vertical="center" wrapText="1"/>
    </xf>
    <xf numFmtId="0" fontId="29" fillId="0" borderId="3" xfId="6" applyFont="1" applyBorder="1" applyAlignment="1">
      <alignment horizontal="center" vertical="center" wrapText="1"/>
    </xf>
    <xf numFmtId="0" fontId="28" fillId="0" borderId="5" xfId="6" applyFont="1" applyBorder="1" applyAlignment="1">
      <alignment horizontal="center" vertical="center"/>
    </xf>
    <xf numFmtId="0" fontId="29" fillId="0" borderId="5" xfId="6" applyFont="1" applyBorder="1" applyAlignment="1">
      <alignment horizontal="center" vertical="center" wrapText="1"/>
    </xf>
    <xf numFmtId="0" fontId="28" fillId="0" borderId="5" xfId="6" applyFont="1" applyBorder="1" applyAlignment="1">
      <alignment horizontal="center" vertical="center" wrapText="1"/>
    </xf>
    <xf numFmtId="0" fontId="30" fillId="0" borderId="14" xfId="6" applyFont="1" applyBorder="1" applyAlignment="1">
      <alignment horizontal="center" vertical="center"/>
    </xf>
    <xf numFmtId="0" fontId="30" fillId="0" borderId="19" xfId="6" applyFont="1" applyBorder="1" applyAlignment="1">
      <alignment horizontal="center" vertical="center"/>
    </xf>
    <xf numFmtId="0" fontId="27" fillId="0" borderId="1" xfId="6" applyFont="1" applyBorder="1" applyAlignment="1">
      <alignment horizontal="center" vertical="center"/>
    </xf>
    <xf numFmtId="0" fontId="27" fillId="0" borderId="14" xfId="6" applyFont="1" applyBorder="1" applyAlignment="1">
      <alignment vertical="center"/>
    </xf>
    <xf numFmtId="4" fontId="28" fillId="0" borderId="19" xfId="6" applyNumberFormat="1" applyFont="1" applyBorder="1" applyAlignment="1">
      <alignment horizontal="center" vertical="center"/>
    </xf>
    <xf numFmtId="4" fontId="28" fillId="0" borderId="14" xfId="6" applyNumberFormat="1" applyFont="1" applyBorder="1" applyAlignment="1">
      <alignment vertical="center"/>
    </xf>
    <xf numFmtId="4" fontId="28" fillId="0" borderId="19" xfId="6" applyNumberFormat="1" applyFont="1" applyBorder="1" applyAlignment="1">
      <alignment vertical="center"/>
    </xf>
    <xf numFmtId="4" fontId="28" fillId="0" borderId="0" xfId="6" applyNumberFormat="1" applyFont="1"/>
    <xf numFmtId="0" fontId="28" fillId="0" borderId="0" xfId="6" applyFont="1"/>
    <xf numFmtId="0" fontId="27" fillId="0" borderId="3" xfId="6" applyFont="1" applyBorder="1" applyAlignment="1">
      <alignment horizontal="center" vertical="center"/>
    </xf>
    <xf numFmtId="3" fontId="28" fillId="0" borderId="0" xfId="6" applyNumberFormat="1" applyFont="1"/>
    <xf numFmtId="49" fontId="28" fillId="0" borderId="25" xfId="6" applyNumberFormat="1" applyFont="1" applyBorder="1" applyAlignment="1">
      <alignment horizontal="center" vertical="center"/>
    </xf>
    <xf numFmtId="0" fontId="28" fillId="0" borderId="26" xfId="6" applyFont="1" applyBorder="1" applyAlignment="1">
      <alignment vertical="center" wrapText="1"/>
    </xf>
    <xf numFmtId="4" fontId="27" fillId="0" borderId="27" xfId="2" applyNumberFormat="1" applyFont="1" applyBorder="1" applyAlignment="1">
      <alignment horizontal="center" vertical="center"/>
    </xf>
    <xf numFmtId="4" fontId="28" fillId="0" borderId="28" xfId="2" applyNumberFormat="1" applyFont="1" applyBorder="1" applyAlignment="1">
      <alignment horizontal="right" vertical="center"/>
    </xf>
    <xf numFmtId="3" fontId="26" fillId="0" borderId="0" xfId="6" applyNumberFormat="1" applyFont="1"/>
    <xf numFmtId="49" fontId="26" fillId="0" borderId="3" xfId="6" applyNumberFormat="1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 wrapText="1"/>
    </xf>
    <xf numFmtId="0" fontId="26" fillId="3" borderId="4" xfId="6" applyFont="1" applyFill="1" applyBorder="1" applyAlignment="1">
      <alignment horizontal="center"/>
    </xf>
    <xf numFmtId="4" fontId="26" fillId="0" borderId="0" xfId="6" applyNumberFormat="1" applyFont="1"/>
    <xf numFmtId="4" fontId="26" fillId="0" borderId="15" xfId="6" applyNumberFormat="1" applyFont="1" applyBorder="1"/>
    <xf numFmtId="0" fontId="26" fillId="0" borderId="29" xfId="6" applyFont="1" applyBorder="1" applyAlignment="1">
      <alignment horizontal="center" vertical="center"/>
    </xf>
    <xf numFmtId="0" fontId="26" fillId="3" borderId="30" xfId="6" applyFont="1" applyFill="1" applyBorder="1" applyAlignment="1">
      <alignment vertical="top" wrapText="1"/>
    </xf>
    <xf numFmtId="0" fontId="26" fillId="3" borderId="31" xfId="6" applyFont="1" applyFill="1" applyBorder="1" applyAlignment="1">
      <alignment horizontal="center"/>
    </xf>
    <xf numFmtId="4" fontId="26" fillId="0" borderId="32" xfId="6" applyNumberFormat="1" applyFont="1" applyBorder="1"/>
    <xf numFmtId="4" fontId="26" fillId="0" borderId="33" xfId="6" applyNumberFormat="1" applyFont="1" applyBorder="1"/>
    <xf numFmtId="0" fontId="26" fillId="3" borderId="29" xfId="6" applyFont="1" applyFill="1" applyBorder="1" applyAlignment="1">
      <alignment horizontal="center"/>
    </xf>
    <xf numFmtId="4" fontId="26" fillId="0" borderId="29" xfId="6" applyNumberFormat="1" applyFont="1" applyBorder="1"/>
    <xf numFmtId="0" fontId="26" fillId="0" borderId="5" xfId="6" applyFont="1" applyBorder="1" applyAlignment="1">
      <alignment horizontal="center" vertical="center"/>
    </xf>
    <xf numFmtId="0" fontId="26" fillId="3" borderId="24" xfId="6" applyFont="1" applyFill="1" applyBorder="1" applyAlignment="1">
      <alignment horizontal="center"/>
    </xf>
    <xf numFmtId="4" fontId="26" fillId="0" borderId="24" xfId="6" applyNumberFormat="1" applyFont="1" applyBorder="1"/>
    <xf numFmtId="4" fontId="26" fillId="0" borderId="34" xfId="6" applyNumberFormat="1" applyFont="1" applyBorder="1"/>
    <xf numFmtId="4" fontId="26" fillId="0" borderId="35" xfId="6" applyNumberFormat="1" applyFont="1" applyBorder="1"/>
    <xf numFmtId="0" fontId="28" fillId="0" borderId="3" xfId="6" applyFont="1" applyBorder="1" applyAlignment="1">
      <alignment vertical="center"/>
    </xf>
    <xf numFmtId="0" fontId="26" fillId="0" borderId="4" xfId="6" applyFont="1" applyBorder="1" applyAlignment="1">
      <alignment horizontal="center"/>
    </xf>
    <xf numFmtId="0" fontId="26" fillId="0" borderId="29" xfId="6" applyFont="1" applyBorder="1" applyAlignment="1">
      <alignment vertical="top" wrapText="1"/>
    </xf>
    <xf numFmtId="0" fontId="26" fillId="0" borderId="31" xfId="6" applyFont="1" applyBorder="1" applyAlignment="1">
      <alignment horizontal="center"/>
    </xf>
    <xf numFmtId="0" fontId="26" fillId="0" borderId="6" xfId="6" applyFont="1" applyBorder="1" applyAlignment="1">
      <alignment horizontal="center"/>
    </xf>
    <xf numFmtId="4" fontId="26" fillId="0" borderId="5" xfId="6" applyNumberFormat="1" applyFont="1" applyBorder="1"/>
    <xf numFmtId="4" fontId="26" fillId="0" borderId="16" xfId="6" applyNumberFormat="1" applyFont="1" applyBorder="1"/>
    <xf numFmtId="4" fontId="26" fillId="0" borderId="36" xfId="6" applyNumberFormat="1" applyFont="1" applyBorder="1"/>
    <xf numFmtId="0" fontId="26" fillId="0" borderId="0" xfId="6" applyFont="1" applyAlignment="1">
      <alignment horizontal="center" vertical="center"/>
    </xf>
    <xf numFmtId="4" fontId="26" fillId="0" borderId="0" xfId="6" applyNumberFormat="1" applyFont="1" applyAlignment="1">
      <alignment horizontal="center"/>
    </xf>
    <xf numFmtId="4" fontId="26" fillId="0" borderId="0" xfId="6" applyNumberFormat="1" applyFont="1" applyAlignment="1">
      <alignment horizontal="right"/>
    </xf>
    <xf numFmtId="0" fontId="26" fillId="0" borderId="0" xfId="6" applyFont="1" applyAlignment="1">
      <alignment horizontal="center"/>
    </xf>
    <xf numFmtId="3" fontId="26" fillId="0" borderId="0" xfId="6" applyNumberFormat="1" applyFont="1" applyAlignment="1">
      <alignment horizontal="right"/>
    </xf>
    <xf numFmtId="0" fontId="26" fillId="0" borderId="0" xfId="4" applyFont="1"/>
    <xf numFmtId="0" fontId="5" fillId="0" borderId="0" xfId="4" applyFont="1"/>
    <xf numFmtId="0" fontId="5" fillId="0" borderId="0" xfId="4" applyFont="1" applyAlignment="1">
      <alignment horizontal="left"/>
    </xf>
    <xf numFmtId="0" fontId="31" fillId="0" borderId="0" xfId="4" applyFont="1"/>
    <xf numFmtId="0" fontId="8" fillId="0" borderId="0" xfId="4" applyFont="1" applyAlignment="1">
      <alignment horizontal="centerContinuous" vertical="center" wrapText="1"/>
    </xf>
    <xf numFmtId="0" fontId="32" fillId="0" borderId="0" xfId="4" applyFont="1" applyAlignment="1">
      <alignment horizontal="center" vertical="center"/>
    </xf>
    <xf numFmtId="0" fontId="10" fillId="0" borderId="0" xfId="4" applyFont="1" applyAlignment="1">
      <alignment horizontal="center"/>
    </xf>
    <xf numFmtId="0" fontId="8" fillId="4" borderId="14" xfId="4" applyFont="1" applyFill="1" applyBorder="1" applyAlignment="1">
      <alignment horizontal="center" vertical="center"/>
    </xf>
    <xf numFmtId="0" fontId="8" fillId="4" borderId="17" xfId="4" applyFont="1" applyFill="1" applyBorder="1" applyAlignment="1">
      <alignment horizontal="centerContinuous" vertical="center"/>
    </xf>
    <xf numFmtId="0" fontId="33" fillId="0" borderId="14" xfId="4" applyFont="1" applyBorder="1" applyAlignment="1">
      <alignment horizontal="center" vertical="center"/>
    </xf>
    <xf numFmtId="0" fontId="33" fillId="0" borderId="17" xfId="4" applyFont="1" applyBorder="1" applyAlignment="1">
      <alignment horizontal="centerContinuous" vertical="center"/>
    </xf>
    <xf numFmtId="0" fontId="15" fillId="0" borderId="0" xfId="4" applyFont="1"/>
    <xf numFmtId="0" fontId="33" fillId="0" borderId="0" xfId="4" applyFont="1"/>
    <xf numFmtId="0" fontId="16" fillId="0" borderId="14" xfId="4" applyFont="1" applyBorder="1" applyAlignment="1">
      <alignment vertical="center"/>
    </xf>
    <xf numFmtId="0" fontId="34" fillId="0" borderId="14" xfId="4" applyFont="1" applyBorder="1" applyAlignment="1">
      <alignment horizontal="left" vertical="center"/>
    </xf>
    <xf numFmtId="4" fontId="16" fillId="0" borderId="14" xfId="4" applyNumberFormat="1" applyFont="1" applyBorder="1"/>
    <xf numFmtId="0" fontId="35" fillId="0" borderId="0" xfId="4" applyFont="1"/>
    <xf numFmtId="0" fontId="16" fillId="0" borderId="14" xfId="4" applyFont="1" applyBorder="1" applyAlignment="1">
      <alignment vertical="top"/>
    </xf>
    <xf numFmtId="0" fontId="16" fillId="0" borderId="17" xfId="4" applyFont="1" applyBorder="1" applyAlignment="1">
      <alignment vertical="top" wrapText="1"/>
    </xf>
    <xf numFmtId="4" fontId="16" fillId="0" borderId="14" xfId="4" applyNumberFormat="1" applyFont="1" applyBorder="1" applyAlignment="1">
      <alignment vertical="center"/>
    </xf>
    <xf numFmtId="4" fontId="31" fillId="0" borderId="0" xfId="4" applyNumberFormat="1" applyFont="1"/>
    <xf numFmtId="0" fontId="16" fillId="0" borderId="14" xfId="4" applyFont="1" applyBorder="1"/>
    <xf numFmtId="0" fontId="16" fillId="0" borderId="17" xfId="4" applyFont="1" applyBorder="1"/>
    <xf numFmtId="0" fontId="16" fillId="0" borderId="2" xfId="4" applyFont="1" applyBorder="1"/>
    <xf numFmtId="0" fontId="16" fillId="0" borderId="37" xfId="4" applyFont="1" applyBorder="1"/>
    <xf numFmtId="0" fontId="16" fillId="0" borderId="18" xfId="4" applyFont="1" applyBorder="1"/>
    <xf numFmtId="0" fontId="15" fillId="0" borderId="38" xfId="4" applyFont="1" applyBorder="1" applyAlignment="1">
      <alignment vertical="center" wrapText="1"/>
    </xf>
    <xf numFmtId="4" fontId="16" fillId="0" borderId="39" xfId="4" applyNumberFormat="1" applyFont="1" applyBorder="1"/>
    <xf numFmtId="0" fontId="16" fillId="0" borderId="4" xfId="4" applyFont="1" applyBorder="1"/>
    <xf numFmtId="0" fontId="16" fillId="0" borderId="0" xfId="4" applyFont="1"/>
    <xf numFmtId="0" fontId="16" fillId="0" borderId="15" xfId="4" applyFont="1" applyBorder="1"/>
    <xf numFmtId="0" fontId="15" fillId="0" borderId="40" xfId="4" applyFont="1" applyBorder="1" applyAlignment="1">
      <alignment horizontal="left" wrapText="1"/>
    </xf>
    <xf numFmtId="4" fontId="16" fillId="0" borderId="12" xfId="4" applyNumberFormat="1" applyFont="1" applyBorder="1"/>
    <xf numFmtId="0" fontId="16" fillId="0" borderId="6" xfId="4" applyFont="1" applyBorder="1"/>
    <xf numFmtId="0" fontId="16" fillId="0" borderId="36" xfId="4" applyFont="1" applyBorder="1"/>
    <xf numFmtId="0" fontId="16" fillId="0" borderId="16" xfId="4" applyFont="1" applyBorder="1"/>
    <xf numFmtId="0" fontId="15" fillId="0" borderId="6" xfId="4" applyFont="1" applyBorder="1" applyAlignment="1">
      <alignment vertical="center" wrapText="1"/>
    </xf>
    <xf numFmtId="4" fontId="16" fillId="0" borderId="5" xfId="4" applyNumberFormat="1" applyFont="1" applyBorder="1"/>
    <xf numFmtId="0" fontId="16" fillId="0" borderId="22" xfId="4" applyFont="1" applyBorder="1"/>
    <xf numFmtId="0" fontId="16" fillId="0" borderId="19" xfId="4" applyFont="1" applyBorder="1"/>
    <xf numFmtId="0" fontId="15" fillId="0" borderId="14" xfId="4" applyFont="1" applyBorder="1" applyAlignment="1">
      <alignment vertical="center" wrapText="1"/>
    </xf>
    <xf numFmtId="0" fontId="34" fillId="0" borderId="14" xfId="4" applyFont="1" applyBorder="1" applyAlignment="1">
      <alignment vertical="center"/>
    </xf>
    <xf numFmtId="0" fontId="15" fillId="0" borderId="1" xfId="4" applyFont="1" applyBorder="1" applyAlignment="1">
      <alignment vertical="top"/>
    </xf>
    <xf numFmtId="3" fontId="15" fillId="0" borderId="39" xfId="4" applyNumberFormat="1" applyFont="1" applyBorder="1"/>
    <xf numFmtId="0" fontId="15" fillId="0" borderId="3" xfId="4" applyFont="1" applyBorder="1" applyAlignment="1">
      <alignment vertical="top"/>
    </xf>
    <xf numFmtId="0" fontId="15" fillId="0" borderId="41" xfId="4" applyFont="1" applyBorder="1" applyAlignment="1">
      <alignment vertical="center" wrapText="1"/>
    </xf>
    <xf numFmtId="3" fontId="15" fillId="0" borderId="40" xfId="4" applyNumberFormat="1" applyFont="1" applyBorder="1"/>
    <xf numFmtId="0" fontId="15" fillId="0" borderId="5" xfId="4" applyFont="1" applyBorder="1" applyAlignment="1">
      <alignment vertical="top"/>
    </xf>
    <xf numFmtId="0" fontId="16" fillId="0" borderId="5" xfId="4" applyFont="1" applyBorder="1" applyAlignment="1">
      <alignment vertical="top"/>
    </xf>
    <xf numFmtId="0" fontId="16" fillId="0" borderId="6" xfId="4" applyFont="1" applyBorder="1" applyAlignment="1">
      <alignment vertical="center" wrapText="1"/>
    </xf>
    <xf numFmtId="4" fontId="16" fillId="0" borderId="5" xfId="4" applyNumberFormat="1" applyFont="1" applyBorder="1" applyAlignment="1">
      <alignment vertical="center"/>
    </xf>
    <xf numFmtId="0" fontId="16" fillId="0" borderId="1" xfId="4" applyFont="1" applyBorder="1" applyAlignment="1">
      <alignment vertical="top"/>
    </xf>
    <xf numFmtId="4" fontId="16" fillId="0" borderId="40" xfId="4" applyNumberFormat="1" applyFont="1" applyBorder="1"/>
    <xf numFmtId="0" fontId="16" fillId="0" borderId="3" xfId="4" applyFont="1" applyBorder="1" applyAlignment="1">
      <alignment vertical="top"/>
    </xf>
    <xf numFmtId="0" fontId="15" fillId="0" borderId="41" xfId="4" applyFont="1" applyBorder="1"/>
    <xf numFmtId="4" fontId="16" fillId="0" borderId="42" xfId="4" applyNumberFormat="1" applyFont="1" applyBorder="1"/>
    <xf numFmtId="0" fontId="15" fillId="0" borderId="41" xfId="4" applyFont="1" applyBorder="1" applyAlignment="1">
      <alignment horizontal="left" vertical="center" wrapText="1"/>
    </xf>
    <xf numFmtId="0" fontId="15" fillId="0" borderId="43" xfId="4" applyFont="1" applyBorder="1"/>
    <xf numFmtId="4" fontId="16" fillId="0" borderId="44" xfId="4" applyNumberFormat="1" applyFont="1" applyBorder="1"/>
    <xf numFmtId="0" fontId="16" fillId="0" borderId="18" xfId="4" applyFont="1" applyBorder="1" applyAlignment="1">
      <alignment vertical="top"/>
    </xf>
    <xf numFmtId="0" fontId="16" fillId="0" borderId="1" xfId="4" applyFont="1" applyBorder="1" applyAlignment="1">
      <alignment horizontal="right" vertical="center"/>
    </xf>
    <xf numFmtId="0" fontId="16" fillId="0" borderId="18" xfId="4" applyFont="1" applyBorder="1" applyAlignment="1">
      <alignment horizontal="right" vertical="center"/>
    </xf>
    <xf numFmtId="0" fontId="16" fillId="0" borderId="17" xfId="4" applyFont="1" applyBorder="1" applyAlignment="1">
      <alignment wrapText="1"/>
    </xf>
    <xf numFmtId="0" fontId="16" fillId="0" borderId="16" xfId="4" applyFont="1" applyBorder="1" applyAlignment="1">
      <alignment vertical="top"/>
    </xf>
    <xf numFmtId="0" fontId="16" fillId="0" borderId="6" xfId="4" applyFont="1" applyBorder="1" applyAlignment="1">
      <alignment wrapText="1"/>
    </xf>
    <xf numFmtId="0" fontId="15" fillId="0" borderId="41" xfId="4" applyFont="1" applyBorder="1" applyAlignment="1">
      <alignment horizontal="left" wrapText="1"/>
    </xf>
    <xf numFmtId="0" fontId="36" fillId="0" borderId="0" xfId="4" applyFont="1"/>
    <xf numFmtId="0" fontId="15" fillId="0" borderId="11" xfId="4" applyFont="1" applyBorder="1" applyAlignment="1">
      <alignment horizontal="left" wrapText="1"/>
    </xf>
    <xf numFmtId="0" fontId="15" fillId="0" borderId="11" xfId="4" applyFont="1" applyBorder="1" applyAlignment="1">
      <alignment horizontal="left" vertical="center" wrapText="1"/>
    </xf>
    <xf numFmtId="0" fontId="15" fillId="0" borderId="6" xfId="4" applyFont="1" applyBorder="1" applyAlignment="1">
      <alignment horizontal="left" wrapText="1"/>
    </xf>
    <xf numFmtId="0" fontId="15" fillId="0" borderId="38" xfId="4" applyFont="1" applyBorder="1" applyAlignment="1">
      <alignment horizontal="left" vertical="center" wrapText="1"/>
    </xf>
    <xf numFmtId="0" fontId="15" fillId="0" borderId="36" xfId="4" applyFont="1" applyBorder="1"/>
    <xf numFmtId="0" fontId="15" fillId="0" borderId="43" xfId="4" applyFont="1" applyBorder="1" applyAlignment="1">
      <alignment horizontal="left" vertical="center" wrapText="1"/>
    </xf>
    <xf numFmtId="0" fontId="15" fillId="0" borderId="11" xfId="4" applyFont="1" applyBorder="1" applyAlignment="1">
      <alignment vertical="center" wrapText="1"/>
    </xf>
    <xf numFmtId="0" fontId="15" fillId="0" borderId="11" xfId="4" applyFont="1" applyBorder="1"/>
    <xf numFmtId="0" fontId="15" fillId="0" borderId="17" xfId="4" applyFont="1" applyBorder="1" applyAlignment="1">
      <alignment vertical="center" wrapText="1"/>
    </xf>
    <xf numFmtId="0" fontId="15" fillId="0" borderId="17" xfId="4" applyFont="1" applyBorder="1" applyAlignment="1">
      <alignment horizontal="left" vertical="center" wrapText="1"/>
    </xf>
    <xf numFmtId="0" fontId="37" fillId="0" borderId="38" xfId="4" applyFont="1" applyBorder="1"/>
    <xf numFmtId="0" fontId="15" fillId="0" borderId="45" xfId="4" applyFont="1" applyBorder="1"/>
    <xf numFmtId="0" fontId="37" fillId="0" borderId="11" xfId="4" applyFont="1" applyBorder="1"/>
    <xf numFmtId="0" fontId="37" fillId="0" borderId="41" xfId="4" applyFont="1" applyBorder="1"/>
    <xf numFmtId="0" fontId="15" fillId="0" borderId="39" xfId="4" applyFont="1" applyBorder="1" applyAlignment="1">
      <alignment horizontal="left" wrapText="1"/>
    </xf>
    <xf numFmtId="0" fontId="15" fillId="0" borderId="41" xfId="4" applyFont="1" applyBorder="1" applyAlignment="1">
      <alignment horizontal="left" vertical="top" wrapText="1"/>
    </xf>
    <xf numFmtId="4" fontId="16" fillId="0" borderId="30" xfId="4" applyNumberFormat="1" applyFont="1" applyBorder="1"/>
    <xf numFmtId="0" fontId="15" fillId="0" borderId="43" xfId="4" applyFont="1" applyBorder="1" applyAlignment="1">
      <alignment vertical="center" wrapText="1"/>
    </xf>
    <xf numFmtId="0" fontId="15" fillId="0" borderId="6" xfId="4" applyFont="1" applyBorder="1" applyAlignment="1">
      <alignment horizontal="left" vertical="center" wrapText="1"/>
    </xf>
    <xf numFmtId="0" fontId="37" fillId="0" borderId="17" xfId="4" applyFont="1" applyBorder="1"/>
    <xf numFmtId="0" fontId="15" fillId="0" borderId="6" xfId="4" applyFont="1" applyBorder="1" applyAlignment="1">
      <alignment vertical="top" wrapText="1"/>
    </xf>
    <xf numFmtId="0" fontId="15" fillId="0" borderId="38" xfId="4" applyFont="1" applyBorder="1" applyAlignment="1">
      <alignment horizontal="left" wrapText="1"/>
    </xf>
    <xf numFmtId="0" fontId="15" fillId="0" borderId="40" xfId="4" applyFont="1" applyBorder="1" applyAlignment="1">
      <alignment horizontal="left" vertical="center" wrapText="1"/>
    </xf>
    <xf numFmtId="0" fontId="16" fillId="0" borderId="5" xfId="4" applyFont="1" applyBorder="1"/>
    <xf numFmtId="0" fontId="15" fillId="0" borderId="17" xfId="4" applyFont="1" applyBorder="1" applyAlignment="1">
      <alignment vertical="top" wrapText="1"/>
    </xf>
    <xf numFmtId="0" fontId="15" fillId="0" borderId="17" xfId="4" applyFont="1" applyBorder="1"/>
    <xf numFmtId="0" fontId="16" fillId="0" borderId="17" xfId="4" applyFont="1" applyBorder="1" applyAlignment="1">
      <alignment horizontal="left" vertical="top" wrapText="1"/>
    </xf>
    <xf numFmtId="0" fontId="15" fillId="0" borderId="36" xfId="4" applyFont="1" applyBorder="1" applyAlignment="1">
      <alignment vertical="top" wrapText="1"/>
    </xf>
    <xf numFmtId="0" fontId="8" fillId="0" borderId="17" xfId="4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4" fontId="7" fillId="0" borderId="14" xfId="4" applyNumberFormat="1" applyFont="1" applyBorder="1" applyAlignment="1">
      <alignment vertical="center"/>
    </xf>
    <xf numFmtId="3" fontId="15" fillId="0" borderId="44" xfId="4" applyNumberFormat="1" applyFont="1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38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40" fillId="4" borderId="14" xfId="0" applyFont="1" applyFill="1" applyBorder="1" applyAlignment="1">
      <alignment horizontal="center" vertical="center"/>
    </xf>
    <xf numFmtId="0" fontId="40" fillId="4" borderId="14" xfId="0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vertical="center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49" fontId="31" fillId="0" borderId="3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/>
    </xf>
    <xf numFmtId="4" fontId="41" fillId="0" borderId="5" xfId="0" applyNumberFormat="1" applyFont="1" applyBorder="1" applyAlignment="1">
      <alignment vertical="center"/>
    </xf>
    <xf numFmtId="4" fontId="31" fillId="0" borderId="5" xfId="0" applyNumberFormat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0" xfId="0" applyFont="1" applyAlignment="1">
      <alignment wrapText="1"/>
    </xf>
    <xf numFmtId="49" fontId="31" fillId="0" borderId="14" xfId="0" applyNumberFormat="1" applyFont="1" applyBorder="1" applyAlignment="1">
      <alignment horizontal="center" vertical="center"/>
    </xf>
    <xf numFmtId="4" fontId="31" fillId="0" borderId="14" xfId="0" applyNumberFormat="1" applyFont="1" applyBorder="1" applyAlignment="1">
      <alignment horizontal="center" vertical="center"/>
    </xf>
    <xf numFmtId="4" fontId="41" fillId="0" borderId="14" xfId="0" applyNumberFormat="1" applyFont="1" applyBorder="1" applyAlignment="1">
      <alignment vertical="center"/>
    </xf>
    <xf numFmtId="0" fontId="42" fillId="0" borderId="0" xfId="0" applyFont="1"/>
    <xf numFmtId="4" fontId="31" fillId="0" borderId="3" xfId="0" applyNumberFormat="1" applyFont="1" applyBorder="1" applyAlignment="1">
      <alignment horizontal="center" vertical="center"/>
    </xf>
    <xf numFmtId="4" fontId="31" fillId="0" borderId="3" xfId="0" applyNumberFormat="1" applyFont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49" fontId="31" fillId="0" borderId="16" xfId="0" applyNumberFormat="1" applyFont="1" applyBorder="1" applyAlignment="1">
      <alignment horizontal="center" vertical="center"/>
    </xf>
    <xf numFmtId="4" fontId="31" fillId="0" borderId="5" xfId="0" applyNumberFormat="1" applyFont="1" applyBorder="1" applyAlignment="1">
      <alignment vertical="center"/>
    </xf>
    <xf numFmtId="0" fontId="42" fillId="0" borderId="0" xfId="0" applyFont="1" applyAlignment="1">
      <alignment vertical="center" wrapText="1"/>
    </xf>
    <xf numFmtId="49" fontId="31" fillId="0" borderId="15" xfId="0" applyNumberFormat="1" applyFont="1" applyBorder="1" applyAlignment="1">
      <alignment horizontal="center" vertical="center"/>
    </xf>
    <xf numFmtId="4" fontId="11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6" fillId="0" borderId="11" xfId="0" applyFont="1" applyBorder="1"/>
    <xf numFmtId="4" fontId="6" fillId="0" borderId="12" xfId="0" applyNumberFormat="1" applyFont="1" applyBorder="1"/>
    <xf numFmtId="4" fontId="6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5" fillId="0" borderId="11" xfId="0" applyFont="1" applyBorder="1"/>
    <xf numFmtId="4" fontId="5" fillId="0" borderId="12" xfId="0" applyNumberFormat="1" applyFont="1" applyBorder="1"/>
    <xf numFmtId="49" fontId="6" fillId="0" borderId="3" xfId="0" applyNumberFormat="1" applyFont="1" applyBorder="1"/>
    <xf numFmtId="0" fontId="6" fillId="0" borderId="11" xfId="0" applyFont="1" applyBorder="1" applyAlignment="1">
      <alignment wrapText="1"/>
    </xf>
    <xf numFmtId="4" fontId="5" fillId="0" borderId="12" xfId="0" applyNumberFormat="1" applyFont="1" applyBorder="1" applyAlignment="1">
      <alignment horizontal="right"/>
    </xf>
    <xf numFmtId="0" fontId="5" fillId="0" borderId="11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6" fillId="0" borderId="12" xfId="0" applyFont="1" applyBorder="1"/>
    <xf numFmtId="0" fontId="5" fillId="0" borderId="11" xfId="0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4" fontId="40" fillId="0" borderId="14" xfId="1" applyNumberFormat="1" applyFont="1" applyBorder="1" applyAlignment="1">
      <alignment horizontal="right" vertical="center" wrapText="1"/>
    </xf>
    <xf numFmtId="3" fontId="40" fillId="0" borderId="0" xfId="1" applyNumberFormat="1" applyFont="1"/>
    <xf numFmtId="0" fontId="40" fillId="0" borderId="0" xfId="1" applyFont="1"/>
    <xf numFmtId="3" fontId="33" fillId="0" borderId="14" xfId="1" applyNumberFormat="1" applyFont="1" applyBorder="1" applyAlignment="1">
      <alignment horizontal="center" vertical="center" wrapText="1"/>
    </xf>
    <xf numFmtId="1" fontId="43" fillId="0" borderId="1" xfId="1" applyNumberFormat="1" applyFont="1" applyBorder="1" applyAlignment="1">
      <alignment horizontal="center" vertical="center" wrapText="1"/>
    </xf>
    <xf numFmtId="0" fontId="44" fillId="0" borderId="1" xfId="1" applyFont="1" applyBorder="1" applyAlignment="1">
      <alignment horizontal="left" vertical="center" wrapText="1"/>
    </xf>
    <xf numFmtId="3" fontId="45" fillId="0" borderId="1" xfId="1" applyNumberFormat="1" applyFont="1" applyBorder="1" applyAlignment="1">
      <alignment horizontal="center" vertical="center" wrapText="1"/>
    </xf>
    <xf numFmtId="0" fontId="5" fillId="2" borderId="0" xfId="1" applyFont="1" applyFill="1"/>
    <xf numFmtId="1" fontId="43" fillId="0" borderId="5" xfId="1" applyNumberFormat="1" applyFont="1" applyBorder="1" applyAlignment="1">
      <alignment horizontal="center" vertical="center" wrapText="1"/>
    </xf>
    <xf numFmtId="3" fontId="45" fillId="0" borderId="5" xfId="1" applyNumberFormat="1" applyFont="1" applyBorder="1" applyAlignment="1">
      <alignment horizontal="center" vertical="center" wrapText="1"/>
    </xf>
    <xf numFmtId="0" fontId="43" fillId="0" borderId="17" xfId="1" applyFont="1" applyBorder="1" applyAlignment="1">
      <alignment horizontal="center" vertical="center" wrapText="1"/>
    </xf>
    <xf numFmtId="3" fontId="46" fillId="0" borderId="1" xfId="1" applyNumberFormat="1" applyFont="1" applyBorder="1" applyAlignment="1">
      <alignment horizontal="center" vertical="center" wrapText="1"/>
    </xf>
    <xf numFmtId="0" fontId="44" fillId="0" borderId="1" xfId="1" applyFont="1" applyBorder="1" applyAlignment="1">
      <alignment vertical="center" wrapText="1"/>
    </xf>
    <xf numFmtId="3" fontId="33" fillId="0" borderId="1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3" fontId="45" fillId="0" borderId="20" xfId="1" applyNumberFormat="1" applyFont="1" applyBorder="1" applyAlignment="1">
      <alignment horizontal="center" vertical="center" wrapText="1"/>
    </xf>
    <xf numFmtId="3" fontId="45" fillId="0" borderId="14" xfId="1" applyNumberFormat="1" applyFont="1" applyBorder="1" applyAlignment="1">
      <alignment horizontal="center" vertical="center" wrapText="1"/>
    </xf>
    <xf numFmtId="0" fontId="47" fillId="0" borderId="0" xfId="1" applyFont="1"/>
    <xf numFmtId="0" fontId="25" fillId="0" borderId="0" xfId="6" applyFont="1"/>
    <xf numFmtId="0" fontId="26" fillId="0" borderId="23" xfId="6" applyFont="1" applyBorder="1" applyAlignment="1">
      <alignment vertical="center"/>
    </xf>
    <xf numFmtId="4" fontId="26" fillId="0" borderId="23" xfId="6" applyNumberFormat="1" applyFont="1" applyBorder="1" applyAlignment="1">
      <alignment horizontal="center" vertical="center"/>
    </xf>
    <xf numFmtId="4" fontId="26" fillId="0" borderId="23" xfId="6" applyNumberFormat="1" applyFont="1" applyBorder="1" applyAlignment="1">
      <alignment vertical="center"/>
    </xf>
    <xf numFmtId="0" fontId="26" fillId="0" borderId="24" xfId="6" applyFont="1" applyBorder="1" applyAlignment="1">
      <alignment vertical="center"/>
    </xf>
    <xf numFmtId="4" fontId="26" fillId="0" borderId="24" xfId="6" applyNumberFormat="1" applyFont="1" applyBorder="1" applyAlignment="1">
      <alignment horizontal="center" vertical="center"/>
    </xf>
    <xf numFmtId="4" fontId="26" fillId="0" borderId="24" xfId="6" applyNumberFormat="1" applyFont="1" applyBorder="1" applyAlignment="1">
      <alignment vertical="center"/>
    </xf>
    <xf numFmtId="0" fontId="26" fillId="3" borderId="29" xfId="6" applyFont="1" applyFill="1" applyBorder="1" applyAlignment="1">
      <alignment wrapText="1"/>
    </xf>
    <xf numFmtId="0" fontId="26" fillId="3" borderId="24" xfId="6" applyFont="1" applyFill="1" applyBorder="1"/>
    <xf numFmtId="0" fontId="3" fillId="0" borderId="0" xfId="4" applyFont="1"/>
    <xf numFmtId="0" fontId="7" fillId="0" borderId="17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19" xfId="4" applyFont="1" applyBorder="1" applyAlignment="1">
      <alignment horizontal="left" vertical="center"/>
    </xf>
    <xf numFmtId="0" fontId="37" fillId="0" borderId="17" xfId="4" applyFont="1" applyBorder="1" applyAlignment="1">
      <alignment horizontal="center"/>
    </xf>
    <xf numFmtId="0" fontId="37" fillId="0" borderId="22" xfId="4" applyFont="1" applyBorder="1" applyAlignment="1">
      <alignment horizontal="center"/>
    </xf>
    <xf numFmtId="4" fontId="37" fillId="0" borderId="14" xfId="4" applyNumberFormat="1" applyFont="1" applyBorder="1"/>
    <xf numFmtId="0" fontId="34" fillId="0" borderId="0" xfId="4" applyFont="1" applyAlignment="1">
      <alignment vertical="center"/>
    </xf>
    <xf numFmtId="3" fontId="3" fillId="0" borderId="0" xfId="4" applyNumberFormat="1" applyFont="1"/>
    <xf numFmtId="4" fontId="3" fillId="0" borderId="0" xfId="4" applyNumberFormat="1" applyFont="1"/>
    <xf numFmtId="0" fontId="0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4" fontId="48" fillId="0" borderId="3" xfId="0" applyNumberFormat="1" applyFont="1" applyBorder="1" applyAlignment="1">
      <alignment vertical="center"/>
    </xf>
    <xf numFmtId="0" fontId="31" fillId="0" borderId="3" xfId="0" applyFont="1" applyBorder="1"/>
    <xf numFmtId="0" fontId="31" fillId="0" borderId="3" xfId="0" applyFont="1" applyBorder="1" applyAlignment="1">
      <alignment wrapText="1"/>
    </xf>
    <xf numFmtId="0" fontId="40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right" vertical="center"/>
    </xf>
    <xf numFmtId="0" fontId="0" fillId="0" borderId="22" xfId="0" applyFont="1" applyBorder="1" applyAlignment="1">
      <alignment horizontal="center" vertical="center"/>
    </xf>
    <xf numFmtId="4" fontId="40" fillId="0" borderId="19" xfId="0" applyNumberFormat="1" applyFont="1" applyBorder="1" applyAlignment="1">
      <alignment vertical="center"/>
    </xf>
    <xf numFmtId="4" fontId="40" fillId="0" borderId="14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9" fillId="0" borderId="14" xfId="1" applyFont="1" applyBorder="1" applyAlignment="1">
      <alignment horizontal="center" vertical="center"/>
    </xf>
  </cellXfs>
  <cellStyles count="7">
    <cellStyle name="Dziesiętny" xfId="5" builtinId="3"/>
    <cellStyle name="Normalny" xfId="0" builtinId="0"/>
    <cellStyle name="Normalny 2" xfId="1" xr:uid="{3E5AEE1C-F91E-4AAF-AAFA-90BB5EE268E9}"/>
    <cellStyle name="Normalny 3" xfId="2" xr:uid="{8035E706-3609-45A5-8653-50F45A0D7048}"/>
    <cellStyle name="Normalny 3 2" xfId="4" xr:uid="{8F35D57D-FE91-4648-BD47-41A233E6224F}"/>
    <cellStyle name="Normalny 4" xfId="3" xr:uid="{830BA60A-744B-4991-907E-00A3C355BF90}"/>
    <cellStyle name="Normalny_zal_Szczecin" xfId="6" xr:uid="{C42D6431-E6DE-430F-8F84-53AA35DE3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1563-D3B1-4C89-9168-12757FE55CE2}">
  <dimension ref="A1:H431"/>
  <sheetViews>
    <sheetView tabSelected="1" zoomScale="140" zoomScaleNormal="140" workbookViewId="0">
      <selection activeCell="C16" sqref="C16"/>
    </sheetView>
  </sheetViews>
  <sheetFormatPr defaultRowHeight="15" x14ac:dyDescent="0.25"/>
  <cols>
    <col min="1" max="1" width="4.140625" style="364" customWidth="1"/>
    <col min="2" max="2" width="6" style="364" customWidth="1"/>
    <col min="3" max="3" width="5" style="364" customWidth="1"/>
    <col min="4" max="4" width="39.5703125" style="364" customWidth="1"/>
    <col min="5" max="5" width="13" style="364" customWidth="1"/>
    <col min="6" max="6" width="10.5703125" style="364" customWidth="1"/>
    <col min="7" max="7" width="10.28515625" style="364" customWidth="1"/>
    <col min="8" max="8" width="13" style="364" customWidth="1"/>
    <col min="9" max="16384" width="9.140625" style="364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109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110</v>
      </c>
      <c r="G4" s="1"/>
      <c r="H4" s="1"/>
    </row>
    <row r="5" spans="1:8" ht="48" customHeight="1" x14ac:dyDescent="0.25">
      <c r="A5" s="4" t="s">
        <v>2</v>
      </c>
      <c r="B5" s="365"/>
      <c r="C5" s="5"/>
      <c r="D5" s="5"/>
      <c r="E5" s="365"/>
      <c r="F5" s="365"/>
      <c r="G5" s="6"/>
      <c r="H5" s="365"/>
    </row>
    <row r="6" spans="1:8" ht="24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6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6" customFormat="1" ht="11.25" x14ac:dyDescent="0.2">
      <c r="A8" s="17" t="s">
        <v>5</v>
      </c>
      <c r="B8" s="17" t="s">
        <v>6</v>
      </c>
      <c r="C8" s="18" t="s">
        <v>7</v>
      </c>
      <c r="D8" s="19" t="s">
        <v>8</v>
      </c>
      <c r="E8" s="17" t="s">
        <v>9</v>
      </c>
      <c r="F8" s="20" t="s">
        <v>10</v>
      </c>
      <c r="G8" s="17" t="s">
        <v>11</v>
      </c>
      <c r="H8" s="17" t="s">
        <v>12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21" customHeight="1" thickBot="1" x14ac:dyDescent="0.25">
      <c r="A10" s="25"/>
      <c r="B10" s="25"/>
      <c r="C10" s="26"/>
      <c r="D10" s="27" t="s">
        <v>13</v>
      </c>
      <c r="E10" s="28">
        <v>808720768.49999976</v>
      </c>
      <c r="F10" s="28">
        <f>SUM(F11,F28,F50)</f>
        <v>870592.55</v>
      </c>
      <c r="G10" s="28">
        <f>SUM(G11,G28,G50)</f>
        <v>37013</v>
      </c>
      <c r="H10" s="28">
        <f>SUM(E10+F10-G10)</f>
        <v>809554348.04999971</v>
      </c>
    </row>
    <row r="11" spans="1:8" s="16" customFormat="1" ht="21.75" customHeight="1" thickBot="1" x14ac:dyDescent="0.25">
      <c r="A11" s="25"/>
      <c r="B11" s="25"/>
      <c r="C11" s="26"/>
      <c r="D11" s="29" t="s">
        <v>14</v>
      </c>
      <c r="E11" s="30">
        <v>708933910.6099999</v>
      </c>
      <c r="F11" s="30">
        <f>SUM(F12,F16,F20,F24)</f>
        <v>71065</v>
      </c>
      <c r="G11" s="30">
        <f>SUM(G12,G16,G20,G24)</f>
        <v>37013</v>
      </c>
      <c r="H11" s="30">
        <f>SUM(E11+F11-G11)</f>
        <v>708967962.6099999</v>
      </c>
    </row>
    <row r="12" spans="1:8" s="16" customFormat="1" ht="21.75" customHeight="1" thickTop="1" thickBot="1" x14ac:dyDescent="0.25">
      <c r="A12" s="31">
        <v>750</v>
      </c>
      <c r="B12" s="32"/>
      <c r="C12" s="33"/>
      <c r="D12" s="34" t="s">
        <v>15</v>
      </c>
      <c r="E12" s="35">
        <v>26526915.539999999</v>
      </c>
      <c r="F12" s="35">
        <f>SUM(F13)</f>
        <v>8000</v>
      </c>
      <c r="G12" s="35">
        <f>SUM(G13)</f>
        <v>0</v>
      </c>
      <c r="H12" s="35">
        <f>SUM(E12+F12-G12)</f>
        <v>26534915.539999999</v>
      </c>
    </row>
    <row r="13" spans="1:8" s="16" customFormat="1" ht="12" customHeight="1" thickTop="1" x14ac:dyDescent="0.2">
      <c r="A13" s="25"/>
      <c r="B13" s="36">
        <v>75095</v>
      </c>
      <c r="C13" s="36"/>
      <c r="D13" s="37" t="s">
        <v>16</v>
      </c>
      <c r="E13" s="38">
        <v>24593333.91</v>
      </c>
      <c r="F13" s="39">
        <f t="shared" ref="F13:G13" si="0">SUM(F14)</f>
        <v>8000</v>
      </c>
      <c r="G13" s="39">
        <f t="shared" si="0"/>
        <v>0</v>
      </c>
      <c r="H13" s="38">
        <f>SUM(E13+F13-G13)</f>
        <v>24601333.91</v>
      </c>
    </row>
    <row r="14" spans="1:8" s="16" customFormat="1" ht="12" customHeight="1" x14ac:dyDescent="0.2">
      <c r="A14" s="25"/>
      <c r="B14" s="40"/>
      <c r="C14" s="26"/>
      <c r="D14" s="366" t="s">
        <v>17</v>
      </c>
      <c r="E14" s="367">
        <v>0</v>
      </c>
      <c r="F14" s="368">
        <f>SUM(F15)</f>
        <v>8000</v>
      </c>
      <c r="G14" s="368">
        <f>SUM(G15)</f>
        <v>0</v>
      </c>
      <c r="H14" s="367">
        <f t="shared" ref="H14:H15" si="1">SUM(E14+F14-G14)</f>
        <v>8000</v>
      </c>
    </row>
    <row r="15" spans="1:8" s="16" customFormat="1" ht="34.5" customHeight="1" x14ac:dyDescent="0.2">
      <c r="A15" s="25"/>
      <c r="B15" s="32"/>
      <c r="C15" s="41" t="s">
        <v>18</v>
      </c>
      <c r="D15" s="42" t="s">
        <v>19</v>
      </c>
      <c r="E15" s="43">
        <v>0</v>
      </c>
      <c r="F15" s="43">
        <v>8000</v>
      </c>
      <c r="G15" s="44"/>
      <c r="H15" s="43">
        <f t="shared" si="1"/>
        <v>8000</v>
      </c>
    </row>
    <row r="16" spans="1:8" s="16" customFormat="1" ht="12" customHeight="1" thickBot="1" x14ac:dyDescent="0.25">
      <c r="A16" s="31">
        <v>801</v>
      </c>
      <c r="B16" s="32"/>
      <c r="C16" s="33"/>
      <c r="D16" s="34" t="s">
        <v>20</v>
      </c>
      <c r="E16" s="30">
        <v>24363408.59</v>
      </c>
      <c r="F16" s="35">
        <f>SUM(F17)</f>
        <v>13545</v>
      </c>
      <c r="G16" s="35">
        <f>SUM(G17)</f>
        <v>0</v>
      </c>
      <c r="H16" s="30">
        <f t="shared" ref="H16:H19" si="2">SUM(E16+F16-G16)</f>
        <v>24376953.59</v>
      </c>
    </row>
    <row r="17" spans="1:8" s="16" customFormat="1" ht="12" customHeight="1" thickTop="1" x14ac:dyDescent="0.2">
      <c r="A17" s="31"/>
      <c r="B17" s="40">
        <v>80195</v>
      </c>
      <c r="C17" s="26"/>
      <c r="D17" s="45" t="s">
        <v>16</v>
      </c>
      <c r="E17" s="38">
        <v>17873086.509999998</v>
      </c>
      <c r="F17" s="39">
        <f>SUM(F18)</f>
        <v>13545</v>
      </c>
      <c r="G17" s="39">
        <f>SUM(G18)</f>
        <v>0</v>
      </c>
      <c r="H17" s="38">
        <f t="shared" si="2"/>
        <v>17886631.509999998</v>
      </c>
    </row>
    <row r="18" spans="1:8" s="16" customFormat="1" ht="21" customHeight="1" x14ac:dyDescent="0.2">
      <c r="A18" s="25"/>
      <c r="B18" s="46"/>
      <c r="C18" s="73"/>
      <c r="D18" s="369" t="s">
        <v>21</v>
      </c>
      <c r="E18" s="367">
        <v>72909.48</v>
      </c>
      <c r="F18" s="368">
        <f>SUM(F19:F19)</f>
        <v>13545</v>
      </c>
      <c r="G18" s="368">
        <f>SUM(G19:G19)</f>
        <v>0</v>
      </c>
      <c r="H18" s="367">
        <f t="shared" si="2"/>
        <v>86454.48</v>
      </c>
    </row>
    <row r="19" spans="1:8" s="16" customFormat="1" ht="45.75" customHeight="1" x14ac:dyDescent="0.2">
      <c r="A19" s="25"/>
      <c r="B19" s="47"/>
      <c r="C19" s="41" t="s">
        <v>22</v>
      </c>
      <c r="D19" s="42" t="s">
        <v>23</v>
      </c>
      <c r="E19" s="43">
        <v>72909.48</v>
      </c>
      <c r="F19" s="43">
        <v>13545</v>
      </c>
      <c r="G19" s="44"/>
      <c r="H19" s="43">
        <f t="shared" si="2"/>
        <v>86454.48</v>
      </c>
    </row>
    <row r="20" spans="1:8" s="16" customFormat="1" ht="12" customHeight="1" thickBot="1" x14ac:dyDescent="0.25">
      <c r="A20" s="31">
        <v>852</v>
      </c>
      <c r="B20" s="32"/>
      <c r="C20" s="33"/>
      <c r="D20" s="34" t="s">
        <v>24</v>
      </c>
      <c r="E20" s="30">
        <v>22900257.02</v>
      </c>
      <c r="F20" s="35">
        <f>SUM(F21)</f>
        <v>0</v>
      </c>
      <c r="G20" s="35">
        <f>SUM(G21)</f>
        <v>37013</v>
      </c>
      <c r="H20" s="30">
        <f t="shared" ref="H20:H24" si="3">SUM(E20+F20-G20)</f>
        <v>22863244.02</v>
      </c>
    </row>
    <row r="21" spans="1:8" s="16" customFormat="1" ht="12" customHeight="1" thickTop="1" x14ac:dyDescent="0.2">
      <c r="A21" s="31"/>
      <c r="B21" s="48">
        <v>85202</v>
      </c>
      <c r="C21" s="26"/>
      <c r="D21" s="45" t="s">
        <v>25</v>
      </c>
      <c r="E21" s="38">
        <v>1905833</v>
      </c>
      <c r="F21" s="39">
        <f>SUM(F22)</f>
        <v>0</v>
      </c>
      <c r="G21" s="39">
        <f>SUM(G22)</f>
        <v>37013</v>
      </c>
      <c r="H21" s="38">
        <f t="shared" si="3"/>
        <v>1868820</v>
      </c>
    </row>
    <row r="22" spans="1:8" s="16" customFormat="1" ht="12" customHeight="1" x14ac:dyDescent="0.2">
      <c r="A22" s="31"/>
      <c r="B22" s="40"/>
      <c r="C22" s="26"/>
      <c r="D22" s="370" t="s">
        <v>26</v>
      </c>
      <c r="E22" s="367">
        <v>329900</v>
      </c>
      <c r="F22" s="368">
        <f>SUM(F23:F23)</f>
        <v>0</v>
      </c>
      <c r="G22" s="368">
        <f>SUM(G23:G23)</f>
        <v>37013</v>
      </c>
      <c r="H22" s="367">
        <f t="shared" si="3"/>
        <v>292887</v>
      </c>
    </row>
    <row r="23" spans="1:8" s="16" customFormat="1" ht="21.75" customHeight="1" x14ac:dyDescent="0.2">
      <c r="A23" s="31"/>
      <c r="B23" s="40"/>
      <c r="C23" s="41" t="s">
        <v>27</v>
      </c>
      <c r="D23" s="49" t="s">
        <v>28</v>
      </c>
      <c r="E23" s="43">
        <v>329900</v>
      </c>
      <c r="F23" s="43"/>
      <c r="G23" s="44">
        <v>37013</v>
      </c>
      <c r="H23" s="43">
        <f t="shared" si="3"/>
        <v>292887</v>
      </c>
    </row>
    <row r="24" spans="1:8" s="16" customFormat="1" ht="12" customHeight="1" thickBot="1" x14ac:dyDescent="0.25">
      <c r="A24" s="33" t="s">
        <v>29</v>
      </c>
      <c r="B24" s="32"/>
      <c r="C24" s="33"/>
      <c r="D24" s="34" t="s">
        <v>30</v>
      </c>
      <c r="E24" s="30">
        <v>1911681</v>
      </c>
      <c r="F24" s="35">
        <f>SUM(F25)</f>
        <v>49520</v>
      </c>
      <c r="G24" s="35">
        <f>SUM(G25)</f>
        <v>0</v>
      </c>
      <c r="H24" s="30">
        <f t="shared" si="3"/>
        <v>1961201</v>
      </c>
    </row>
    <row r="25" spans="1:8" s="16" customFormat="1" ht="12" customHeight="1" thickTop="1" x14ac:dyDescent="0.2">
      <c r="A25" s="31"/>
      <c r="B25" s="40">
        <v>85595</v>
      </c>
      <c r="C25" s="33"/>
      <c r="D25" s="45" t="s">
        <v>16</v>
      </c>
      <c r="E25" s="38">
        <v>408337</v>
      </c>
      <c r="F25" s="39">
        <f>SUM(F26)</f>
        <v>49520</v>
      </c>
      <c r="G25" s="39">
        <f>SUM(G26)</f>
        <v>0</v>
      </c>
      <c r="H25" s="38">
        <f>SUM(E25+F25-G25)</f>
        <v>457857</v>
      </c>
    </row>
    <row r="26" spans="1:8" s="16" customFormat="1" ht="12" customHeight="1" x14ac:dyDescent="0.2">
      <c r="A26" s="31"/>
      <c r="B26" s="26"/>
      <c r="C26" s="73"/>
      <c r="D26" s="370" t="s">
        <v>31</v>
      </c>
      <c r="E26" s="367">
        <v>0</v>
      </c>
      <c r="F26" s="368">
        <f>SUM(F27:F27)</f>
        <v>49520</v>
      </c>
      <c r="G26" s="368">
        <f>SUM(G27:G27)</f>
        <v>0</v>
      </c>
      <c r="H26" s="367">
        <f t="shared" ref="H26:H27" si="4">SUM(E26+F26-G26)</f>
        <v>49520</v>
      </c>
    </row>
    <row r="27" spans="1:8" s="16" customFormat="1" ht="60" customHeight="1" x14ac:dyDescent="0.2">
      <c r="A27" s="31"/>
      <c r="B27" s="26"/>
      <c r="C27" s="41" t="s">
        <v>22</v>
      </c>
      <c r="D27" s="42" t="s">
        <v>23</v>
      </c>
      <c r="E27" s="43">
        <v>0</v>
      </c>
      <c r="F27" s="43">
        <v>49520</v>
      </c>
      <c r="G27" s="44"/>
      <c r="H27" s="43">
        <f t="shared" si="4"/>
        <v>49520</v>
      </c>
    </row>
    <row r="28" spans="1:8" s="16" customFormat="1" ht="21" customHeight="1" thickBot="1" x14ac:dyDescent="0.25">
      <c r="A28" s="25"/>
      <c r="B28" s="25"/>
      <c r="C28" s="26"/>
      <c r="D28" s="29" t="s">
        <v>32</v>
      </c>
      <c r="E28" s="30">
        <v>81169169.090000004</v>
      </c>
      <c r="F28" s="35">
        <f>SUM(F29,F34,F40,F46)</f>
        <v>756710.64</v>
      </c>
      <c r="G28" s="35">
        <f>SUM(G29,G34,G40,G46)</f>
        <v>0</v>
      </c>
      <c r="H28" s="30">
        <f t="shared" ref="H28:H50" si="5">SUM(E28+F28-G28)</f>
        <v>81925879.730000004</v>
      </c>
    </row>
    <row r="29" spans="1:8" s="16" customFormat="1" ht="21" customHeight="1" thickTop="1" thickBot="1" x14ac:dyDescent="0.25">
      <c r="A29" s="32">
        <v>600</v>
      </c>
      <c r="B29" s="32"/>
      <c r="C29" s="33"/>
      <c r="D29" s="34" t="s">
        <v>33</v>
      </c>
      <c r="E29" s="35">
        <v>0</v>
      </c>
      <c r="F29" s="35">
        <f t="shared" ref="F29:G30" si="6">SUM(F30)</f>
        <v>295.87</v>
      </c>
      <c r="G29" s="35">
        <f t="shared" si="6"/>
        <v>0</v>
      </c>
      <c r="H29" s="35">
        <f t="shared" ref="H29:H32" si="7">SUM(E29+F29-G29)</f>
        <v>295.87</v>
      </c>
    </row>
    <row r="30" spans="1:8" s="16" customFormat="1" ht="12" customHeight="1" thickTop="1" x14ac:dyDescent="0.2">
      <c r="A30" s="32"/>
      <c r="B30" s="47">
        <v>60095</v>
      </c>
      <c r="C30" s="47"/>
      <c r="D30" s="45" t="s">
        <v>16</v>
      </c>
      <c r="E30" s="38">
        <v>0</v>
      </c>
      <c r="F30" s="39">
        <f t="shared" si="6"/>
        <v>295.87</v>
      </c>
      <c r="G30" s="39">
        <f t="shared" si="6"/>
        <v>0</v>
      </c>
      <c r="H30" s="38">
        <f t="shared" si="7"/>
        <v>295.87</v>
      </c>
    </row>
    <row r="31" spans="1:8" s="16" customFormat="1" ht="23.25" customHeight="1" x14ac:dyDescent="0.2">
      <c r="A31" s="32"/>
      <c r="B31" s="40"/>
      <c r="C31" s="26"/>
      <c r="D31" s="369" t="s">
        <v>34</v>
      </c>
      <c r="E31" s="367">
        <v>0</v>
      </c>
      <c r="F31" s="368">
        <f>SUM(F32)</f>
        <v>295.87</v>
      </c>
      <c r="G31" s="368">
        <f>SUM(G32)</f>
        <v>0</v>
      </c>
      <c r="H31" s="367">
        <f t="shared" si="7"/>
        <v>295.87</v>
      </c>
    </row>
    <row r="32" spans="1:8" s="16" customFormat="1" ht="45.75" customHeight="1" x14ac:dyDescent="0.2">
      <c r="A32" s="32"/>
      <c r="B32" s="32"/>
      <c r="C32" s="41" t="s">
        <v>35</v>
      </c>
      <c r="D32" s="42" t="s">
        <v>36</v>
      </c>
      <c r="E32" s="50">
        <v>0</v>
      </c>
      <c r="F32" s="43">
        <v>295.87</v>
      </c>
      <c r="G32" s="43"/>
      <c r="H32" s="50">
        <f t="shared" si="7"/>
        <v>295.87</v>
      </c>
    </row>
    <row r="33" spans="1:8" s="16" customFormat="1" ht="12" customHeight="1" x14ac:dyDescent="0.2">
      <c r="A33" s="32">
        <v>754</v>
      </c>
      <c r="B33" s="32"/>
      <c r="C33" s="33"/>
      <c r="D33" s="34" t="s">
        <v>37</v>
      </c>
      <c r="E33" s="50"/>
      <c r="F33" s="43"/>
      <c r="G33" s="43"/>
      <c r="H33" s="50"/>
    </row>
    <row r="34" spans="1:8" s="16" customFormat="1" ht="12" customHeight="1" thickBot="1" x14ac:dyDescent="0.25">
      <c r="A34" s="32"/>
      <c r="B34" s="32"/>
      <c r="C34" s="33"/>
      <c r="D34" s="34" t="s">
        <v>38</v>
      </c>
      <c r="E34" s="35">
        <v>840644</v>
      </c>
      <c r="F34" s="35">
        <f>SUM(F35)</f>
        <v>386820</v>
      </c>
      <c r="G34" s="35">
        <f>SUM(G35)</f>
        <v>0</v>
      </c>
      <c r="H34" s="35">
        <f>SUM(E34+F34-G34)</f>
        <v>1227464</v>
      </c>
    </row>
    <row r="35" spans="1:8" s="16" customFormat="1" ht="13.5" customHeight="1" thickTop="1" x14ac:dyDescent="0.2">
      <c r="A35" s="40"/>
      <c r="B35" s="40">
        <v>75495</v>
      </c>
      <c r="C35" s="26"/>
      <c r="D35" s="45" t="s">
        <v>16</v>
      </c>
      <c r="E35" s="38">
        <v>840644</v>
      </c>
      <c r="F35" s="39">
        <f>SUM(F36,F38)</f>
        <v>386820</v>
      </c>
      <c r="G35" s="39">
        <f>SUM(G36,G38)</f>
        <v>0</v>
      </c>
      <c r="H35" s="38">
        <f>SUM(E35+F35-G35)</f>
        <v>1227464</v>
      </c>
    </row>
    <row r="36" spans="1:8" s="16" customFormat="1" ht="24" customHeight="1" x14ac:dyDescent="0.2">
      <c r="A36" s="40"/>
      <c r="B36" s="40"/>
      <c r="C36" s="73"/>
      <c r="D36" s="369" t="s">
        <v>39</v>
      </c>
      <c r="E36" s="367">
        <v>644864</v>
      </c>
      <c r="F36" s="368">
        <f>SUM(F37:F37)</f>
        <v>122160</v>
      </c>
      <c r="G36" s="368">
        <f>SUM(G37:G37)</f>
        <v>0</v>
      </c>
      <c r="H36" s="367">
        <f t="shared" ref="H36:H39" si="8">SUM(E36+F36-G36)</f>
        <v>767024</v>
      </c>
    </row>
    <row r="37" spans="1:8" s="16" customFormat="1" ht="13.5" customHeight="1" x14ac:dyDescent="0.2">
      <c r="A37" s="40"/>
      <c r="B37" s="40"/>
      <c r="C37" s="41" t="s">
        <v>40</v>
      </c>
      <c r="D37" s="42" t="s">
        <v>41</v>
      </c>
      <c r="E37" s="43">
        <v>644864</v>
      </c>
      <c r="F37" s="43">
        <v>122160</v>
      </c>
      <c r="G37" s="44"/>
      <c r="H37" s="43">
        <f t="shared" si="8"/>
        <v>767024</v>
      </c>
    </row>
    <row r="38" spans="1:8" s="16" customFormat="1" ht="24" customHeight="1" x14ac:dyDescent="0.2">
      <c r="A38" s="25"/>
      <c r="B38" s="32"/>
      <c r="C38" s="73"/>
      <c r="D38" s="369" t="s">
        <v>42</v>
      </c>
      <c r="E38" s="367">
        <v>195780</v>
      </c>
      <c r="F38" s="368">
        <f>SUM(F39:F39)</f>
        <v>264660</v>
      </c>
      <c r="G38" s="368">
        <f>SUM(G39:G39)</f>
        <v>0</v>
      </c>
      <c r="H38" s="367">
        <f t="shared" si="8"/>
        <v>460440</v>
      </c>
    </row>
    <row r="39" spans="1:8" s="16" customFormat="1" ht="13.5" customHeight="1" x14ac:dyDescent="0.2">
      <c r="A39" s="51"/>
      <c r="B39" s="52"/>
      <c r="C39" s="53" t="s">
        <v>40</v>
      </c>
      <c r="D39" s="54" t="s">
        <v>41</v>
      </c>
      <c r="E39" s="38">
        <v>195780</v>
      </c>
      <c r="F39" s="38">
        <v>264660</v>
      </c>
      <c r="G39" s="39"/>
      <c r="H39" s="38">
        <f t="shared" si="8"/>
        <v>460440</v>
      </c>
    </row>
    <row r="40" spans="1:8" s="16" customFormat="1" ht="12" customHeight="1" thickBot="1" x14ac:dyDescent="0.25">
      <c r="A40" s="31">
        <v>801</v>
      </c>
      <c r="B40" s="32"/>
      <c r="C40" s="33"/>
      <c r="D40" s="34" t="s">
        <v>20</v>
      </c>
      <c r="E40" s="30">
        <v>0</v>
      </c>
      <c r="F40" s="30">
        <f>SUM(F43)</f>
        <v>362556.77</v>
      </c>
      <c r="G40" s="30">
        <f>SUM(G43)</f>
        <v>0</v>
      </c>
      <c r="H40" s="30">
        <f>SUM(E40+F40-G40)</f>
        <v>362556.77</v>
      </c>
    </row>
    <row r="41" spans="1:8" s="16" customFormat="1" ht="12" customHeight="1" thickTop="1" x14ac:dyDescent="0.2">
      <c r="A41" s="31"/>
      <c r="B41" s="40">
        <v>80153</v>
      </c>
      <c r="C41" s="33"/>
      <c r="D41" s="55" t="s">
        <v>43</v>
      </c>
      <c r="E41" s="56"/>
      <c r="F41" s="56"/>
      <c r="G41" s="56"/>
      <c r="H41" s="56"/>
    </row>
    <row r="42" spans="1:8" s="16" customFormat="1" ht="12" customHeight="1" x14ac:dyDescent="0.2">
      <c r="A42" s="31"/>
      <c r="B42" s="32"/>
      <c r="C42" s="33"/>
      <c r="D42" s="55" t="s">
        <v>44</v>
      </c>
      <c r="E42" s="56"/>
      <c r="F42" s="56"/>
      <c r="G42" s="56"/>
      <c r="H42" s="56"/>
    </row>
    <row r="43" spans="1:8" s="16" customFormat="1" ht="12" customHeight="1" x14ac:dyDescent="0.2">
      <c r="A43" s="32"/>
      <c r="B43" s="40"/>
      <c r="C43" s="26"/>
      <c r="D43" s="45" t="s">
        <v>45</v>
      </c>
      <c r="E43" s="38">
        <v>0</v>
      </c>
      <c r="F43" s="38">
        <f t="shared" ref="F43:G43" si="9">SUM(F44)</f>
        <v>362556.77</v>
      </c>
      <c r="G43" s="38">
        <f t="shared" si="9"/>
        <v>0</v>
      </c>
      <c r="H43" s="38">
        <f>SUM(E43+F43-G43)</f>
        <v>362556.77</v>
      </c>
    </row>
    <row r="44" spans="1:8" s="16" customFormat="1" ht="12" customHeight="1" x14ac:dyDescent="0.2">
      <c r="A44" s="78"/>
      <c r="B44" s="40"/>
      <c r="C44" s="26"/>
      <c r="D44" s="370" t="s">
        <v>26</v>
      </c>
      <c r="E44" s="367">
        <v>0</v>
      </c>
      <c r="F44" s="368">
        <f>SUM(F45)</f>
        <v>362556.77</v>
      </c>
      <c r="G44" s="368">
        <f>SUM(G45)</f>
        <v>0</v>
      </c>
      <c r="H44" s="367">
        <f>SUM(E44+F44-G44)</f>
        <v>362556.77</v>
      </c>
    </row>
    <row r="45" spans="1:8" s="16" customFormat="1" ht="47.25" customHeight="1" x14ac:dyDescent="0.2">
      <c r="A45" s="32"/>
      <c r="B45" s="32"/>
      <c r="C45" s="41" t="s">
        <v>46</v>
      </c>
      <c r="D45" s="57" t="s">
        <v>47</v>
      </c>
      <c r="E45" s="50">
        <v>0</v>
      </c>
      <c r="F45" s="43">
        <v>362556.77</v>
      </c>
      <c r="G45" s="43"/>
      <c r="H45" s="50">
        <f t="shared" si="5"/>
        <v>362556.77</v>
      </c>
    </row>
    <row r="46" spans="1:8" s="16" customFormat="1" ht="12" customHeight="1" thickBot="1" x14ac:dyDescent="0.25">
      <c r="A46" s="32">
        <v>853</v>
      </c>
      <c r="B46" s="32"/>
      <c r="C46" s="33"/>
      <c r="D46" s="34" t="s">
        <v>48</v>
      </c>
      <c r="E46" s="35">
        <v>277542</v>
      </c>
      <c r="F46" s="35">
        <f>SUM(F47)</f>
        <v>7038</v>
      </c>
      <c r="G46" s="35">
        <f>SUM(G47)</f>
        <v>0</v>
      </c>
      <c r="H46" s="35">
        <f t="shared" si="5"/>
        <v>284580</v>
      </c>
    </row>
    <row r="47" spans="1:8" s="16" customFormat="1" ht="12" customHeight="1" thickTop="1" x14ac:dyDescent="0.2">
      <c r="A47" s="32"/>
      <c r="B47" s="40">
        <v>85395</v>
      </c>
      <c r="C47" s="26"/>
      <c r="D47" s="45" t="s">
        <v>16</v>
      </c>
      <c r="E47" s="38">
        <v>277542</v>
      </c>
      <c r="F47" s="39">
        <f t="shared" ref="F47:G47" si="10">SUM(F48)</f>
        <v>7038</v>
      </c>
      <c r="G47" s="39">
        <f t="shared" si="10"/>
        <v>0</v>
      </c>
      <c r="H47" s="38">
        <f t="shared" ref="H47:H49" si="11">SUM(E47+F47-G47)</f>
        <v>284580</v>
      </c>
    </row>
    <row r="48" spans="1:8" s="16" customFormat="1" ht="22.5" x14ac:dyDescent="0.2">
      <c r="A48" s="32"/>
      <c r="B48" s="40"/>
      <c r="C48" s="26"/>
      <c r="D48" s="371" t="s">
        <v>49</v>
      </c>
      <c r="E48" s="367">
        <v>277542</v>
      </c>
      <c r="F48" s="368">
        <f>SUM(F49)</f>
        <v>7038</v>
      </c>
      <c r="G48" s="368">
        <f>SUM(G49)</f>
        <v>0</v>
      </c>
      <c r="H48" s="367">
        <f t="shared" si="11"/>
        <v>284580</v>
      </c>
    </row>
    <row r="49" spans="1:8" s="16" customFormat="1" ht="45.75" customHeight="1" x14ac:dyDescent="0.2">
      <c r="A49" s="32"/>
      <c r="B49" s="32"/>
      <c r="C49" s="41" t="s">
        <v>35</v>
      </c>
      <c r="D49" s="42" t="s">
        <v>36</v>
      </c>
      <c r="E49" s="50">
        <v>277542</v>
      </c>
      <c r="F49" s="43">
        <v>7038</v>
      </c>
      <c r="G49" s="43"/>
      <c r="H49" s="50">
        <f t="shared" si="11"/>
        <v>284580</v>
      </c>
    </row>
    <row r="50" spans="1:8" s="16" customFormat="1" ht="16.5" customHeight="1" thickBot="1" x14ac:dyDescent="0.25">
      <c r="A50" s="25"/>
      <c r="B50" s="25"/>
      <c r="C50" s="26"/>
      <c r="D50" s="29" t="s">
        <v>50</v>
      </c>
      <c r="E50" s="30">
        <v>18617688.800000001</v>
      </c>
      <c r="F50" s="30">
        <f>SUM(F51,F57)</f>
        <v>42816.91</v>
      </c>
      <c r="G50" s="30">
        <f>SUM(G51,G57)</f>
        <v>0</v>
      </c>
      <c r="H50" s="30">
        <f t="shared" si="5"/>
        <v>18660505.710000001</v>
      </c>
    </row>
    <row r="51" spans="1:8" s="16" customFormat="1" ht="16.5" customHeight="1" thickTop="1" thickBot="1" x14ac:dyDescent="0.25">
      <c r="A51" s="31">
        <v>801</v>
      </c>
      <c r="B51" s="32"/>
      <c r="C51" s="33"/>
      <c r="D51" s="34" t="s">
        <v>20</v>
      </c>
      <c r="E51" s="30">
        <v>0</v>
      </c>
      <c r="F51" s="30">
        <f>SUM(F54)</f>
        <v>19256.91</v>
      </c>
      <c r="G51" s="30">
        <f>SUM(G54)</f>
        <v>0</v>
      </c>
      <c r="H51" s="30">
        <f>SUM(E51+F51-G51)</f>
        <v>19256.91</v>
      </c>
    </row>
    <row r="52" spans="1:8" s="16" customFormat="1" ht="12" customHeight="1" thickTop="1" x14ac:dyDescent="0.2">
      <c r="A52" s="31"/>
      <c r="B52" s="40">
        <v>80153</v>
      </c>
      <c r="C52" s="33"/>
      <c r="D52" s="55" t="s">
        <v>43</v>
      </c>
      <c r="E52" s="56"/>
      <c r="F52" s="56"/>
      <c r="G52" s="56"/>
      <c r="H52" s="56"/>
    </row>
    <row r="53" spans="1:8" s="16" customFormat="1" ht="12" customHeight="1" x14ac:dyDescent="0.2">
      <c r="A53" s="31"/>
      <c r="B53" s="32"/>
      <c r="C53" s="33"/>
      <c r="D53" s="55" t="s">
        <v>44</v>
      </c>
      <c r="E53" s="56"/>
      <c r="F53" s="56"/>
      <c r="G53" s="56"/>
      <c r="H53" s="56"/>
    </row>
    <row r="54" spans="1:8" s="16" customFormat="1" ht="12" customHeight="1" x14ac:dyDescent="0.2">
      <c r="A54" s="32"/>
      <c r="B54" s="40"/>
      <c r="C54" s="26"/>
      <c r="D54" s="45" t="s">
        <v>45</v>
      </c>
      <c r="E54" s="38">
        <v>0</v>
      </c>
      <c r="F54" s="38">
        <f t="shared" ref="F54:G54" si="12">SUM(F55)</f>
        <v>19256.91</v>
      </c>
      <c r="G54" s="38">
        <f t="shared" si="12"/>
        <v>0</v>
      </c>
      <c r="H54" s="38">
        <f t="shared" ref="H54:H62" si="13">SUM(E54+F54-G54)</f>
        <v>19256.91</v>
      </c>
    </row>
    <row r="55" spans="1:8" s="16" customFormat="1" ht="12" customHeight="1" x14ac:dyDescent="0.2">
      <c r="A55" s="78"/>
      <c r="B55" s="40"/>
      <c r="C55" s="26"/>
      <c r="D55" s="370" t="s">
        <v>26</v>
      </c>
      <c r="E55" s="367">
        <v>0</v>
      </c>
      <c r="F55" s="368">
        <f>SUM(F56:F56)</f>
        <v>19256.91</v>
      </c>
      <c r="G55" s="368">
        <f>SUM(G56:G56)</f>
        <v>0</v>
      </c>
      <c r="H55" s="367">
        <f t="shared" si="13"/>
        <v>19256.91</v>
      </c>
    </row>
    <row r="56" spans="1:8" s="16" customFormat="1" ht="34.5" customHeight="1" x14ac:dyDescent="0.2">
      <c r="A56" s="31"/>
      <c r="B56" s="25"/>
      <c r="C56" s="58">
        <v>2110</v>
      </c>
      <c r="D56" s="59" t="s">
        <v>51</v>
      </c>
      <c r="E56" s="43">
        <v>0</v>
      </c>
      <c r="F56" s="44">
        <v>19256.91</v>
      </c>
      <c r="G56" s="60"/>
      <c r="H56" s="43">
        <f t="shared" si="13"/>
        <v>19256.91</v>
      </c>
    </row>
    <row r="57" spans="1:8" s="16" customFormat="1" ht="12" customHeight="1" thickBot="1" x14ac:dyDescent="0.25">
      <c r="A57" s="31">
        <v>853</v>
      </c>
      <c r="B57" s="32"/>
      <c r="C57" s="33"/>
      <c r="D57" s="34" t="s">
        <v>48</v>
      </c>
      <c r="E57" s="30">
        <v>462240</v>
      </c>
      <c r="F57" s="30">
        <f>SUM(F58)</f>
        <v>23560</v>
      </c>
      <c r="G57" s="30">
        <f>SUM(G58)</f>
        <v>0</v>
      </c>
      <c r="H57" s="30">
        <f t="shared" si="13"/>
        <v>485800</v>
      </c>
    </row>
    <row r="58" spans="1:8" s="16" customFormat="1" ht="12" customHeight="1" thickTop="1" x14ac:dyDescent="0.2">
      <c r="A58" s="31"/>
      <c r="B58" s="40">
        <v>85321</v>
      </c>
      <c r="C58" s="26"/>
      <c r="D58" s="45" t="s">
        <v>52</v>
      </c>
      <c r="E58" s="38">
        <v>453000</v>
      </c>
      <c r="F58" s="38">
        <f t="shared" ref="F58:G58" si="14">SUM(F59)</f>
        <v>23560</v>
      </c>
      <c r="G58" s="38">
        <f t="shared" si="14"/>
        <v>0</v>
      </c>
      <c r="H58" s="38">
        <f t="shared" si="13"/>
        <v>476560</v>
      </c>
    </row>
    <row r="59" spans="1:8" s="16" customFormat="1" ht="12" customHeight="1" x14ac:dyDescent="0.2">
      <c r="A59" s="78"/>
      <c r="B59" s="40"/>
      <c r="C59" s="26"/>
      <c r="D59" s="370" t="s">
        <v>26</v>
      </c>
      <c r="E59" s="367">
        <v>453000</v>
      </c>
      <c r="F59" s="368">
        <f>SUM(F60:F60)</f>
        <v>23560</v>
      </c>
      <c r="G59" s="368">
        <f>SUM(G60:G60)</f>
        <v>0</v>
      </c>
      <c r="H59" s="367">
        <f t="shared" si="13"/>
        <v>476560</v>
      </c>
    </row>
    <row r="60" spans="1:8" s="16" customFormat="1" ht="33.75" customHeight="1" x14ac:dyDescent="0.2">
      <c r="A60" s="31"/>
      <c r="B60" s="25"/>
      <c r="C60" s="58">
        <v>2110</v>
      </c>
      <c r="D60" s="59" t="s">
        <v>51</v>
      </c>
      <c r="E60" s="43">
        <v>453000</v>
      </c>
      <c r="F60" s="44">
        <v>23560</v>
      </c>
      <c r="G60" s="60"/>
      <c r="H60" s="43">
        <f t="shared" si="13"/>
        <v>476560</v>
      </c>
    </row>
    <row r="61" spans="1:8" s="16" customFormat="1" ht="19.5" customHeight="1" thickBot="1" x14ac:dyDescent="0.25">
      <c r="A61" s="40"/>
      <c r="B61" s="40"/>
      <c r="C61" s="26"/>
      <c r="D61" s="27" t="s">
        <v>53</v>
      </c>
      <c r="E61" s="28">
        <v>923094825.17000008</v>
      </c>
      <c r="F61" s="28">
        <f>SUM(F62,F129,F159)</f>
        <v>3613820.5500000003</v>
      </c>
      <c r="G61" s="28">
        <f>SUM(G62,G129,G159)</f>
        <v>2780241</v>
      </c>
      <c r="H61" s="28">
        <f t="shared" si="13"/>
        <v>923928404.72000003</v>
      </c>
    </row>
    <row r="62" spans="1:8" s="16" customFormat="1" ht="15.75" customHeight="1" thickBot="1" x14ac:dyDescent="0.25">
      <c r="A62" s="40"/>
      <c r="B62" s="40"/>
      <c r="C62" s="26"/>
      <c r="D62" s="29" t="s">
        <v>54</v>
      </c>
      <c r="E62" s="30">
        <v>823307967.28000009</v>
      </c>
      <c r="F62" s="30">
        <f>SUM(F63,F67,F76,F80,F91,F110,F125)</f>
        <v>2814293</v>
      </c>
      <c r="G62" s="30">
        <f>SUM(G63,G67,G76,G80,G91,G110,G125)</f>
        <v>2780241</v>
      </c>
      <c r="H62" s="30">
        <f t="shared" si="13"/>
        <v>823342019.28000009</v>
      </c>
    </row>
    <row r="63" spans="1:8" s="16" customFormat="1" ht="15.75" customHeight="1" thickTop="1" thickBot="1" x14ac:dyDescent="0.25">
      <c r="A63" s="32">
        <v>600</v>
      </c>
      <c r="B63" s="32"/>
      <c r="C63" s="33"/>
      <c r="D63" s="34" t="s">
        <v>33</v>
      </c>
      <c r="E63" s="61">
        <v>108518675.7</v>
      </c>
      <c r="F63" s="61">
        <f>SUM(F64)</f>
        <v>1057000</v>
      </c>
      <c r="G63" s="61">
        <f>SUM(G64)</f>
        <v>0</v>
      </c>
      <c r="H63" s="30">
        <f>SUM(E63+F63-G63)</f>
        <v>109575675.7</v>
      </c>
    </row>
    <row r="64" spans="1:8" s="16" customFormat="1" ht="12" customHeight="1" thickTop="1" x14ac:dyDescent="0.2">
      <c r="A64" s="40"/>
      <c r="B64" s="40">
        <v>60016</v>
      </c>
      <c r="C64" s="26"/>
      <c r="D64" s="45" t="s">
        <v>55</v>
      </c>
      <c r="E64" s="62">
        <v>32797958.34</v>
      </c>
      <c r="F64" s="62">
        <f>SUM(F65)</f>
        <v>1057000</v>
      </c>
      <c r="G64" s="62">
        <f>SUM(G65)</f>
        <v>0</v>
      </c>
      <c r="H64" s="38">
        <f>SUM(E64+F64-G64)</f>
        <v>33854958.340000004</v>
      </c>
    </row>
    <row r="65" spans="1:8" s="16" customFormat="1" ht="12" customHeight="1" x14ac:dyDescent="0.2">
      <c r="A65" s="40"/>
      <c r="B65" s="40"/>
      <c r="C65" s="36"/>
      <c r="D65" s="366" t="s">
        <v>56</v>
      </c>
      <c r="E65" s="367">
        <v>28249014.34</v>
      </c>
      <c r="F65" s="367">
        <f>SUM(F66:F66)</f>
        <v>1057000</v>
      </c>
      <c r="G65" s="367">
        <f>SUM(G66:G66)</f>
        <v>0</v>
      </c>
      <c r="H65" s="367">
        <f>SUM(E65+F65-G65)</f>
        <v>29306014.34</v>
      </c>
    </row>
    <row r="66" spans="1:8" s="16" customFormat="1" ht="12" customHeight="1" x14ac:dyDescent="0.2">
      <c r="A66" s="40"/>
      <c r="B66" s="32"/>
      <c r="C66" s="48">
        <v>6050</v>
      </c>
      <c r="D66" s="63" t="s">
        <v>57</v>
      </c>
      <c r="E66" s="64">
        <v>28235737.530000001</v>
      </c>
      <c r="F66" s="64">
        <v>1057000</v>
      </c>
      <c r="G66" s="64"/>
      <c r="H66" s="43">
        <f t="shared" ref="H66:H71" si="15">SUM(E66+F66-G66)</f>
        <v>29292737.530000001</v>
      </c>
    </row>
    <row r="67" spans="1:8" s="16" customFormat="1" ht="12" customHeight="1" thickBot="1" x14ac:dyDescent="0.25">
      <c r="A67" s="31">
        <v>750</v>
      </c>
      <c r="B67" s="31"/>
      <c r="C67" s="33"/>
      <c r="D67" s="34" t="s">
        <v>15</v>
      </c>
      <c r="E67" s="30">
        <v>82387266.079999998</v>
      </c>
      <c r="F67" s="35">
        <f>SUM(F68,F71)</f>
        <v>178000</v>
      </c>
      <c r="G67" s="35">
        <f>SUM(G68,G71)</f>
        <v>170000</v>
      </c>
      <c r="H67" s="30">
        <f t="shared" si="15"/>
        <v>82395266.079999998</v>
      </c>
    </row>
    <row r="68" spans="1:8" s="16" customFormat="1" ht="12" customHeight="1" thickTop="1" x14ac:dyDescent="0.2">
      <c r="A68" s="31"/>
      <c r="B68" s="48">
        <v>75075</v>
      </c>
      <c r="C68" s="47"/>
      <c r="D68" s="65" t="s">
        <v>58</v>
      </c>
      <c r="E68" s="38">
        <v>808147</v>
      </c>
      <c r="F68" s="39">
        <f>SUM(F69)</f>
        <v>0</v>
      </c>
      <c r="G68" s="39">
        <f>SUM(G69)</f>
        <v>170000</v>
      </c>
      <c r="H68" s="38">
        <f>SUM(E68+F68-G68)</f>
        <v>638147</v>
      </c>
    </row>
    <row r="69" spans="1:8" s="16" customFormat="1" ht="12" customHeight="1" x14ac:dyDescent="0.2">
      <c r="A69" s="31"/>
      <c r="B69" s="66"/>
      <c r="C69" s="48"/>
      <c r="D69" s="372" t="s">
        <v>59</v>
      </c>
      <c r="E69" s="373">
        <v>790507</v>
      </c>
      <c r="F69" s="368">
        <f>SUM(F70:F70)</f>
        <v>0</v>
      </c>
      <c r="G69" s="368">
        <f>SUM(G70:G70)</f>
        <v>170000</v>
      </c>
      <c r="H69" s="367">
        <f>SUM(E69+F69-G69)</f>
        <v>620507</v>
      </c>
    </row>
    <row r="70" spans="1:8" s="16" customFormat="1" ht="12" customHeight="1" x14ac:dyDescent="0.2">
      <c r="A70" s="31"/>
      <c r="B70" s="26"/>
      <c r="C70" s="67">
        <v>4300</v>
      </c>
      <c r="D70" s="55" t="s">
        <v>60</v>
      </c>
      <c r="E70" s="64">
        <v>740000</v>
      </c>
      <c r="F70" s="64"/>
      <c r="G70" s="64">
        <v>170000</v>
      </c>
      <c r="H70" s="43">
        <f t="shared" ref="H70" si="16">SUM(E70+F70-G70)</f>
        <v>570000</v>
      </c>
    </row>
    <row r="71" spans="1:8" s="16" customFormat="1" ht="12" customHeight="1" x14ac:dyDescent="0.2">
      <c r="A71" s="40"/>
      <c r="B71" s="26" t="s">
        <v>61</v>
      </c>
      <c r="C71" s="48"/>
      <c r="D71" s="45" t="s">
        <v>16</v>
      </c>
      <c r="E71" s="38">
        <v>35174991.170000002</v>
      </c>
      <c r="F71" s="39">
        <f>SUM(F72,F74)</f>
        <v>178000</v>
      </c>
      <c r="G71" s="39">
        <f>SUM(G72,G74)</f>
        <v>0</v>
      </c>
      <c r="H71" s="38">
        <f t="shared" si="15"/>
        <v>35352991.170000002</v>
      </c>
    </row>
    <row r="72" spans="1:8" s="16" customFormat="1" ht="12" customHeight="1" x14ac:dyDescent="0.2">
      <c r="A72" s="40"/>
      <c r="B72" s="40"/>
      <c r="C72" s="48"/>
      <c r="D72" s="372" t="s">
        <v>59</v>
      </c>
      <c r="E72" s="373">
        <v>95000</v>
      </c>
      <c r="F72" s="368">
        <f>SUM(F73:F73)</f>
        <v>170000</v>
      </c>
      <c r="G72" s="368">
        <f>SUM(G73:G73)</f>
        <v>0</v>
      </c>
      <c r="H72" s="367">
        <f>SUM(E72+F72-G72)</f>
        <v>265000</v>
      </c>
    </row>
    <row r="73" spans="1:8" s="16" customFormat="1" ht="12" customHeight="1" x14ac:dyDescent="0.2">
      <c r="A73" s="40"/>
      <c r="B73" s="40"/>
      <c r="C73" s="67">
        <v>4300</v>
      </c>
      <c r="D73" s="55" t="s">
        <v>60</v>
      </c>
      <c r="E73" s="64">
        <v>90000</v>
      </c>
      <c r="F73" s="64">
        <v>170000</v>
      </c>
      <c r="G73" s="64"/>
      <c r="H73" s="43">
        <f t="shared" ref="H73" si="17">SUM(E73+F73-G73)</f>
        <v>260000</v>
      </c>
    </row>
    <row r="74" spans="1:8" s="16" customFormat="1" ht="12" customHeight="1" x14ac:dyDescent="0.2">
      <c r="A74" s="40"/>
      <c r="B74" s="40"/>
      <c r="C74" s="36"/>
      <c r="D74" s="366" t="s">
        <v>56</v>
      </c>
      <c r="E74" s="367">
        <v>5255418.2699999996</v>
      </c>
      <c r="F74" s="367">
        <f>SUM(F75:F75)</f>
        <v>8000</v>
      </c>
      <c r="G74" s="367">
        <f>SUM(G75:G75)</f>
        <v>0</v>
      </c>
      <c r="H74" s="367">
        <f>SUM(E74+F74-G74)</f>
        <v>5263418.2699999996</v>
      </c>
    </row>
    <row r="75" spans="1:8" s="16" customFormat="1" ht="12" customHeight="1" x14ac:dyDescent="0.2">
      <c r="A75" s="40"/>
      <c r="B75" s="40"/>
      <c r="C75" s="67">
        <v>4300</v>
      </c>
      <c r="D75" s="55" t="s">
        <v>60</v>
      </c>
      <c r="E75" s="64">
        <v>100000</v>
      </c>
      <c r="F75" s="64">
        <v>8000</v>
      </c>
      <c r="G75" s="64"/>
      <c r="H75" s="64">
        <f t="shared" ref="H75" si="18">SUM(E75+F75-G75)</f>
        <v>108000</v>
      </c>
    </row>
    <row r="76" spans="1:8" s="16" customFormat="1" ht="12" customHeight="1" thickBot="1" x14ac:dyDescent="0.25">
      <c r="A76" s="32">
        <v>758</v>
      </c>
      <c r="B76" s="32"/>
      <c r="C76" s="33"/>
      <c r="D76" s="34" t="s">
        <v>62</v>
      </c>
      <c r="E76" s="30">
        <v>21614763.849999998</v>
      </c>
      <c r="F76" s="35">
        <f>SUM(F77)</f>
        <v>0</v>
      </c>
      <c r="G76" s="35">
        <f>SUM(G77)</f>
        <v>2557000</v>
      </c>
      <c r="H76" s="30">
        <f>SUM(E76+F76-G76)</f>
        <v>19057763.849999998</v>
      </c>
    </row>
    <row r="77" spans="1:8" s="16" customFormat="1" ht="12" customHeight="1" thickTop="1" x14ac:dyDescent="0.2">
      <c r="A77" s="25"/>
      <c r="B77" s="40">
        <v>75818</v>
      </c>
      <c r="C77" s="26"/>
      <c r="D77" s="68" t="s">
        <v>63</v>
      </c>
      <c r="E77" s="38">
        <v>21614763.849999998</v>
      </c>
      <c r="F77" s="39">
        <f>SUM(F78)</f>
        <v>0</v>
      </c>
      <c r="G77" s="39">
        <f>SUM(G78)</f>
        <v>2557000</v>
      </c>
      <c r="H77" s="38">
        <f>SUM(E77+F77-G77)</f>
        <v>19057763.849999998</v>
      </c>
    </row>
    <row r="78" spans="1:8" s="16" customFormat="1" ht="12" customHeight="1" x14ac:dyDescent="0.2">
      <c r="A78" s="32"/>
      <c r="B78" s="26"/>
      <c r="C78" s="26" t="s">
        <v>64</v>
      </c>
      <c r="D78" s="69" t="s">
        <v>65</v>
      </c>
      <c r="E78" s="50">
        <v>4798816.3099999996</v>
      </c>
      <c r="F78" s="64">
        <f t="shared" ref="F78" si="19">SUM(F79)</f>
        <v>0</v>
      </c>
      <c r="G78" s="64">
        <f>SUM(G79:G79)</f>
        <v>2557000</v>
      </c>
      <c r="H78" s="64">
        <f t="shared" ref="H78:H79" si="20">SUM(E78+F78-G78)</f>
        <v>2241816.3099999996</v>
      </c>
    </row>
    <row r="79" spans="1:8" s="16" customFormat="1" ht="12" customHeight="1" x14ac:dyDescent="0.2">
      <c r="A79" s="32"/>
      <c r="B79" s="26"/>
      <c r="C79" s="26"/>
      <c r="D79" s="374" t="s">
        <v>66</v>
      </c>
      <c r="E79" s="50">
        <v>4748816.3099999996</v>
      </c>
      <c r="F79" s="64"/>
      <c r="G79" s="64">
        <v>2557000</v>
      </c>
      <c r="H79" s="64">
        <f t="shared" si="20"/>
        <v>2191816.3099999996</v>
      </c>
    </row>
    <row r="80" spans="1:8" s="16" customFormat="1" ht="12" customHeight="1" thickBot="1" x14ac:dyDescent="0.25">
      <c r="A80" s="32">
        <v>801</v>
      </c>
      <c r="B80" s="32"/>
      <c r="C80" s="33"/>
      <c r="D80" s="34" t="s">
        <v>20</v>
      </c>
      <c r="E80" s="30">
        <v>297033232.57999998</v>
      </c>
      <c r="F80" s="35">
        <f>SUM(F81)</f>
        <v>18345</v>
      </c>
      <c r="G80" s="35">
        <f>SUM(G81)</f>
        <v>4800</v>
      </c>
      <c r="H80" s="30">
        <f>SUM(E80+F80-G80)</f>
        <v>297046777.57999998</v>
      </c>
    </row>
    <row r="81" spans="1:8" s="16" customFormat="1" ht="12" customHeight="1" thickTop="1" x14ac:dyDescent="0.2">
      <c r="A81" s="32"/>
      <c r="B81" s="40">
        <v>80195</v>
      </c>
      <c r="C81" s="26"/>
      <c r="D81" s="45" t="s">
        <v>16</v>
      </c>
      <c r="E81" s="38">
        <v>27159571.769999992</v>
      </c>
      <c r="F81" s="39">
        <f>SUM(F82,F84)</f>
        <v>18345</v>
      </c>
      <c r="G81" s="39">
        <f>SUM(G82,G84)</f>
        <v>4800</v>
      </c>
      <c r="H81" s="38">
        <f>SUM(E81+F81-G81)</f>
        <v>27173116.769999992</v>
      </c>
    </row>
    <row r="82" spans="1:8" s="16" customFormat="1" ht="21" customHeight="1" x14ac:dyDescent="0.2">
      <c r="A82" s="32"/>
      <c r="B82" s="40"/>
      <c r="C82" s="26"/>
      <c r="D82" s="375" t="s">
        <v>67</v>
      </c>
      <c r="E82" s="373">
        <v>47847.48</v>
      </c>
      <c r="F82" s="376">
        <f>SUM(F83:F83)</f>
        <v>0</v>
      </c>
      <c r="G82" s="376">
        <f>SUM(G83:G83)</f>
        <v>4424</v>
      </c>
      <c r="H82" s="373">
        <f t="shared" ref="H82:H101" si="21">SUM(E82+F82-G82)</f>
        <v>43423.48</v>
      </c>
    </row>
    <row r="83" spans="1:8" s="16" customFormat="1" ht="12" customHeight="1" x14ac:dyDescent="0.2">
      <c r="A83" s="32"/>
      <c r="B83" s="40"/>
      <c r="C83" s="48">
        <v>4247</v>
      </c>
      <c r="D83" s="63" t="s">
        <v>68</v>
      </c>
      <c r="E83" s="64">
        <v>47847.48</v>
      </c>
      <c r="F83" s="50"/>
      <c r="G83" s="50">
        <v>4424</v>
      </c>
      <c r="H83" s="44">
        <f t="shared" si="21"/>
        <v>43423.48</v>
      </c>
    </row>
    <row r="84" spans="1:8" s="16" customFormat="1" ht="21" customHeight="1" x14ac:dyDescent="0.2">
      <c r="A84" s="32"/>
      <c r="B84" s="40"/>
      <c r="C84" s="26"/>
      <c r="D84" s="375" t="s">
        <v>69</v>
      </c>
      <c r="E84" s="373">
        <v>25062</v>
      </c>
      <c r="F84" s="376">
        <f>SUM(F85:F90)</f>
        <v>18345</v>
      </c>
      <c r="G84" s="376">
        <f>SUM(G85:G90)</f>
        <v>376</v>
      </c>
      <c r="H84" s="373">
        <f t="shared" si="21"/>
        <v>43031</v>
      </c>
    </row>
    <row r="85" spans="1:8" s="16" customFormat="1" ht="12" customHeight="1" x14ac:dyDescent="0.2">
      <c r="A85" s="32"/>
      <c r="B85" s="40"/>
      <c r="C85" s="48">
        <v>4017</v>
      </c>
      <c r="D85" s="63" t="s">
        <v>70</v>
      </c>
      <c r="E85" s="64">
        <v>0</v>
      </c>
      <c r="F85" s="50">
        <v>9090</v>
      </c>
      <c r="G85" s="50"/>
      <c r="H85" s="50">
        <f t="shared" si="21"/>
        <v>9090</v>
      </c>
    </row>
    <row r="86" spans="1:8" s="16" customFormat="1" ht="12" customHeight="1" x14ac:dyDescent="0.2">
      <c r="A86" s="52"/>
      <c r="B86" s="65"/>
      <c r="C86" s="70">
        <v>4117</v>
      </c>
      <c r="D86" s="45" t="s">
        <v>71</v>
      </c>
      <c r="E86" s="62">
        <v>3572</v>
      </c>
      <c r="F86" s="71">
        <v>2613</v>
      </c>
      <c r="G86" s="71"/>
      <c r="H86" s="71">
        <f t="shared" si="21"/>
        <v>6185</v>
      </c>
    </row>
    <row r="87" spans="1:8" s="16" customFormat="1" ht="12" customHeight="1" x14ac:dyDescent="0.2">
      <c r="A87" s="32"/>
      <c r="B87" s="40"/>
      <c r="C87" s="48">
        <v>4127</v>
      </c>
      <c r="D87" s="63" t="s">
        <v>72</v>
      </c>
      <c r="E87" s="64">
        <v>512</v>
      </c>
      <c r="F87" s="50">
        <v>262</v>
      </c>
      <c r="G87" s="50"/>
      <c r="H87" s="50">
        <f t="shared" si="21"/>
        <v>774</v>
      </c>
    </row>
    <row r="88" spans="1:8" s="16" customFormat="1" ht="12" customHeight="1" x14ac:dyDescent="0.2">
      <c r="A88" s="32"/>
      <c r="B88" s="40"/>
      <c r="C88" s="48">
        <v>4717</v>
      </c>
      <c r="D88" s="55" t="s">
        <v>73</v>
      </c>
      <c r="E88" s="64">
        <v>168</v>
      </c>
      <c r="F88" s="50"/>
      <c r="G88" s="50">
        <v>122</v>
      </c>
      <c r="H88" s="50">
        <f t="shared" si="21"/>
        <v>46</v>
      </c>
    </row>
    <row r="89" spans="1:8" s="16" customFormat="1" ht="12" customHeight="1" x14ac:dyDescent="0.2">
      <c r="A89" s="32"/>
      <c r="B89" s="40"/>
      <c r="C89" s="36">
        <v>4797</v>
      </c>
      <c r="D89" s="72" t="s">
        <v>74</v>
      </c>
      <c r="E89" s="50">
        <v>7772</v>
      </c>
      <c r="F89" s="64">
        <v>6380</v>
      </c>
      <c r="G89" s="64"/>
      <c r="H89" s="50">
        <f t="shared" si="21"/>
        <v>14152</v>
      </c>
    </row>
    <row r="90" spans="1:8" s="16" customFormat="1" ht="12" customHeight="1" x14ac:dyDescent="0.2">
      <c r="A90" s="32"/>
      <c r="B90" s="40"/>
      <c r="C90" s="36">
        <v>4807</v>
      </c>
      <c r="D90" s="72" t="s">
        <v>75</v>
      </c>
      <c r="E90" s="50">
        <v>13038</v>
      </c>
      <c r="F90" s="64"/>
      <c r="G90" s="64">
        <v>254</v>
      </c>
      <c r="H90" s="50">
        <f t="shared" si="21"/>
        <v>12784</v>
      </c>
    </row>
    <row r="91" spans="1:8" s="16" customFormat="1" ht="12" customHeight="1" thickBot="1" x14ac:dyDescent="0.25">
      <c r="A91" s="33" t="s">
        <v>76</v>
      </c>
      <c r="B91" s="32"/>
      <c r="C91" s="33"/>
      <c r="D91" s="34" t="s">
        <v>24</v>
      </c>
      <c r="E91" s="30">
        <v>64806047.07</v>
      </c>
      <c r="F91" s="35">
        <f>SUM(F92,F101,F105)</f>
        <v>8548</v>
      </c>
      <c r="G91" s="35">
        <f>SUM(G92,G101,G105)</f>
        <v>45561</v>
      </c>
      <c r="H91" s="30">
        <f t="shared" si="21"/>
        <v>64769034.07</v>
      </c>
    </row>
    <row r="92" spans="1:8" s="16" customFormat="1" ht="12" customHeight="1" thickTop="1" x14ac:dyDescent="0.2">
      <c r="A92" s="33"/>
      <c r="B92" s="40">
        <v>85202</v>
      </c>
      <c r="C92" s="26"/>
      <c r="D92" s="68" t="s">
        <v>25</v>
      </c>
      <c r="E92" s="62">
        <v>15579691.26</v>
      </c>
      <c r="F92" s="39">
        <f>SUM(F93,F99)</f>
        <v>0</v>
      </c>
      <c r="G92" s="39">
        <f>SUM(G93,G99)</f>
        <v>37013</v>
      </c>
      <c r="H92" s="38">
        <f t="shared" si="21"/>
        <v>15542678.26</v>
      </c>
    </row>
    <row r="93" spans="1:8" s="16" customFormat="1" ht="12" customHeight="1" x14ac:dyDescent="0.2">
      <c r="A93" s="33"/>
      <c r="B93" s="40"/>
      <c r="C93" s="26"/>
      <c r="D93" s="372" t="s">
        <v>77</v>
      </c>
      <c r="E93" s="367">
        <v>3550268.26</v>
      </c>
      <c r="F93" s="376">
        <f>SUM(F94:F98)</f>
        <v>0</v>
      </c>
      <c r="G93" s="376">
        <f>SUM(G94:G98)</f>
        <v>13745</v>
      </c>
      <c r="H93" s="373">
        <f t="shared" si="21"/>
        <v>3536523.26</v>
      </c>
    </row>
    <row r="94" spans="1:8" s="16" customFormat="1" ht="12" customHeight="1" x14ac:dyDescent="0.2">
      <c r="A94" s="33"/>
      <c r="B94" s="40"/>
      <c r="C94" s="73" t="s">
        <v>78</v>
      </c>
      <c r="D94" s="55" t="s">
        <v>79</v>
      </c>
      <c r="E94" s="50">
        <v>101520</v>
      </c>
      <c r="F94" s="64"/>
      <c r="G94" s="64">
        <v>3445</v>
      </c>
      <c r="H94" s="44">
        <f t="shared" si="21"/>
        <v>98075</v>
      </c>
    </row>
    <row r="95" spans="1:8" s="16" customFormat="1" ht="12.75" customHeight="1" x14ac:dyDescent="0.2">
      <c r="A95" s="33"/>
      <c r="B95" s="40"/>
      <c r="C95" s="41" t="s">
        <v>80</v>
      </c>
      <c r="D95" s="74" t="s">
        <v>81</v>
      </c>
      <c r="E95" s="50">
        <v>24274</v>
      </c>
      <c r="F95" s="64"/>
      <c r="G95" s="64">
        <v>5000</v>
      </c>
      <c r="H95" s="44">
        <f t="shared" si="21"/>
        <v>19274</v>
      </c>
    </row>
    <row r="96" spans="1:8" s="16" customFormat="1" ht="12" customHeight="1" x14ac:dyDescent="0.2">
      <c r="A96" s="33"/>
      <c r="B96" s="40"/>
      <c r="C96" s="36">
        <v>4300</v>
      </c>
      <c r="D96" s="67" t="s">
        <v>60</v>
      </c>
      <c r="E96" s="50">
        <v>158892</v>
      </c>
      <c r="F96" s="64"/>
      <c r="G96" s="64">
        <v>3500</v>
      </c>
      <c r="H96" s="44">
        <f t="shared" si="21"/>
        <v>155392</v>
      </c>
    </row>
    <row r="97" spans="1:8" s="16" customFormat="1" ht="12" customHeight="1" x14ac:dyDescent="0.2">
      <c r="A97" s="33"/>
      <c r="B97" s="40"/>
      <c r="C97" s="48">
        <v>4410</v>
      </c>
      <c r="D97" s="55" t="s">
        <v>82</v>
      </c>
      <c r="E97" s="50">
        <v>2650</v>
      </c>
      <c r="F97" s="64"/>
      <c r="G97" s="64">
        <v>800</v>
      </c>
      <c r="H97" s="44">
        <f t="shared" si="21"/>
        <v>1850</v>
      </c>
    </row>
    <row r="98" spans="1:8" s="16" customFormat="1" ht="22.5" customHeight="1" x14ac:dyDescent="0.2">
      <c r="A98" s="33"/>
      <c r="B98" s="40"/>
      <c r="C98" s="58">
        <v>4700</v>
      </c>
      <c r="D98" s="75" t="s">
        <v>83</v>
      </c>
      <c r="E98" s="50">
        <v>4165</v>
      </c>
      <c r="F98" s="64"/>
      <c r="G98" s="64">
        <v>1000</v>
      </c>
      <c r="H98" s="44">
        <f t="shared" si="21"/>
        <v>3165</v>
      </c>
    </row>
    <row r="99" spans="1:8" s="16" customFormat="1" ht="12" customHeight="1" x14ac:dyDescent="0.2">
      <c r="A99" s="33"/>
      <c r="B99" s="40"/>
      <c r="C99" s="26"/>
      <c r="D99" s="372" t="s">
        <v>84</v>
      </c>
      <c r="E99" s="367">
        <v>3289832</v>
      </c>
      <c r="F99" s="376">
        <f>SUM(F100:F100)</f>
        <v>0</v>
      </c>
      <c r="G99" s="376">
        <f>SUM(G100:G100)</f>
        <v>23268</v>
      </c>
      <c r="H99" s="367">
        <f t="shared" si="21"/>
        <v>3266564</v>
      </c>
    </row>
    <row r="100" spans="1:8" s="16" customFormat="1" ht="12" customHeight="1" x14ac:dyDescent="0.2">
      <c r="A100" s="33"/>
      <c r="B100" s="40"/>
      <c r="C100" s="73" t="s">
        <v>78</v>
      </c>
      <c r="D100" s="55" t="s">
        <v>79</v>
      </c>
      <c r="E100" s="64">
        <v>131978</v>
      </c>
      <c r="F100" s="50"/>
      <c r="G100" s="50">
        <v>23268</v>
      </c>
      <c r="H100" s="44">
        <f t="shared" si="21"/>
        <v>108710</v>
      </c>
    </row>
    <row r="101" spans="1:8" s="16" customFormat="1" ht="12" customHeight="1" x14ac:dyDescent="0.2">
      <c r="A101" s="33"/>
      <c r="B101" s="40">
        <v>85230</v>
      </c>
      <c r="C101" s="26"/>
      <c r="D101" s="45" t="s">
        <v>85</v>
      </c>
      <c r="E101" s="62">
        <v>5620415</v>
      </c>
      <c r="F101" s="39">
        <f>SUM(F102)</f>
        <v>8500</v>
      </c>
      <c r="G101" s="39">
        <f>SUM(G102)</f>
        <v>8500</v>
      </c>
      <c r="H101" s="38">
        <f t="shared" si="21"/>
        <v>5620415</v>
      </c>
    </row>
    <row r="102" spans="1:8" s="16" customFormat="1" ht="24.75" customHeight="1" x14ac:dyDescent="0.2">
      <c r="A102" s="33"/>
      <c r="B102" s="32"/>
      <c r="C102" s="26"/>
      <c r="D102" s="377" t="s">
        <v>86</v>
      </c>
      <c r="E102" s="367">
        <v>51125</v>
      </c>
      <c r="F102" s="368">
        <f>SUM(F103:F104)</f>
        <v>8500</v>
      </c>
      <c r="G102" s="368">
        <f>SUM(G103:G104)</f>
        <v>8500</v>
      </c>
      <c r="H102" s="367">
        <f>SUM(E102+F102-G102)</f>
        <v>51125</v>
      </c>
    </row>
    <row r="103" spans="1:8" s="16" customFormat="1" ht="12" customHeight="1" x14ac:dyDescent="0.2">
      <c r="A103" s="33"/>
      <c r="B103" s="32"/>
      <c r="C103" s="48">
        <v>3110</v>
      </c>
      <c r="D103" s="63" t="s">
        <v>87</v>
      </c>
      <c r="E103" s="64">
        <v>0</v>
      </c>
      <c r="F103" s="50">
        <v>8500</v>
      </c>
      <c r="G103" s="50"/>
      <c r="H103" s="44">
        <f t="shared" ref="H103:H104" si="22">SUM(E103+F103-G103)</f>
        <v>8500</v>
      </c>
    </row>
    <row r="104" spans="1:8" s="16" customFormat="1" ht="12" customHeight="1" x14ac:dyDescent="0.2">
      <c r="A104" s="33"/>
      <c r="B104" s="40"/>
      <c r="C104" s="48">
        <v>4300</v>
      </c>
      <c r="D104" s="63" t="s">
        <v>60</v>
      </c>
      <c r="E104" s="64">
        <v>51125</v>
      </c>
      <c r="F104" s="44"/>
      <c r="G104" s="44">
        <v>8500</v>
      </c>
      <c r="H104" s="44">
        <f t="shared" si="22"/>
        <v>42625</v>
      </c>
    </row>
    <row r="105" spans="1:8" s="16" customFormat="1" ht="12" customHeight="1" x14ac:dyDescent="0.2">
      <c r="A105" s="76"/>
      <c r="B105" s="40">
        <v>85295</v>
      </c>
      <c r="C105" s="26"/>
      <c r="D105" s="45" t="s">
        <v>16</v>
      </c>
      <c r="E105" s="38">
        <v>4484714.67</v>
      </c>
      <c r="F105" s="39">
        <f>SUM(F106)</f>
        <v>48</v>
      </c>
      <c r="G105" s="39">
        <f>SUM(G106)</f>
        <v>48</v>
      </c>
      <c r="H105" s="38">
        <f>SUM(E105+F105-G105)</f>
        <v>4484714.67</v>
      </c>
    </row>
    <row r="106" spans="1:8" s="16" customFormat="1" ht="12" customHeight="1" x14ac:dyDescent="0.2">
      <c r="A106" s="76"/>
      <c r="B106" s="32"/>
      <c r="C106" s="26"/>
      <c r="D106" s="378" t="s">
        <v>88</v>
      </c>
      <c r="E106" s="367">
        <v>326250</v>
      </c>
      <c r="F106" s="376">
        <f>SUM(F107:F109)</f>
        <v>48</v>
      </c>
      <c r="G106" s="376">
        <f>SUM(G107:G109)</f>
        <v>48</v>
      </c>
      <c r="H106" s="367">
        <f t="shared" ref="H106:H109" si="23">SUM(E106+F106-G106)</f>
        <v>326250</v>
      </c>
    </row>
    <row r="107" spans="1:8" s="16" customFormat="1" ht="12" customHeight="1" x14ac:dyDescent="0.2">
      <c r="A107" s="76"/>
      <c r="B107" s="32"/>
      <c r="C107" s="48">
        <v>4017</v>
      </c>
      <c r="D107" s="63" t="s">
        <v>70</v>
      </c>
      <c r="E107" s="64">
        <v>87647.27</v>
      </c>
      <c r="F107" s="50"/>
      <c r="G107" s="50">
        <v>42</v>
      </c>
      <c r="H107" s="44">
        <f t="shared" si="23"/>
        <v>87605.27</v>
      </c>
    </row>
    <row r="108" spans="1:8" s="16" customFormat="1" ht="12" customHeight="1" x14ac:dyDescent="0.2">
      <c r="A108" s="76"/>
      <c r="B108" s="32"/>
      <c r="C108" s="36">
        <v>4117</v>
      </c>
      <c r="D108" s="55" t="s">
        <v>89</v>
      </c>
      <c r="E108" s="64">
        <v>15309.9</v>
      </c>
      <c r="F108" s="50"/>
      <c r="G108" s="50">
        <v>6</v>
      </c>
      <c r="H108" s="44">
        <f t="shared" si="23"/>
        <v>15303.9</v>
      </c>
    </row>
    <row r="109" spans="1:8" s="16" customFormat="1" ht="12" customHeight="1" x14ac:dyDescent="0.2">
      <c r="A109" s="76"/>
      <c r="B109" s="32"/>
      <c r="C109" s="48">
        <v>4717</v>
      </c>
      <c r="D109" s="55" t="s">
        <v>73</v>
      </c>
      <c r="E109" s="64">
        <v>232.55</v>
      </c>
      <c r="F109" s="50">
        <v>48</v>
      </c>
      <c r="G109" s="50"/>
      <c r="H109" s="44">
        <f t="shared" si="23"/>
        <v>280.55</v>
      </c>
    </row>
    <row r="110" spans="1:8" s="16" customFormat="1" ht="12" customHeight="1" thickBot="1" x14ac:dyDescent="0.25">
      <c r="A110" s="32">
        <v>855</v>
      </c>
      <c r="B110" s="32"/>
      <c r="C110" s="33"/>
      <c r="D110" s="34" t="s">
        <v>30</v>
      </c>
      <c r="E110" s="35">
        <v>22030604</v>
      </c>
      <c r="F110" s="35">
        <f>SUM(F111,F114)</f>
        <v>52400</v>
      </c>
      <c r="G110" s="35">
        <f>SUM(G111,G114)</f>
        <v>2880</v>
      </c>
      <c r="H110" s="35">
        <f>SUM(E110+F110-G110)</f>
        <v>22080124</v>
      </c>
    </row>
    <row r="111" spans="1:8" s="16" customFormat="1" ht="12" customHeight="1" thickTop="1" x14ac:dyDescent="0.2">
      <c r="A111" s="48"/>
      <c r="B111" s="48">
        <v>85508</v>
      </c>
      <c r="C111" s="46"/>
      <c r="D111" s="77" t="s">
        <v>90</v>
      </c>
      <c r="E111" s="62">
        <v>3304431</v>
      </c>
      <c r="F111" s="38">
        <f>SUM(F112)</f>
        <v>0</v>
      </c>
      <c r="G111" s="38">
        <f>SUM(G112)</f>
        <v>2880</v>
      </c>
      <c r="H111" s="38">
        <f t="shared" ref="H111:H113" si="24">SUM(E111+F111-G111)</f>
        <v>3301551</v>
      </c>
    </row>
    <row r="112" spans="1:8" s="16" customFormat="1" ht="12" customHeight="1" x14ac:dyDescent="0.2">
      <c r="A112" s="78"/>
      <c r="B112" s="31"/>
      <c r="C112" s="36"/>
      <c r="D112" s="379" t="s">
        <v>91</v>
      </c>
      <c r="E112" s="373">
        <v>562718</v>
      </c>
      <c r="F112" s="368">
        <f>SUM(F113:F113)</f>
        <v>0</v>
      </c>
      <c r="G112" s="368">
        <f>SUM(G113:G113)</f>
        <v>2880</v>
      </c>
      <c r="H112" s="367">
        <f t="shared" si="24"/>
        <v>559838</v>
      </c>
    </row>
    <row r="113" spans="1:8" s="16" customFormat="1" ht="12" customHeight="1" x14ac:dyDescent="0.2">
      <c r="A113" s="33"/>
      <c r="B113" s="31"/>
      <c r="C113" s="48">
        <v>4300</v>
      </c>
      <c r="D113" s="63" t="s">
        <v>60</v>
      </c>
      <c r="E113" s="64">
        <v>37850</v>
      </c>
      <c r="F113" s="44"/>
      <c r="G113" s="44">
        <v>2880</v>
      </c>
      <c r="H113" s="44">
        <f t="shared" si="24"/>
        <v>34970</v>
      </c>
    </row>
    <row r="114" spans="1:8" s="16" customFormat="1" ht="12" customHeight="1" x14ac:dyDescent="0.2">
      <c r="A114" s="33"/>
      <c r="B114" s="40">
        <v>85595</v>
      </c>
      <c r="C114" s="26"/>
      <c r="D114" s="45" t="s">
        <v>16</v>
      </c>
      <c r="E114" s="62">
        <v>460621</v>
      </c>
      <c r="F114" s="38">
        <f>SUM(F115)</f>
        <v>52400</v>
      </c>
      <c r="G114" s="38">
        <f>SUM(G115)</f>
        <v>0</v>
      </c>
      <c r="H114" s="38">
        <f>SUM(E114+F114-G114)</f>
        <v>513021</v>
      </c>
    </row>
    <row r="115" spans="1:8" s="16" customFormat="1" ht="12" customHeight="1" x14ac:dyDescent="0.2">
      <c r="A115" s="33"/>
      <c r="B115" s="40"/>
      <c r="C115" s="36"/>
      <c r="D115" s="378" t="s">
        <v>92</v>
      </c>
      <c r="E115" s="367">
        <v>0</v>
      </c>
      <c r="F115" s="376">
        <f>SUM(F116:F124)</f>
        <v>52400</v>
      </c>
      <c r="G115" s="376">
        <f>SUM(G116:G124)</f>
        <v>0</v>
      </c>
      <c r="H115" s="367">
        <f t="shared" ref="H115:H153" si="25">SUM(E115+F115-G115)</f>
        <v>52400</v>
      </c>
    </row>
    <row r="116" spans="1:8" s="16" customFormat="1" ht="12" customHeight="1" x14ac:dyDescent="0.2">
      <c r="A116" s="33"/>
      <c r="B116" s="32"/>
      <c r="C116" s="48">
        <v>4017</v>
      </c>
      <c r="D116" s="63" t="s">
        <v>70</v>
      </c>
      <c r="E116" s="64">
        <v>0</v>
      </c>
      <c r="F116" s="50">
        <v>14047.56</v>
      </c>
      <c r="G116" s="50"/>
      <c r="H116" s="44">
        <f t="shared" si="25"/>
        <v>14047.56</v>
      </c>
    </row>
    <row r="117" spans="1:8" s="16" customFormat="1" ht="12" customHeight="1" x14ac:dyDescent="0.2">
      <c r="A117" s="33"/>
      <c r="B117" s="32"/>
      <c r="C117" s="36">
        <v>4117</v>
      </c>
      <c r="D117" s="55" t="s">
        <v>89</v>
      </c>
      <c r="E117" s="64">
        <v>0</v>
      </c>
      <c r="F117" s="50">
        <v>2452.66</v>
      </c>
      <c r="G117" s="50"/>
      <c r="H117" s="44">
        <f t="shared" si="25"/>
        <v>2452.66</v>
      </c>
    </row>
    <row r="118" spans="1:8" s="16" customFormat="1" ht="12" customHeight="1" x14ac:dyDescent="0.2">
      <c r="A118" s="33"/>
      <c r="B118" s="32"/>
      <c r="C118" s="48">
        <v>4127</v>
      </c>
      <c r="D118" s="63" t="s">
        <v>72</v>
      </c>
      <c r="E118" s="64">
        <v>0</v>
      </c>
      <c r="F118" s="50">
        <v>344.2</v>
      </c>
      <c r="G118" s="50"/>
      <c r="H118" s="44">
        <f t="shared" si="25"/>
        <v>344.2</v>
      </c>
    </row>
    <row r="119" spans="1:8" s="16" customFormat="1" ht="12" customHeight="1" x14ac:dyDescent="0.2">
      <c r="A119" s="33"/>
      <c r="B119" s="32"/>
      <c r="C119" s="48">
        <v>4177</v>
      </c>
      <c r="D119" s="63" t="s">
        <v>93</v>
      </c>
      <c r="E119" s="64">
        <v>0</v>
      </c>
      <c r="F119" s="50">
        <v>6080</v>
      </c>
      <c r="G119" s="50"/>
      <c r="H119" s="44">
        <f t="shared" si="25"/>
        <v>6080</v>
      </c>
    </row>
    <row r="120" spans="1:8" s="16" customFormat="1" ht="12" customHeight="1" x14ac:dyDescent="0.2">
      <c r="A120" s="33"/>
      <c r="B120" s="32"/>
      <c r="C120" s="48">
        <v>4217</v>
      </c>
      <c r="D120" s="63" t="s">
        <v>79</v>
      </c>
      <c r="E120" s="64">
        <v>0</v>
      </c>
      <c r="F120" s="50">
        <v>1440</v>
      </c>
      <c r="G120" s="50"/>
      <c r="H120" s="44">
        <f t="shared" si="25"/>
        <v>1440</v>
      </c>
    </row>
    <row r="121" spans="1:8" s="16" customFormat="1" ht="12" customHeight="1" x14ac:dyDescent="0.2">
      <c r="A121" s="33"/>
      <c r="B121" s="32"/>
      <c r="C121" s="48">
        <v>4227</v>
      </c>
      <c r="D121" s="63" t="s">
        <v>94</v>
      </c>
      <c r="E121" s="64">
        <v>0</v>
      </c>
      <c r="F121" s="50">
        <v>8640</v>
      </c>
      <c r="G121" s="50"/>
      <c r="H121" s="44">
        <f t="shared" si="25"/>
        <v>8640</v>
      </c>
    </row>
    <row r="122" spans="1:8" s="16" customFormat="1" ht="12" customHeight="1" x14ac:dyDescent="0.2">
      <c r="A122" s="33"/>
      <c r="B122" s="32"/>
      <c r="C122" s="40">
        <v>4307</v>
      </c>
      <c r="D122" s="63" t="s">
        <v>60</v>
      </c>
      <c r="E122" s="64">
        <v>0</v>
      </c>
      <c r="F122" s="50">
        <v>16480</v>
      </c>
      <c r="G122" s="50"/>
      <c r="H122" s="44">
        <f t="shared" si="25"/>
        <v>16480</v>
      </c>
    </row>
    <row r="123" spans="1:8" s="16" customFormat="1" ht="12" customHeight="1" x14ac:dyDescent="0.2">
      <c r="A123" s="33"/>
      <c r="B123" s="32"/>
      <c r="C123" s="48">
        <v>4309</v>
      </c>
      <c r="D123" s="63" t="s">
        <v>60</v>
      </c>
      <c r="E123" s="64">
        <v>0</v>
      </c>
      <c r="F123" s="50">
        <v>2880</v>
      </c>
      <c r="G123" s="50"/>
      <c r="H123" s="44">
        <f t="shared" si="25"/>
        <v>2880</v>
      </c>
    </row>
    <row r="124" spans="1:8" s="16" customFormat="1" ht="12" customHeight="1" x14ac:dyDescent="0.2">
      <c r="A124" s="33"/>
      <c r="B124" s="32"/>
      <c r="C124" s="48">
        <v>4717</v>
      </c>
      <c r="D124" s="55" t="s">
        <v>73</v>
      </c>
      <c r="E124" s="64">
        <v>0</v>
      </c>
      <c r="F124" s="50">
        <v>35.58</v>
      </c>
      <c r="G124" s="50"/>
      <c r="H124" s="44">
        <f t="shared" si="25"/>
        <v>35.58</v>
      </c>
    </row>
    <row r="125" spans="1:8" s="16" customFormat="1" ht="12" customHeight="1" thickBot="1" x14ac:dyDescent="0.25">
      <c r="A125" s="32">
        <v>900</v>
      </c>
      <c r="B125" s="32"/>
      <c r="C125" s="33"/>
      <c r="D125" s="34" t="s">
        <v>95</v>
      </c>
      <c r="E125" s="30">
        <v>72877365.549999997</v>
      </c>
      <c r="F125" s="35">
        <f t="shared" ref="F125:G127" si="26">SUM(F126)</f>
        <v>1500000</v>
      </c>
      <c r="G125" s="35">
        <f t="shared" si="26"/>
        <v>0</v>
      </c>
      <c r="H125" s="30">
        <f t="shared" si="25"/>
        <v>74377365.549999997</v>
      </c>
    </row>
    <row r="126" spans="1:8" s="16" customFormat="1" ht="12" customHeight="1" thickTop="1" x14ac:dyDescent="0.2">
      <c r="A126" s="66"/>
      <c r="B126" s="40">
        <v>90095</v>
      </c>
      <c r="C126" s="33"/>
      <c r="D126" s="37" t="s">
        <v>16</v>
      </c>
      <c r="E126" s="38">
        <v>30627391.549999997</v>
      </c>
      <c r="F126" s="38">
        <f t="shared" si="26"/>
        <v>1500000</v>
      </c>
      <c r="G126" s="38">
        <f t="shared" si="26"/>
        <v>0</v>
      </c>
      <c r="H126" s="38">
        <f t="shared" si="25"/>
        <v>32127391.549999997</v>
      </c>
    </row>
    <row r="127" spans="1:8" s="16" customFormat="1" ht="12.75" customHeight="1" x14ac:dyDescent="0.2">
      <c r="A127" s="66"/>
      <c r="B127" s="40"/>
      <c r="C127" s="48"/>
      <c r="D127" s="366" t="s">
        <v>56</v>
      </c>
      <c r="E127" s="373">
        <v>12920000</v>
      </c>
      <c r="F127" s="373">
        <f t="shared" si="26"/>
        <v>1500000</v>
      </c>
      <c r="G127" s="373">
        <f t="shared" si="26"/>
        <v>0</v>
      </c>
      <c r="H127" s="373">
        <f t="shared" si="25"/>
        <v>14420000</v>
      </c>
    </row>
    <row r="128" spans="1:8" s="16" customFormat="1" ht="12" customHeight="1" x14ac:dyDescent="0.2">
      <c r="A128" s="66"/>
      <c r="B128" s="40"/>
      <c r="C128" s="48">
        <v>6050</v>
      </c>
      <c r="D128" s="63" t="s">
        <v>57</v>
      </c>
      <c r="E128" s="44">
        <v>12920000</v>
      </c>
      <c r="F128" s="44">
        <v>1500000</v>
      </c>
      <c r="G128" s="44"/>
      <c r="H128" s="44">
        <f t="shared" si="25"/>
        <v>14420000</v>
      </c>
    </row>
    <row r="129" spans="1:8" s="16" customFormat="1" ht="18.600000000000001" customHeight="1" thickBot="1" x14ac:dyDescent="0.25">
      <c r="A129" s="66"/>
      <c r="B129" s="40"/>
      <c r="C129" s="48"/>
      <c r="D129" s="29" t="s">
        <v>96</v>
      </c>
      <c r="E129" s="30">
        <v>81169169.090000004</v>
      </c>
      <c r="F129" s="30">
        <f>SUM(F130,F135,F141,F152)</f>
        <v>756710.64</v>
      </c>
      <c r="G129" s="30">
        <f>SUM(G130,G135,G141,G152)</f>
        <v>0</v>
      </c>
      <c r="H129" s="30">
        <f t="shared" si="25"/>
        <v>81925879.730000004</v>
      </c>
    </row>
    <row r="130" spans="1:8" s="16" customFormat="1" ht="18.600000000000001" customHeight="1" thickTop="1" thickBot="1" x14ac:dyDescent="0.25">
      <c r="A130" s="32">
        <v>600</v>
      </c>
      <c r="B130" s="32"/>
      <c r="C130" s="33"/>
      <c r="D130" s="34" t="s">
        <v>33</v>
      </c>
      <c r="E130" s="35">
        <v>0</v>
      </c>
      <c r="F130" s="35">
        <f t="shared" ref="F130:G131" si="27">SUM(F131)</f>
        <v>295.87</v>
      </c>
      <c r="G130" s="35">
        <f t="shared" si="27"/>
        <v>0</v>
      </c>
      <c r="H130" s="35">
        <f t="shared" si="25"/>
        <v>295.87</v>
      </c>
    </row>
    <row r="131" spans="1:8" s="16" customFormat="1" ht="12" customHeight="1" thickTop="1" x14ac:dyDescent="0.2">
      <c r="A131" s="32"/>
      <c r="B131" s="47">
        <v>60095</v>
      </c>
      <c r="C131" s="47"/>
      <c r="D131" s="45" t="s">
        <v>16</v>
      </c>
      <c r="E131" s="38">
        <v>0</v>
      </c>
      <c r="F131" s="39">
        <f t="shared" si="27"/>
        <v>295.87</v>
      </c>
      <c r="G131" s="39">
        <f t="shared" si="27"/>
        <v>0</v>
      </c>
      <c r="H131" s="38">
        <f t="shared" si="25"/>
        <v>295.87</v>
      </c>
    </row>
    <row r="132" spans="1:8" s="16" customFormat="1" ht="20.25" customHeight="1" x14ac:dyDescent="0.2">
      <c r="A132" s="32"/>
      <c r="B132" s="40"/>
      <c r="C132" s="26"/>
      <c r="D132" s="369" t="s">
        <v>97</v>
      </c>
      <c r="E132" s="367">
        <v>0</v>
      </c>
      <c r="F132" s="368">
        <f>SUM(F133)</f>
        <v>295.87</v>
      </c>
      <c r="G132" s="368">
        <f>SUM(G133)</f>
        <v>0</v>
      </c>
      <c r="H132" s="367">
        <f t="shared" si="25"/>
        <v>295.87</v>
      </c>
    </row>
    <row r="133" spans="1:8" s="16" customFormat="1" ht="12" customHeight="1" x14ac:dyDescent="0.2">
      <c r="A133" s="32"/>
      <c r="B133" s="32"/>
      <c r="C133" s="73" t="s">
        <v>78</v>
      </c>
      <c r="D133" s="55" t="s">
        <v>79</v>
      </c>
      <c r="E133" s="50">
        <v>0</v>
      </c>
      <c r="F133" s="43">
        <v>295.87</v>
      </c>
      <c r="G133" s="43"/>
      <c r="H133" s="50">
        <f t="shared" si="25"/>
        <v>295.87</v>
      </c>
    </row>
    <row r="134" spans="1:8" s="16" customFormat="1" ht="12" customHeight="1" x14ac:dyDescent="0.2">
      <c r="A134" s="32">
        <v>754</v>
      </c>
      <c r="B134" s="32"/>
      <c r="C134" s="33"/>
      <c r="D134" s="34" t="s">
        <v>37</v>
      </c>
      <c r="E134" s="50"/>
      <c r="F134" s="43"/>
      <c r="G134" s="43"/>
      <c r="H134" s="50"/>
    </row>
    <row r="135" spans="1:8" s="16" customFormat="1" ht="12" customHeight="1" thickBot="1" x14ac:dyDescent="0.25">
      <c r="A135" s="32"/>
      <c r="B135" s="32"/>
      <c r="C135" s="33"/>
      <c r="D135" s="34" t="s">
        <v>38</v>
      </c>
      <c r="E135" s="35">
        <v>840644</v>
      </c>
      <c r="F135" s="35">
        <f>SUM(F136)</f>
        <v>386820</v>
      </c>
      <c r="G135" s="35">
        <f>SUM(G136)</f>
        <v>0</v>
      </c>
      <c r="H135" s="35">
        <f>SUM(E135+F135-G135)</f>
        <v>1227464</v>
      </c>
    </row>
    <row r="136" spans="1:8" s="16" customFormat="1" ht="12" customHeight="1" thickTop="1" x14ac:dyDescent="0.2">
      <c r="A136" s="40"/>
      <c r="B136" s="40">
        <v>75495</v>
      </c>
      <c r="C136" s="26"/>
      <c r="D136" s="45" t="s">
        <v>16</v>
      </c>
      <c r="E136" s="38">
        <v>840644</v>
      </c>
      <c r="F136" s="39">
        <f>SUM(F137,F139)</f>
        <v>386820</v>
      </c>
      <c r="G136" s="39">
        <f>SUM(G137,G139)</f>
        <v>0</v>
      </c>
      <c r="H136" s="38">
        <f>SUM(E136+F136-G136)</f>
        <v>1227464</v>
      </c>
    </row>
    <row r="137" spans="1:8" s="16" customFormat="1" ht="33.75" customHeight="1" x14ac:dyDescent="0.2">
      <c r="A137" s="40"/>
      <c r="B137" s="40"/>
      <c r="C137" s="73"/>
      <c r="D137" s="375" t="s">
        <v>98</v>
      </c>
      <c r="E137" s="373">
        <v>195780</v>
      </c>
      <c r="F137" s="373">
        <f>SUM(F138:F138)</f>
        <v>264660</v>
      </c>
      <c r="G137" s="373">
        <f>SUM(G138:G138)</f>
        <v>0</v>
      </c>
      <c r="H137" s="367">
        <f>SUM(E137+F137-G137)</f>
        <v>460440</v>
      </c>
    </row>
    <row r="138" spans="1:8" s="16" customFormat="1" ht="12" customHeight="1" x14ac:dyDescent="0.2">
      <c r="A138" s="40"/>
      <c r="B138" s="40"/>
      <c r="C138" s="40">
        <v>4300</v>
      </c>
      <c r="D138" s="63" t="s">
        <v>60</v>
      </c>
      <c r="E138" s="64">
        <v>195780</v>
      </c>
      <c r="F138" s="64">
        <v>264660</v>
      </c>
      <c r="G138" s="64"/>
      <c r="H138" s="43">
        <f t="shared" ref="H138:H140" si="28">SUM(E138+F138-G138)</f>
        <v>460440</v>
      </c>
    </row>
    <row r="139" spans="1:8" s="16" customFormat="1" ht="20.25" customHeight="1" x14ac:dyDescent="0.2">
      <c r="A139" s="25"/>
      <c r="B139" s="32"/>
      <c r="C139" s="73"/>
      <c r="D139" s="369" t="s">
        <v>99</v>
      </c>
      <c r="E139" s="367">
        <v>644864</v>
      </c>
      <c r="F139" s="368">
        <f>SUM(F140:F140)</f>
        <v>122160</v>
      </c>
      <c r="G139" s="368">
        <f>SUM(G140:G140)</f>
        <v>0</v>
      </c>
      <c r="H139" s="367">
        <f t="shared" si="28"/>
        <v>767024</v>
      </c>
    </row>
    <row r="140" spans="1:8" s="16" customFormat="1" ht="12" customHeight="1" x14ac:dyDescent="0.2">
      <c r="A140" s="51"/>
      <c r="B140" s="52"/>
      <c r="C140" s="70">
        <v>3110</v>
      </c>
      <c r="D140" s="45" t="s">
        <v>87</v>
      </c>
      <c r="E140" s="38">
        <v>643360</v>
      </c>
      <c r="F140" s="38">
        <v>122160</v>
      </c>
      <c r="G140" s="39"/>
      <c r="H140" s="38">
        <f t="shared" si="28"/>
        <v>765520</v>
      </c>
    </row>
    <row r="141" spans="1:8" s="16" customFormat="1" ht="12" customHeight="1" thickBot="1" x14ac:dyDescent="0.25">
      <c r="A141" s="31">
        <v>801</v>
      </c>
      <c r="B141" s="32"/>
      <c r="C141" s="33"/>
      <c r="D141" s="34" t="s">
        <v>20</v>
      </c>
      <c r="E141" s="30">
        <v>0</v>
      </c>
      <c r="F141" s="30">
        <f>SUM(F144)</f>
        <v>362556.77</v>
      </c>
      <c r="G141" s="30">
        <f>SUM(G144)</f>
        <v>0</v>
      </c>
      <c r="H141" s="30">
        <f>SUM(E141+F141-G141)</f>
        <v>362556.77</v>
      </c>
    </row>
    <row r="142" spans="1:8" s="16" customFormat="1" ht="12" customHeight="1" thickTop="1" x14ac:dyDescent="0.2">
      <c r="A142" s="31"/>
      <c r="B142" s="40">
        <v>80153</v>
      </c>
      <c r="C142" s="33"/>
      <c r="D142" s="55" t="s">
        <v>43</v>
      </c>
      <c r="E142" s="56"/>
      <c r="F142" s="56"/>
      <c r="G142" s="56"/>
      <c r="H142" s="56"/>
    </row>
    <row r="143" spans="1:8" s="16" customFormat="1" ht="12" customHeight="1" x14ac:dyDescent="0.2">
      <c r="A143" s="31"/>
      <c r="B143" s="32"/>
      <c r="C143" s="33"/>
      <c r="D143" s="55" t="s">
        <v>44</v>
      </c>
      <c r="E143" s="56"/>
      <c r="F143" s="56"/>
      <c r="G143" s="56"/>
      <c r="H143" s="56"/>
    </row>
    <row r="144" spans="1:8" s="16" customFormat="1" ht="12" customHeight="1" x14ac:dyDescent="0.2">
      <c r="A144" s="32"/>
      <c r="B144" s="40"/>
      <c r="C144" s="26"/>
      <c r="D144" s="45" t="s">
        <v>45</v>
      </c>
      <c r="E144" s="38">
        <v>0</v>
      </c>
      <c r="F144" s="38">
        <f>SUM(F145,F147)</f>
        <v>362556.77</v>
      </c>
      <c r="G144" s="38">
        <f>SUM(G145,G147)</f>
        <v>0</v>
      </c>
      <c r="H144" s="38">
        <f>SUM(E144+F144-G144)</f>
        <v>362556.77</v>
      </c>
    </row>
    <row r="145" spans="1:8" s="16" customFormat="1" ht="12" customHeight="1" x14ac:dyDescent="0.2">
      <c r="A145" s="78"/>
      <c r="B145" s="40"/>
      <c r="C145" s="26"/>
      <c r="D145" s="372" t="s">
        <v>100</v>
      </c>
      <c r="E145" s="367">
        <v>0</v>
      </c>
      <c r="F145" s="368">
        <f>SUM(F146:F146)</f>
        <v>325125</v>
      </c>
      <c r="G145" s="368">
        <f>SUM(G146:G146)</f>
        <v>0</v>
      </c>
      <c r="H145" s="367">
        <f>SUM(E145+F145-G145)</f>
        <v>325125</v>
      </c>
    </row>
    <row r="146" spans="1:8" s="16" customFormat="1" ht="12" customHeight="1" x14ac:dyDescent="0.2">
      <c r="A146" s="31"/>
      <c r="B146" s="25"/>
      <c r="C146" s="48">
        <v>4240</v>
      </c>
      <c r="D146" s="63" t="s">
        <v>68</v>
      </c>
      <c r="E146" s="43">
        <v>0</v>
      </c>
      <c r="F146" s="44">
        <v>325125</v>
      </c>
      <c r="G146" s="60"/>
      <c r="H146" s="43">
        <f>SUM(E146+F146-G146)</f>
        <v>325125</v>
      </c>
    </row>
    <row r="147" spans="1:8" s="16" customFormat="1" ht="12" customHeight="1" x14ac:dyDescent="0.2">
      <c r="A147" s="31"/>
      <c r="B147" s="25"/>
      <c r="C147" s="26"/>
      <c r="D147" s="366" t="s">
        <v>101</v>
      </c>
      <c r="E147" s="367">
        <v>0</v>
      </c>
      <c r="F147" s="368">
        <f>SUM(F150:F151)</f>
        <v>37431.769999999997</v>
      </c>
      <c r="G147" s="368">
        <f>SUM(G150:G151)</f>
        <v>0</v>
      </c>
      <c r="H147" s="367">
        <f>SUM(E147+F147-G147)</f>
        <v>37431.769999999997</v>
      </c>
    </row>
    <row r="148" spans="1:8" s="16" customFormat="1" ht="12" customHeight="1" x14ac:dyDescent="0.2">
      <c r="A148" s="31"/>
      <c r="B148" s="25"/>
      <c r="C148" s="48">
        <v>2830</v>
      </c>
      <c r="D148" s="40" t="s">
        <v>102</v>
      </c>
      <c r="E148" s="43"/>
      <c r="F148" s="60"/>
      <c r="G148" s="44"/>
      <c r="H148" s="43"/>
    </row>
    <row r="149" spans="1:8" s="16" customFormat="1" ht="12" customHeight="1" x14ac:dyDescent="0.2">
      <c r="A149" s="31"/>
      <c r="B149" s="25"/>
      <c r="C149" s="48"/>
      <c r="D149" s="40" t="s">
        <v>103</v>
      </c>
      <c r="E149" s="43"/>
      <c r="F149" s="60"/>
      <c r="G149" s="44"/>
      <c r="H149" s="43"/>
    </row>
    <row r="150" spans="1:8" s="16" customFormat="1" ht="12" customHeight="1" x14ac:dyDescent="0.2">
      <c r="A150" s="31"/>
      <c r="B150" s="25"/>
      <c r="C150" s="48"/>
      <c r="D150" s="40" t="s">
        <v>104</v>
      </c>
      <c r="E150" s="43">
        <v>0</v>
      </c>
      <c r="F150" s="44">
        <v>33841</v>
      </c>
      <c r="G150" s="44"/>
      <c r="H150" s="43">
        <f>SUM(E150+F150-G150)</f>
        <v>33841</v>
      </c>
    </row>
    <row r="151" spans="1:8" s="16" customFormat="1" ht="12" customHeight="1" x14ac:dyDescent="0.2">
      <c r="A151" s="31"/>
      <c r="B151" s="25"/>
      <c r="C151" s="36">
        <v>4210</v>
      </c>
      <c r="D151" s="55" t="s">
        <v>79</v>
      </c>
      <c r="E151" s="43">
        <v>0</v>
      </c>
      <c r="F151" s="44">
        <v>3590.77</v>
      </c>
      <c r="G151" s="60"/>
      <c r="H151" s="43">
        <f>SUM(E151+F151-G151)</f>
        <v>3590.77</v>
      </c>
    </row>
    <row r="152" spans="1:8" s="16" customFormat="1" ht="12" customHeight="1" thickBot="1" x14ac:dyDescent="0.25">
      <c r="A152" s="31">
        <v>853</v>
      </c>
      <c r="B152" s="32"/>
      <c r="C152" s="33"/>
      <c r="D152" s="34" t="s">
        <v>48</v>
      </c>
      <c r="E152" s="30">
        <v>277542</v>
      </c>
      <c r="F152" s="35">
        <f>SUM(F153)</f>
        <v>7038</v>
      </c>
      <c r="G152" s="35">
        <f>SUM(G153)</f>
        <v>0</v>
      </c>
      <c r="H152" s="30">
        <f t="shared" si="25"/>
        <v>284580</v>
      </c>
    </row>
    <row r="153" spans="1:8" s="16" customFormat="1" ht="12" customHeight="1" thickTop="1" x14ac:dyDescent="0.2">
      <c r="A153" s="33"/>
      <c r="B153" s="40">
        <v>85395</v>
      </c>
      <c r="C153" s="26"/>
      <c r="D153" s="45" t="s">
        <v>16</v>
      </c>
      <c r="E153" s="62">
        <v>277542</v>
      </c>
      <c r="F153" s="38">
        <f>SUM(F154)</f>
        <v>7038</v>
      </c>
      <c r="G153" s="38">
        <f>SUM(G154)</f>
        <v>0</v>
      </c>
      <c r="H153" s="38">
        <f t="shared" si="25"/>
        <v>284580</v>
      </c>
    </row>
    <row r="154" spans="1:8" s="16" customFormat="1" ht="22.5" customHeight="1" x14ac:dyDescent="0.2">
      <c r="A154" s="33"/>
      <c r="B154" s="40"/>
      <c r="C154" s="73"/>
      <c r="D154" s="380" t="s">
        <v>105</v>
      </c>
      <c r="E154" s="367">
        <v>277542</v>
      </c>
      <c r="F154" s="368">
        <f>SUM(F155:F158)</f>
        <v>7038</v>
      </c>
      <c r="G154" s="368">
        <f>SUM(G155:G158)</f>
        <v>0</v>
      </c>
      <c r="H154" s="367">
        <f>SUM(E154+F154-G154)</f>
        <v>284580</v>
      </c>
    </row>
    <row r="155" spans="1:8" s="16" customFormat="1" ht="12" customHeight="1" x14ac:dyDescent="0.2">
      <c r="A155" s="33"/>
      <c r="B155" s="40"/>
      <c r="C155" s="48">
        <v>3110</v>
      </c>
      <c r="D155" s="63" t="s">
        <v>87</v>
      </c>
      <c r="E155" s="64">
        <v>272100</v>
      </c>
      <c r="F155" s="44">
        <v>6900</v>
      </c>
      <c r="G155" s="44"/>
      <c r="H155" s="44">
        <f>SUM(E155+F155-G155)</f>
        <v>279000</v>
      </c>
    </row>
    <row r="156" spans="1:8" s="16" customFormat="1" ht="12" customHeight="1" x14ac:dyDescent="0.2">
      <c r="A156" s="33"/>
      <c r="B156" s="40"/>
      <c r="C156" s="48">
        <v>4010</v>
      </c>
      <c r="D156" s="63" t="s">
        <v>70</v>
      </c>
      <c r="E156" s="64">
        <v>4523</v>
      </c>
      <c r="F156" s="44">
        <v>115</v>
      </c>
      <c r="G156" s="44"/>
      <c r="H156" s="44">
        <f t="shared" ref="H156:H158" si="29">SUM(E156+F156-G156)</f>
        <v>4638</v>
      </c>
    </row>
    <row r="157" spans="1:8" s="16" customFormat="1" ht="12" customHeight="1" x14ac:dyDescent="0.2">
      <c r="A157" s="33"/>
      <c r="B157" s="40"/>
      <c r="C157" s="48">
        <v>4110</v>
      </c>
      <c r="D157" s="63" t="s">
        <v>89</v>
      </c>
      <c r="E157" s="64">
        <v>794</v>
      </c>
      <c r="F157" s="44">
        <v>21</v>
      </c>
      <c r="G157" s="44"/>
      <c r="H157" s="44">
        <f t="shared" si="29"/>
        <v>815</v>
      </c>
    </row>
    <row r="158" spans="1:8" s="16" customFormat="1" ht="12" customHeight="1" x14ac:dyDescent="0.2">
      <c r="A158" s="33"/>
      <c r="B158" s="40"/>
      <c r="C158" s="48">
        <v>4120</v>
      </c>
      <c r="D158" s="63" t="s">
        <v>106</v>
      </c>
      <c r="E158" s="64">
        <v>113</v>
      </c>
      <c r="F158" s="44">
        <v>2</v>
      </c>
      <c r="G158" s="44"/>
      <c r="H158" s="44">
        <f t="shared" si="29"/>
        <v>115</v>
      </c>
    </row>
    <row r="159" spans="1:8" s="16" customFormat="1" ht="19.5" customHeight="1" thickBot="1" x14ac:dyDescent="0.25">
      <c r="A159" s="76"/>
      <c r="B159" s="40"/>
      <c r="C159" s="48"/>
      <c r="D159" s="29" t="s">
        <v>107</v>
      </c>
      <c r="E159" s="30">
        <v>18617688.800000001</v>
      </c>
      <c r="F159" s="30">
        <f>SUM(F160,F168)</f>
        <v>42816.91</v>
      </c>
      <c r="G159" s="30">
        <f>SUM(G160,G168)</f>
        <v>0</v>
      </c>
      <c r="H159" s="30">
        <f>SUM(E159+F159-G159)</f>
        <v>18660505.710000001</v>
      </c>
    </row>
    <row r="160" spans="1:8" s="16" customFormat="1" ht="18" customHeight="1" thickTop="1" thickBot="1" x14ac:dyDescent="0.25">
      <c r="A160" s="31">
        <v>801</v>
      </c>
      <c r="B160" s="32"/>
      <c r="C160" s="33"/>
      <c r="D160" s="34" t="s">
        <v>20</v>
      </c>
      <c r="E160" s="30">
        <v>0</v>
      </c>
      <c r="F160" s="30">
        <f>SUM(F163)</f>
        <v>19256.91</v>
      </c>
      <c r="G160" s="30">
        <f>SUM(G163)</f>
        <v>0</v>
      </c>
      <c r="H160" s="30">
        <f>SUM(E160+F160-G160)</f>
        <v>19256.91</v>
      </c>
    </row>
    <row r="161" spans="1:8" s="16" customFormat="1" ht="12" customHeight="1" thickTop="1" x14ac:dyDescent="0.2">
      <c r="A161" s="31"/>
      <c r="B161" s="40">
        <v>80153</v>
      </c>
      <c r="C161" s="33"/>
      <c r="D161" s="55" t="s">
        <v>43</v>
      </c>
      <c r="E161" s="56"/>
      <c r="F161" s="56"/>
      <c r="G161" s="56"/>
      <c r="H161" s="56"/>
    </row>
    <row r="162" spans="1:8" s="16" customFormat="1" ht="12" customHeight="1" x14ac:dyDescent="0.2">
      <c r="A162" s="31"/>
      <c r="B162" s="32"/>
      <c r="C162" s="33"/>
      <c r="D162" s="55" t="s">
        <v>44</v>
      </c>
      <c r="E162" s="56"/>
      <c r="F162" s="56"/>
      <c r="G162" s="56"/>
      <c r="H162" s="56"/>
    </row>
    <row r="163" spans="1:8" s="16" customFormat="1" ht="12" customHeight="1" x14ac:dyDescent="0.2">
      <c r="A163" s="32"/>
      <c r="B163" s="40"/>
      <c r="C163" s="26"/>
      <c r="D163" s="45" t="s">
        <v>45</v>
      </c>
      <c r="E163" s="38">
        <v>0</v>
      </c>
      <c r="F163" s="38">
        <f>SUM(F164,F166)</f>
        <v>19256.91</v>
      </c>
      <c r="G163" s="38">
        <f>SUM(G164,G166)</f>
        <v>0</v>
      </c>
      <c r="H163" s="38">
        <f>SUM(E163+F163-G163)</f>
        <v>19256.91</v>
      </c>
    </row>
    <row r="164" spans="1:8" s="16" customFormat="1" ht="12" customHeight="1" x14ac:dyDescent="0.2">
      <c r="A164" s="78"/>
      <c r="B164" s="40"/>
      <c r="C164" s="26"/>
      <c r="D164" s="372" t="s">
        <v>100</v>
      </c>
      <c r="E164" s="367">
        <v>0</v>
      </c>
      <c r="F164" s="368">
        <f>SUM(F165:F165)</f>
        <v>19066</v>
      </c>
      <c r="G164" s="368">
        <f>SUM(G165:G165)</f>
        <v>0</v>
      </c>
      <c r="H164" s="367">
        <f>SUM(E164+F164-G164)</f>
        <v>19066</v>
      </c>
    </row>
    <row r="165" spans="1:8" s="16" customFormat="1" ht="12" customHeight="1" x14ac:dyDescent="0.2">
      <c r="A165" s="31"/>
      <c r="B165" s="25"/>
      <c r="C165" s="48">
        <v>4240</v>
      </c>
      <c r="D165" s="63" t="s">
        <v>68</v>
      </c>
      <c r="E165" s="43">
        <v>0</v>
      </c>
      <c r="F165" s="44">
        <v>19066</v>
      </c>
      <c r="G165" s="60"/>
      <c r="H165" s="43">
        <f>SUM(E165+F165-G165)</f>
        <v>19066</v>
      </c>
    </row>
    <row r="166" spans="1:8" s="16" customFormat="1" ht="12" customHeight="1" x14ac:dyDescent="0.2">
      <c r="A166" s="31"/>
      <c r="B166" s="25"/>
      <c r="C166" s="26"/>
      <c r="D166" s="366" t="s">
        <v>101</v>
      </c>
      <c r="E166" s="367">
        <v>0</v>
      </c>
      <c r="F166" s="368">
        <f>SUM(F167:F167)</f>
        <v>190.91</v>
      </c>
      <c r="G166" s="368">
        <f>SUM(G167:G167)</f>
        <v>0</v>
      </c>
      <c r="H166" s="367">
        <f>SUM(E166+F166-G166)</f>
        <v>190.91</v>
      </c>
    </row>
    <row r="167" spans="1:8" s="16" customFormat="1" ht="12" customHeight="1" x14ac:dyDescent="0.2">
      <c r="A167" s="31"/>
      <c r="B167" s="25"/>
      <c r="C167" s="36">
        <v>4210</v>
      </c>
      <c r="D167" s="55" t="s">
        <v>79</v>
      </c>
      <c r="E167" s="43">
        <v>0</v>
      </c>
      <c r="F167" s="44">
        <v>190.91</v>
      </c>
      <c r="G167" s="60"/>
      <c r="H167" s="43">
        <f>SUM(E167+F167-G167)</f>
        <v>190.91</v>
      </c>
    </row>
    <row r="168" spans="1:8" s="16" customFormat="1" ht="12" customHeight="1" thickBot="1" x14ac:dyDescent="0.25">
      <c r="A168" s="31">
        <v>853</v>
      </c>
      <c r="B168" s="32"/>
      <c r="C168" s="33"/>
      <c r="D168" s="34" t="s">
        <v>48</v>
      </c>
      <c r="E168" s="30">
        <v>462240</v>
      </c>
      <c r="F168" s="30">
        <f>SUM(F169)</f>
        <v>23560</v>
      </c>
      <c r="G168" s="30">
        <f>SUM(G169)</f>
        <v>0</v>
      </c>
      <c r="H168" s="30">
        <f t="shared" ref="H168:H174" si="30">SUM(E168+F168-G168)</f>
        <v>485800</v>
      </c>
    </row>
    <row r="169" spans="1:8" s="16" customFormat="1" ht="12" customHeight="1" thickTop="1" x14ac:dyDescent="0.2">
      <c r="A169" s="31"/>
      <c r="B169" s="40">
        <v>85321</v>
      </c>
      <c r="C169" s="26"/>
      <c r="D169" s="45" t="s">
        <v>52</v>
      </c>
      <c r="E169" s="62">
        <v>453000</v>
      </c>
      <c r="F169" s="39">
        <f>SUM(F170)</f>
        <v>23560</v>
      </c>
      <c r="G169" s="39">
        <f>SUM(G170)</f>
        <v>0</v>
      </c>
      <c r="H169" s="38">
        <f t="shared" si="30"/>
        <v>476560</v>
      </c>
    </row>
    <row r="170" spans="1:8" s="16" customFormat="1" ht="12" customHeight="1" x14ac:dyDescent="0.2">
      <c r="A170" s="33"/>
      <c r="B170" s="32"/>
      <c r="C170" s="26"/>
      <c r="D170" s="372" t="s">
        <v>108</v>
      </c>
      <c r="E170" s="367">
        <v>199800</v>
      </c>
      <c r="F170" s="376">
        <f>SUM(F171:F174)</f>
        <v>23560</v>
      </c>
      <c r="G170" s="376">
        <f>SUM(G171:G174)</f>
        <v>0</v>
      </c>
      <c r="H170" s="373">
        <f t="shared" si="30"/>
        <v>223360</v>
      </c>
    </row>
    <row r="171" spans="1:8" s="16" customFormat="1" ht="12" customHeight="1" x14ac:dyDescent="0.2">
      <c r="A171" s="33"/>
      <c r="B171" s="32"/>
      <c r="C171" s="48">
        <v>4110</v>
      </c>
      <c r="D171" s="63" t="s">
        <v>89</v>
      </c>
      <c r="E171" s="50">
        <v>8926</v>
      </c>
      <c r="F171" s="50">
        <v>3460</v>
      </c>
      <c r="G171" s="50"/>
      <c r="H171" s="44">
        <f t="shared" si="30"/>
        <v>12386</v>
      </c>
    </row>
    <row r="172" spans="1:8" s="16" customFormat="1" ht="12" customHeight="1" x14ac:dyDescent="0.2">
      <c r="A172" s="33"/>
      <c r="B172" s="32"/>
      <c r="C172" s="48">
        <v>4120</v>
      </c>
      <c r="D172" s="63" t="s">
        <v>106</v>
      </c>
      <c r="E172" s="50">
        <v>317</v>
      </c>
      <c r="F172" s="50">
        <v>100</v>
      </c>
      <c r="G172" s="50"/>
      <c r="H172" s="44">
        <f t="shared" si="30"/>
        <v>417</v>
      </c>
    </row>
    <row r="173" spans="1:8" s="16" customFormat="1" ht="12" customHeight="1" x14ac:dyDescent="0.2">
      <c r="A173" s="33"/>
      <c r="B173" s="32"/>
      <c r="C173" s="48">
        <v>4170</v>
      </c>
      <c r="D173" s="63" t="s">
        <v>93</v>
      </c>
      <c r="E173" s="50">
        <v>79974</v>
      </c>
      <c r="F173" s="50">
        <v>9000</v>
      </c>
      <c r="G173" s="50"/>
      <c r="H173" s="44">
        <f t="shared" si="30"/>
        <v>88974</v>
      </c>
    </row>
    <row r="174" spans="1:8" s="16" customFormat="1" ht="12" customHeight="1" x14ac:dyDescent="0.2">
      <c r="A174" s="33"/>
      <c r="B174" s="32"/>
      <c r="C174" s="67">
        <v>4300</v>
      </c>
      <c r="D174" s="55" t="s">
        <v>60</v>
      </c>
      <c r="E174" s="50">
        <v>90583</v>
      </c>
      <c r="F174" s="50">
        <v>11000</v>
      </c>
      <c r="G174" s="50"/>
      <c r="H174" s="44">
        <f t="shared" si="30"/>
        <v>101583</v>
      </c>
    </row>
    <row r="175" spans="1:8" s="16" customFormat="1" ht="3.75" customHeight="1" x14ac:dyDescent="0.2">
      <c r="A175" s="79"/>
      <c r="B175" s="79"/>
      <c r="C175" s="80"/>
      <c r="D175" s="81"/>
      <c r="E175" s="38"/>
      <c r="F175" s="38"/>
      <c r="G175" s="38"/>
      <c r="H175" s="38"/>
    </row>
    <row r="176" spans="1:8" s="16" customFormat="1" ht="12.6" customHeight="1" x14ac:dyDescent="0.2"/>
    <row r="177" s="16" customFormat="1" ht="12.6" customHeight="1" x14ac:dyDescent="0.2"/>
    <row r="178" s="16" customFormat="1" ht="12.6" customHeight="1" x14ac:dyDescent="0.2"/>
    <row r="179" s="16" customFormat="1" ht="12.6" customHeight="1" x14ac:dyDescent="0.2"/>
    <row r="180" s="16" customFormat="1" ht="12.6" customHeight="1" x14ac:dyDescent="0.2"/>
    <row r="181" s="16" customFormat="1" ht="12.6" customHeight="1" x14ac:dyDescent="0.2"/>
    <row r="182" s="16" customFormat="1" ht="12.6" customHeight="1" x14ac:dyDescent="0.2"/>
    <row r="183" s="16" customFormat="1" ht="12.6" customHeight="1" x14ac:dyDescent="0.2"/>
    <row r="184" s="16" customFormat="1" ht="12.6" customHeight="1" x14ac:dyDescent="0.2"/>
    <row r="185" s="16" customFormat="1" ht="12.6" customHeight="1" x14ac:dyDescent="0.2"/>
    <row r="186" s="16" customFormat="1" ht="12.6" customHeight="1" x14ac:dyDescent="0.2"/>
    <row r="187" s="16" customFormat="1" ht="12.6" customHeight="1" x14ac:dyDescent="0.2"/>
    <row r="188" s="16" customFormat="1" ht="12.6" customHeight="1" x14ac:dyDescent="0.2"/>
    <row r="189" s="16" customFormat="1" ht="12.6" customHeight="1" x14ac:dyDescent="0.2"/>
    <row r="190" s="16" customFormat="1" ht="12.6" customHeight="1" x14ac:dyDescent="0.2"/>
    <row r="191" s="16" customFormat="1" ht="12.6" customHeight="1" x14ac:dyDescent="0.2"/>
    <row r="192" s="16" customFormat="1" ht="12.6" customHeight="1" x14ac:dyDescent="0.2"/>
    <row r="193" s="16" customFormat="1" ht="12.6" customHeight="1" x14ac:dyDescent="0.2"/>
    <row r="194" s="16" customFormat="1" ht="12.6" customHeight="1" x14ac:dyDescent="0.2"/>
    <row r="195" s="16" customFormat="1" ht="12.6" customHeight="1" x14ac:dyDescent="0.2"/>
    <row r="196" s="16" customFormat="1" ht="12.6" customHeight="1" x14ac:dyDescent="0.2"/>
    <row r="197" s="16" customFormat="1" ht="12.6" customHeight="1" x14ac:dyDescent="0.2"/>
    <row r="198" s="16" customFormat="1" ht="12.6" customHeight="1" x14ac:dyDescent="0.2"/>
    <row r="199" s="16" customFormat="1" ht="12.6" customHeight="1" x14ac:dyDescent="0.2"/>
    <row r="200" s="16" customFormat="1" ht="12.6" customHeight="1" x14ac:dyDescent="0.2"/>
    <row r="201" s="16" customFormat="1" ht="12.6" customHeight="1" x14ac:dyDescent="0.2"/>
    <row r="202" s="16" customFormat="1" ht="12.6" customHeight="1" x14ac:dyDescent="0.2"/>
    <row r="203" s="16" customFormat="1" ht="12.6" customHeight="1" x14ac:dyDescent="0.2"/>
    <row r="204" s="16" customFormat="1" ht="12.6" customHeight="1" x14ac:dyDescent="0.2"/>
    <row r="205" s="16" customFormat="1" ht="12.6" customHeight="1" x14ac:dyDescent="0.2"/>
    <row r="206" s="16" customFormat="1" ht="12.6" customHeight="1" x14ac:dyDescent="0.2"/>
    <row r="207" s="16" customFormat="1" ht="12.6" customHeight="1" x14ac:dyDescent="0.2"/>
    <row r="208" s="16" customFormat="1" ht="12.6" customHeight="1" x14ac:dyDescent="0.2"/>
    <row r="209" s="16" customFormat="1" ht="12.6" customHeight="1" x14ac:dyDescent="0.2"/>
    <row r="210" s="16" customFormat="1" ht="12.6" customHeight="1" x14ac:dyDescent="0.2"/>
    <row r="211" s="16" customFormat="1" ht="12.6" customHeight="1" x14ac:dyDescent="0.2"/>
    <row r="212" s="16" customFormat="1" ht="12.6" customHeight="1" x14ac:dyDescent="0.2"/>
    <row r="213" s="16" customFormat="1" ht="12.6" customHeight="1" x14ac:dyDescent="0.2"/>
    <row r="214" s="16" customFormat="1" ht="12.2" customHeight="1" x14ac:dyDescent="0.2"/>
    <row r="215" s="16" customFormat="1" ht="12.2" customHeight="1" x14ac:dyDescent="0.2"/>
    <row r="216" s="16" customFormat="1" ht="12.2" customHeight="1" x14ac:dyDescent="0.2"/>
    <row r="217" s="16" customFormat="1" ht="12.95" customHeight="1" x14ac:dyDescent="0.2"/>
    <row r="218" s="16" customFormat="1" ht="12.95" customHeight="1" x14ac:dyDescent="0.2"/>
    <row r="219" s="16" customFormat="1" ht="12.95" customHeight="1" x14ac:dyDescent="0.2"/>
    <row r="220" s="16" customFormat="1" ht="12.95" customHeight="1" x14ac:dyDescent="0.2"/>
    <row r="221" s="16" customFormat="1" ht="12.95" customHeight="1" x14ac:dyDescent="0.2"/>
    <row r="222" s="16" customFormat="1" ht="12.95" customHeight="1" x14ac:dyDescent="0.2"/>
    <row r="223" s="16" customFormat="1" ht="12.95" customHeight="1" x14ac:dyDescent="0.2"/>
    <row r="224" s="16" customFormat="1" ht="12.95" customHeight="1" x14ac:dyDescent="0.2"/>
    <row r="225" s="16" customFormat="1" ht="12.95" customHeight="1" x14ac:dyDescent="0.2"/>
    <row r="226" s="16" customFormat="1" ht="12.95" customHeight="1" x14ac:dyDescent="0.2"/>
    <row r="227" s="16" customFormat="1" ht="12.95" customHeight="1" x14ac:dyDescent="0.2"/>
    <row r="228" s="16" customFormat="1" ht="12.95" customHeight="1" x14ac:dyDescent="0.2"/>
    <row r="229" s="16" customFormat="1" ht="12.95" customHeight="1" x14ac:dyDescent="0.2"/>
    <row r="230" s="16" customFormat="1" ht="12.95" customHeight="1" x14ac:dyDescent="0.2"/>
    <row r="231" s="16" customFormat="1" ht="12.95" customHeight="1" x14ac:dyDescent="0.2"/>
    <row r="232" s="16" customFormat="1" ht="12.95" customHeight="1" x14ac:dyDescent="0.2"/>
    <row r="233" s="16" customFormat="1" ht="12.95" customHeight="1" x14ac:dyDescent="0.2"/>
    <row r="234" s="16" customFormat="1" ht="12.95" customHeight="1" x14ac:dyDescent="0.2"/>
    <row r="235" s="16" customFormat="1" ht="12.95" customHeight="1" x14ac:dyDescent="0.2"/>
    <row r="236" s="16" customFormat="1" ht="12.95" customHeight="1" x14ac:dyDescent="0.2"/>
    <row r="237" s="16" customFormat="1" ht="12.95" customHeight="1" x14ac:dyDescent="0.2"/>
    <row r="238" s="16" customFormat="1" ht="12.95" customHeight="1" x14ac:dyDescent="0.2"/>
    <row r="239" s="16" customFormat="1" ht="12.95" customHeight="1" x14ac:dyDescent="0.2"/>
    <row r="240" s="16" customFormat="1" ht="12.95" customHeight="1" x14ac:dyDescent="0.2"/>
    <row r="241" s="16" customFormat="1" ht="12.95" customHeight="1" x14ac:dyDescent="0.2"/>
    <row r="242" s="16" customFormat="1" ht="12.95" customHeight="1" x14ac:dyDescent="0.2"/>
    <row r="243" s="16" customFormat="1" ht="12.95" customHeight="1" x14ac:dyDescent="0.2"/>
    <row r="244" s="16" customFormat="1" ht="12.95" customHeight="1" x14ac:dyDescent="0.2"/>
    <row r="245" s="16" customFormat="1" ht="12.95" customHeight="1" x14ac:dyDescent="0.2"/>
    <row r="246" s="16" customFormat="1" ht="12.95" customHeight="1" x14ac:dyDescent="0.2"/>
    <row r="247" s="16" customFormat="1" ht="12.95" customHeight="1" x14ac:dyDescent="0.2"/>
    <row r="248" s="16" customFormat="1" ht="12.95" customHeight="1" x14ac:dyDescent="0.2"/>
    <row r="249" s="16" customFormat="1" ht="12.95" customHeight="1" x14ac:dyDescent="0.2"/>
    <row r="250" s="16" customFormat="1" ht="12.95" customHeight="1" x14ac:dyDescent="0.2"/>
    <row r="251" s="16" customFormat="1" ht="12.95" customHeight="1" x14ac:dyDescent="0.2"/>
    <row r="252" s="16" customFormat="1" ht="12.95" customHeight="1" x14ac:dyDescent="0.2"/>
    <row r="253" s="16" customFormat="1" ht="12.95" customHeight="1" x14ac:dyDescent="0.2"/>
    <row r="254" s="16" customFormat="1" ht="12.95" customHeight="1" x14ac:dyDescent="0.2"/>
    <row r="255" s="16" customFormat="1" ht="12.95" customHeight="1" x14ac:dyDescent="0.2"/>
    <row r="256" s="16" customFormat="1" ht="12.95" customHeight="1" x14ac:dyDescent="0.2"/>
    <row r="257" s="16" customFormat="1" ht="12.95" customHeight="1" x14ac:dyDescent="0.2"/>
    <row r="258" s="16" customFormat="1" ht="12.95" customHeight="1" x14ac:dyDescent="0.2"/>
    <row r="259" s="16" customFormat="1" ht="12.95" customHeight="1" x14ac:dyDescent="0.2"/>
    <row r="260" s="16" customFormat="1" ht="12.95" customHeight="1" x14ac:dyDescent="0.2"/>
    <row r="261" s="16" customFormat="1" ht="12.95" customHeight="1" x14ac:dyDescent="0.2"/>
    <row r="262" s="16" customFormat="1" ht="12.95" customHeight="1" x14ac:dyDescent="0.2"/>
    <row r="263" s="16" customFormat="1" ht="12.95" customHeight="1" x14ac:dyDescent="0.2"/>
    <row r="264" s="16" customFormat="1" ht="12.95" customHeight="1" x14ac:dyDescent="0.2"/>
    <row r="265" s="16" customFormat="1" ht="12.95" customHeight="1" x14ac:dyDescent="0.2"/>
    <row r="266" s="16" customFormat="1" ht="12.95" customHeight="1" x14ac:dyDescent="0.2"/>
    <row r="267" s="16" customFormat="1" ht="12.95" customHeight="1" x14ac:dyDescent="0.2"/>
    <row r="268" s="16" customFormat="1" ht="12.95" customHeight="1" x14ac:dyDescent="0.2"/>
    <row r="269" s="16" customFormat="1" ht="12.95" customHeight="1" x14ac:dyDescent="0.2"/>
    <row r="270" s="16" customFormat="1" ht="12.95" customHeight="1" x14ac:dyDescent="0.2"/>
    <row r="271" s="16" customFormat="1" ht="12.95" customHeight="1" x14ac:dyDescent="0.2"/>
    <row r="272" s="16" customFormat="1" ht="12.95" customHeight="1" x14ac:dyDescent="0.2"/>
    <row r="273" s="16" customFormat="1" ht="12.95" customHeight="1" x14ac:dyDescent="0.2"/>
    <row r="274" s="16" customFormat="1" ht="12.95" customHeight="1" x14ac:dyDescent="0.2"/>
    <row r="275" s="16" customFormat="1" ht="12.95" customHeight="1" x14ac:dyDescent="0.2"/>
    <row r="276" s="16" customFormat="1" ht="12.95" customHeight="1" x14ac:dyDescent="0.2"/>
    <row r="277" s="16" customFormat="1" ht="12.95" customHeight="1" x14ac:dyDescent="0.2"/>
    <row r="278" s="16" customFormat="1" ht="12.95" customHeight="1" x14ac:dyDescent="0.2"/>
    <row r="279" s="16" customFormat="1" ht="12.95" customHeight="1" x14ac:dyDescent="0.2"/>
    <row r="280" s="16" customFormat="1" ht="12.95" customHeight="1" x14ac:dyDescent="0.2"/>
    <row r="281" s="16" customFormat="1" ht="12.95" customHeight="1" x14ac:dyDescent="0.2"/>
    <row r="282" s="16" customFormat="1" ht="12.95" customHeight="1" x14ac:dyDescent="0.2"/>
    <row r="283" s="16" customFormat="1" ht="12.95" customHeight="1" x14ac:dyDescent="0.2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9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7EAC-28B3-491F-AECA-C9CB9EB64301}">
  <dimension ref="A1:AMJ30"/>
  <sheetViews>
    <sheetView zoomScaleNormal="100" workbookViewId="0">
      <pane ySplit="19" topLeftCell="A20" activePane="bottomLeft" state="frozen"/>
      <selection pane="bottomLeft" activeCell="D13" sqref="D13"/>
    </sheetView>
  </sheetViews>
  <sheetFormatPr defaultColWidth="9.140625" defaultRowHeight="15" x14ac:dyDescent="0.25"/>
  <cols>
    <col min="1" max="1" width="5.7109375" style="82" customWidth="1"/>
    <col min="2" max="2" width="6.7109375" style="82" customWidth="1"/>
    <col min="3" max="3" width="4.42578125" style="82" hidden="1" customWidth="1"/>
    <col min="4" max="4" width="64.28515625" style="83" customWidth="1"/>
    <col min="5" max="7" width="15.5703125" style="83" customWidth="1"/>
    <col min="8" max="8" width="14.42578125" style="83" customWidth="1"/>
    <col min="9" max="9" width="14" style="83" customWidth="1"/>
    <col min="10" max="11" width="12.85546875" style="83" customWidth="1"/>
    <col min="12" max="12" width="11.5703125" style="83" customWidth="1"/>
    <col min="13" max="13" width="13.7109375" style="84" customWidth="1"/>
    <col min="14" max="14" width="13" style="83" customWidth="1"/>
    <col min="15" max="15" width="9.140625" style="83"/>
    <col min="16" max="16" width="9.7109375" style="83" customWidth="1"/>
    <col min="17" max="258" width="9.140625" style="83"/>
    <col min="259" max="259" width="4.140625" style="83" customWidth="1"/>
    <col min="260" max="260" width="5.5703125" style="83" customWidth="1"/>
    <col min="261" max="261" width="59.5703125" style="83" customWidth="1"/>
    <col min="262" max="263" width="11.28515625" style="83" customWidth="1"/>
    <col min="264" max="264" width="10.5703125" style="83" customWidth="1"/>
    <col min="265" max="265" width="10.42578125" style="83" customWidth="1"/>
    <col min="266" max="266" width="10.7109375" style="83" customWidth="1"/>
    <col min="267" max="267" width="9" style="83" customWidth="1"/>
    <col min="268" max="268" width="11.5703125" style="83" customWidth="1"/>
    <col min="269" max="269" width="9.140625" style="83"/>
    <col min="270" max="270" width="13" style="83" customWidth="1"/>
    <col min="271" max="514" width="9.140625" style="83"/>
    <col min="515" max="515" width="4.140625" style="83" customWidth="1"/>
    <col min="516" max="516" width="5.5703125" style="83" customWidth="1"/>
    <col min="517" max="517" width="59.5703125" style="83" customWidth="1"/>
    <col min="518" max="519" width="11.28515625" style="83" customWidth="1"/>
    <col min="520" max="520" width="10.5703125" style="83" customWidth="1"/>
    <col min="521" max="521" width="10.42578125" style="83" customWidth="1"/>
    <col min="522" max="522" width="10.7109375" style="83" customWidth="1"/>
    <col min="523" max="523" width="9" style="83" customWidth="1"/>
    <col min="524" max="524" width="11.5703125" style="83" customWidth="1"/>
    <col min="525" max="525" width="9.140625" style="83"/>
    <col min="526" max="526" width="13" style="83" customWidth="1"/>
    <col min="527" max="770" width="9.140625" style="83"/>
    <col min="771" max="771" width="4.140625" style="83" customWidth="1"/>
    <col min="772" max="772" width="5.5703125" style="83" customWidth="1"/>
    <col min="773" max="773" width="59.5703125" style="83" customWidth="1"/>
    <col min="774" max="775" width="11.28515625" style="83" customWidth="1"/>
    <col min="776" max="776" width="10.5703125" style="83" customWidth="1"/>
    <col min="777" max="777" width="10.42578125" style="83" customWidth="1"/>
    <col min="778" max="778" width="10.7109375" style="83" customWidth="1"/>
    <col min="779" max="779" width="9" style="83" customWidth="1"/>
    <col min="780" max="780" width="11.5703125" style="83" customWidth="1"/>
    <col min="781" max="781" width="9.140625" style="83"/>
    <col min="782" max="782" width="13" style="83" customWidth="1"/>
    <col min="783" max="1024" width="9.140625" style="83"/>
    <col min="1025" max="16384" width="9.140625" style="399"/>
  </cols>
  <sheetData>
    <row r="1" spans="1:16" s="83" customFormat="1" ht="14.25" x14ac:dyDescent="0.2">
      <c r="A1" s="82"/>
      <c r="B1" s="82"/>
      <c r="C1" s="82"/>
      <c r="G1" s="82"/>
      <c r="H1" s="82"/>
      <c r="I1" s="82"/>
      <c r="J1" s="82"/>
      <c r="K1" s="82"/>
      <c r="L1" s="82"/>
      <c r="M1" s="84"/>
    </row>
    <row r="2" spans="1:16" s="83" customFormat="1" ht="14.25" x14ac:dyDescent="0.2">
      <c r="A2" s="82"/>
      <c r="B2" s="82"/>
      <c r="C2" s="82"/>
      <c r="G2" s="82"/>
      <c r="H2" s="82"/>
      <c r="I2" s="82"/>
      <c r="J2" s="82"/>
      <c r="K2" s="82"/>
      <c r="L2" s="85" t="s">
        <v>111</v>
      </c>
      <c r="M2" s="84"/>
    </row>
    <row r="3" spans="1:16" s="83" customFormat="1" ht="14.25" x14ac:dyDescent="0.2">
      <c r="A3" s="82"/>
      <c r="B3" s="82"/>
      <c r="C3" s="82"/>
      <c r="G3" s="82"/>
      <c r="H3" s="82"/>
      <c r="I3" s="82"/>
      <c r="J3" s="82"/>
      <c r="K3" s="82"/>
      <c r="L3" s="3" t="s">
        <v>109</v>
      </c>
      <c r="M3" s="84"/>
    </row>
    <row r="4" spans="1:16" s="83" customFormat="1" ht="14.25" x14ac:dyDescent="0.2">
      <c r="A4" s="82"/>
      <c r="B4" s="82"/>
      <c r="C4" s="82"/>
      <c r="G4" s="82"/>
      <c r="H4" s="82"/>
      <c r="I4" s="82"/>
      <c r="J4" s="82"/>
      <c r="K4" s="82"/>
      <c r="L4" s="3" t="s">
        <v>1</v>
      </c>
      <c r="M4" s="84"/>
      <c r="P4" s="86"/>
    </row>
    <row r="5" spans="1:16" s="83" customFormat="1" ht="14.25" x14ac:dyDescent="0.2">
      <c r="A5" s="82"/>
      <c r="B5" s="82"/>
      <c r="C5" s="82"/>
      <c r="G5" s="82"/>
      <c r="H5" s="82"/>
      <c r="I5" s="82"/>
      <c r="J5" s="82"/>
      <c r="K5" s="82"/>
      <c r="L5" s="3" t="s">
        <v>110</v>
      </c>
      <c r="M5" s="84"/>
      <c r="P5" s="86"/>
    </row>
    <row r="6" spans="1:16" s="83" customFormat="1" ht="14.25" x14ac:dyDescent="0.2">
      <c r="A6" s="82"/>
      <c r="B6" s="82"/>
      <c r="C6" s="82"/>
      <c r="G6" s="82"/>
      <c r="H6" s="82"/>
      <c r="I6" s="82"/>
      <c r="J6" s="82"/>
      <c r="K6" s="82"/>
      <c r="L6" s="87"/>
      <c r="M6" s="84"/>
      <c r="P6" s="86"/>
    </row>
    <row r="7" spans="1:16" s="83" customFormat="1" ht="14.25" x14ac:dyDescent="0.2">
      <c r="A7" s="82"/>
      <c r="B7" s="82"/>
      <c r="C7" s="82"/>
      <c r="G7" s="82"/>
      <c r="H7" s="82"/>
      <c r="I7" s="82"/>
      <c r="J7" s="82"/>
      <c r="K7" s="82"/>
      <c r="L7" s="82"/>
      <c r="M7" s="84"/>
      <c r="P7" s="86"/>
    </row>
    <row r="8" spans="1:16" s="83" customFormat="1" ht="14.25" x14ac:dyDescent="0.2">
      <c r="A8" s="82"/>
      <c r="B8" s="82"/>
      <c r="C8" s="82"/>
      <c r="G8" s="82"/>
      <c r="H8" s="82"/>
      <c r="I8" s="82"/>
      <c r="J8" s="82"/>
      <c r="K8" s="82"/>
      <c r="L8" s="82"/>
      <c r="M8" s="84"/>
      <c r="P8" s="86"/>
    </row>
    <row r="9" spans="1:16" s="83" customFormat="1" ht="14.25" x14ac:dyDescent="0.2">
      <c r="A9" s="88" t="s">
        <v>112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9"/>
      <c r="O9" s="90"/>
      <c r="P9" s="86"/>
    </row>
    <row r="10" spans="1:16" s="82" customFormat="1" ht="11.25" x14ac:dyDescent="0.2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87"/>
      <c r="L10" s="87"/>
      <c r="M10" s="91"/>
    </row>
    <row r="11" spans="1:16" s="97" customFormat="1" ht="11.25" x14ac:dyDescent="0.2">
      <c r="A11" s="92"/>
      <c r="B11" s="92"/>
      <c r="C11" s="93"/>
      <c r="D11" s="93"/>
      <c r="E11" s="93"/>
      <c r="F11" s="93"/>
      <c r="G11" s="94"/>
      <c r="H11" s="431" t="s">
        <v>113</v>
      </c>
      <c r="I11" s="431"/>
      <c r="J11" s="431"/>
      <c r="K11" s="431"/>
      <c r="L11" s="95" t="s">
        <v>114</v>
      </c>
      <c r="M11" s="96"/>
    </row>
    <row r="12" spans="1:16" s="97" customFormat="1" ht="12.75" customHeight="1" x14ac:dyDescent="0.2">
      <c r="A12" s="98"/>
      <c r="B12" s="98"/>
      <c r="C12" s="99"/>
      <c r="D12" s="99"/>
      <c r="E12" s="99"/>
      <c r="F12" s="99"/>
      <c r="G12" s="100" t="s">
        <v>115</v>
      </c>
      <c r="H12" s="101"/>
      <c r="I12" s="431" t="s">
        <v>116</v>
      </c>
      <c r="J12" s="431"/>
      <c r="K12" s="431"/>
      <c r="L12" s="102" t="s">
        <v>117</v>
      </c>
      <c r="M12" s="103" t="s">
        <v>118</v>
      </c>
    </row>
    <row r="13" spans="1:16" s="97" customFormat="1" ht="11.25" x14ac:dyDescent="0.2">
      <c r="A13" s="98"/>
      <c r="B13" s="98"/>
      <c r="C13" s="104"/>
      <c r="D13" s="104" t="s">
        <v>119</v>
      </c>
      <c r="E13" s="104" t="s">
        <v>10</v>
      </c>
      <c r="F13" s="104" t="s">
        <v>11</v>
      </c>
      <c r="G13" s="104" t="s">
        <v>120</v>
      </c>
      <c r="H13" s="103" t="s">
        <v>121</v>
      </c>
      <c r="I13" s="103"/>
      <c r="J13" s="104" t="s">
        <v>117</v>
      </c>
      <c r="K13" s="104" t="s">
        <v>117</v>
      </c>
      <c r="L13" s="105" t="s">
        <v>122</v>
      </c>
      <c r="M13" s="103" t="s">
        <v>123</v>
      </c>
    </row>
    <row r="14" spans="1:16" s="97" customFormat="1" ht="11.25" x14ac:dyDescent="0.2">
      <c r="A14" s="98" t="s">
        <v>124</v>
      </c>
      <c r="B14" s="98" t="s">
        <v>125</v>
      </c>
      <c r="C14" s="104" t="s">
        <v>7</v>
      </c>
      <c r="D14" s="104"/>
      <c r="E14" s="104"/>
      <c r="F14" s="104"/>
      <c r="G14" s="104" t="s">
        <v>126</v>
      </c>
      <c r="H14" s="103" t="s">
        <v>127</v>
      </c>
      <c r="I14" s="103" t="s">
        <v>117</v>
      </c>
      <c r="J14" s="104" t="s">
        <v>128</v>
      </c>
      <c r="K14" s="104" t="s">
        <v>129</v>
      </c>
      <c r="L14" s="105" t="s">
        <v>130</v>
      </c>
      <c r="M14" s="103" t="s">
        <v>131</v>
      </c>
    </row>
    <row r="15" spans="1:16" s="97" customFormat="1" ht="11.25" x14ac:dyDescent="0.2">
      <c r="A15" s="98"/>
      <c r="B15" s="98"/>
      <c r="C15" s="104"/>
      <c r="D15" s="104"/>
      <c r="E15" s="104"/>
      <c r="F15" s="104"/>
      <c r="G15" s="104"/>
      <c r="H15" s="103">
        <v>2022</v>
      </c>
      <c r="I15" s="103" t="s">
        <v>132</v>
      </c>
      <c r="J15" s="104" t="s">
        <v>133</v>
      </c>
      <c r="K15" s="104" t="s">
        <v>134</v>
      </c>
      <c r="L15" s="105" t="s">
        <v>135</v>
      </c>
      <c r="M15" s="103"/>
    </row>
    <row r="16" spans="1:16" s="97" customFormat="1" ht="11.25" x14ac:dyDescent="0.2">
      <c r="A16" s="98"/>
      <c r="B16" s="98"/>
      <c r="C16" s="104"/>
      <c r="D16" s="104"/>
      <c r="E16" s="104"/>
      <c r="F16" s="104"/>
      <c r="G16" s="104"/>
      <c r="H16" s="103" t="s">
        <v>136</v>
      </c>
      <c r="I16" s="103"/>
      <c r="J16" s="104" t="s">
        <v>137</v>
      </c>
      <c r="K16" s="103" t="s">
        <v>138</v>
      </c>
      <c r="L16" s="106" t="s">
        <v>139</v>
      </c>
      <c r="M16" s="103"/>
    </row>
    <row r="17" spans="1:38" s="97" customFormat="1" ht="11.25" x14ac:dyDescent="0.2">
      <c r="A17" s="107"/>
      <c r="B17" s="107"/>
      <c r="C17" s="108"/>
      <c r="D17" s="109"/>
      <c r="E17" s="109"/>
      <c r="F17" s="109"/>
      <c r="G17" s="109"/>
      <c r="H17" s="110"/>
      <c r="I17" s="110"/>
      <c r="J17" s="109"/>
      <c r="K17" s="109"/>
      <c r="L17" s="104"/>
      <c r="M17" s="111"/>
    </row>
    <row r="18" spans="1:38" s="82" customFormat="1" ht="11.25" x14ac:dyDescent="0.2">
      <c r="A18" s="112">
        <v>1</v>
      </c>
      <c r="B18" s="112">
        <v>2</v>
      </c>
      <c r="C18" s="112"/>
      <c r="D18" s="112">
        <v>3</v>
      </c>
      <c r="E18" s="112">
        <v>4</v>
      </c>
      <c r="F18" s="112">
        <v>5</v>
      </c>
      <c r="G18" s="112">
        <v>6</v>
      </c>
      <c r="H18" s="113">
        <v>7</v>
      </c>
      <c r="I18" s="112">
        <v>8</v>
      </c>
      <c r="J18" s="114">
        <v>9</v>
      </c>
      <c r="K18" s="115">
        <v>10</v>
      </c>
      <c r="L18" s="115">
        <v>11</v>
      </c>
      <c r="M18" s="112">
        <v>12</v>
      </c>
    </row>
    <row r="19" spans="1:38" s="384" customFormat="1" ht="22.9" customHeight="1" x14ac:dyDescent="0.2">
      <c r="A19" s="381"/>
      <c r="B19" s="381"/>
      <c r="C19" s="116"/>
      <c r="D19" s="381" t="s">
        <v>140</v>
      </c>
      <c r="E19" s="382">
        <v>2557000</v>
      </c>
      <c r="F19" s="382">
        <v>2557000</v>
      </c>
      <c r="G19" s="382">
        <v>402476263.85000002</v>
      </c>
      <c r="H19" s="382">
        <v>187252734.5</v>
      </c>
      <c r="I19" s="382">
        <v>117803793.72</v>
      </c>
      <c r="J19" s="382">
        <v>32789157.52</v>
      </c>
      <c r="K19" s="382">
        <v>36659783.260000005</v>
      </c>
      <c r="L19" s="382">
        <v>0</v>
      </c>
      <c r="M19" s="382"/>
      <c r="N19" s="383"/>
    </row>
    <row r="20" spans="1:38" s="122" customFormat="1" ht="20.45" customHeight="1" x14ac:dyDescent="0.2">
      <c r="A20" s="117">
        <v>600</v>
      </c>
      <c r="B20" s="117"/>
      <c r="C20" s="118"/>
      <c r="D20" s="119" t="s">
        <v>141</v>
      </c>
      <c r="E20" s="120">
        <v>1057000</v>
      </c>
      <c r="F20" s="120">
        <v>0</v>
      </c>
      <c r="G20" s="120">
        <v>141826135.69999999</v>
      </c>
      <c r="H20" s="120">
        <v>56516970.700000003</v>
      </c>
      <c r="I20" s="120">
        <v>40302452.909999996</v>
      </c>
      <c r="J20" s="120">
        <v>13574215.890000001</v>
      </c>
      <c r="K20" s="120">
        <v>2640301.9</v>
      </c>
      <c r="L20" s="120">
        <v>0</v>
      </c>
      <c r="M20" s="121"/>
    </row>
    <row r="21" spans="1:38" s="82" customFormat="1" ht="22.15" customHeight="1" x14ac:dyDescent="0.2">
      <c r="A21" s="123"/>
      <c r="B21" s="124">
        <v>60016</v>
      </c>
      <c r="C21" s="125"/>
      <c r="D21" s="126" t="s">
        <v>55</v>
      </c>
      <c r="E21" s="127">
        <v>1057000</v>
      </c>
      <c r="F21" s="127">
        <v>0</v>
      </c>
      <c r="G21" s="127">
        <v>73455014.340000004</v>
      </c>
      <c r="H21" s="127">
        <v>29294514.34</v>
      </c>
      <c r="I21" s="127">
        <v>21313686.34</v>
      </c>
      <c r="J21" s="127">
        <v>7980828</v>
      </c>
      <c r="K21" s="127">
        <v>0</v>
      </c>
      <c r="L21" s="127">
        <v>0</v>
      </c>
      <c r="M21" s="385"/>
    </row>
    <row r="22" spans="1:38" s="389" customFormat="1" ht="11.25" x14ac:dyDescent="0.2">
      <c r="A22" s="386"/>
      <c r="B22" s="128"/>
      <c r="C22" s="129"/>
      <c r="D22" s="387" t="s">
        <v>142</v>
      </c>
      <c r="E22" s="130"/>
      <c r="F22" s="131"/>
      <c r="G22" s="132"/>
      <c r="H22" s="133"/>
      <c r="I22" s="132"/>
      <c r="J22" s="131"/>
      <c r="K22" s="134"/>
      <c r="L22" s="134"/>
      <c r="M22" s="388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</row>
    <row r="23" spans="1:38" s="389" customFormat="1" ht="18.75" customHeight="1" x14ac:dyDescent="0.2">
      <c r="A23" s="390"/>
      <c r="B23" s="135" t="s">
        <v>143</v>
      </c>
      <c r="C23" s="136"/>
      <c r="D23" s="137" t="s">
        <v>144</v>
      </c>
      <c r="E23" s="138">
        <v>1057000</v>
      </c>
      <c r="F23" s="138"/>
      <c r="G23" s="139">
        <v>1057000</v>
      </c>
      <c r="H23" s="140">
        <v>1057000</v>
      </c>
      <c r="I23" s="139">
        <v>1057000</v>
      </c>
      <c r="J23" s="138"/>
      <c r="K23" s="141"/>
      <c r="L23" s="141"/>
      <c r="M23" s="391" t="s">
        <v>145</v>
      </c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</row>
    <row r="24" spans="1:38" s="82" customFormat="1" ht="21.6" customHeight="1" x14ac:dyDescent="0.2">
      <c r="A24" s="392"/>
      <c r="B24" s="142"/>
      <c r="C24" s="143"/>
      <c r="D24" s="144" t="s">
        <v>146</v>
      </c>
      <c r="E24" s="145">
        <v>1500000</v>
      </c>
      <c r="F24" s="145">
        <v>0</v>
      </c>
      <c r="G24" s="145">
        <v>5850000</v>
      </c>
      <c r="H24" s="145">
        <v>5850000</v>
      </c>
      <c r="I24" s="145">
        <v>5700000</v>
      </c>
      <c r="J24" s="145">
        <v>22500</v>
      </c>
      <c r="K24" s="145">
        <v>127500</v>
      </c>
      <c r="L24" s="145">
        <v>0</v>
      </c>
      <c r="M24" s="393"/>
    </row>
    <row r="25" spans="1:38" s="82" customFormat="1" ht="11.25" x14ac:dyDescent="0.2">
      <c r="A25" s="386"/>
      <c r="B25" s="146"/>
      <c r="C25" s="129"/>
      <c r="D25" s="394" t="s">
        <v>142</v>
      </c>
      <c r="E25" s="131"/>
      <c r="F25" s="131"/>
      <c r="G25" s="147"/>
      <c r="H25" s="131"/>
      <c r="I25" s="148"/>
      <c r="J25" s="149"/>
      <c r="K25" s="150"/>
      <c r="L25" s="134"/>
      <c r="M25" s="395"/>
    </row>
    <row r="26" spans="1:38" s="82" customFormat="1" ht="21.75" customHeight="1" thickBot="1" x14ac:dyDescent="0.25">
      <c r="A26" s="390">
        <v>900</v>
      </c>
      <c r="B26" s="151">
        <v>90095</v>
      </c>
      <c r="C26" s="136"/>
      <c r="D26" s="396" t="s">
        <v>147</v>
      </c>
      <c r="E26" s="138">
        <v>1500000</v>
      </c>
      <c r="F26" s="138"/>
      <c r="G26" s="152">
        <v>1500000</v>
      </c>
      <c r="H26" s="140">
        <v>1500000</v>
      </c>
      <c r="I26" s="153">
        <v>1500000</v>
      </c>
      <c r="J26" s="154"/>
      <c r="K26" s="155"/>
      <c r="L26" s="141"/>
      <c r="M26" s="391" t="s">
        <v>145</v>
      </c>
    </row>
    <row r="27" spans="1:38" s="82" customFormat="1" ht="21" customHeight="1" thickTop="1" thickBot="1" x14ac:dyDescent="0.25">
      <c r="A27" s="156"/>
      <c r="B27" s="157">
        <v>75818</v>
      </c>
      <c r="C27" s="158"/>
      <c r="D27" s="159" t="s">
        <v>148</v>
      </c>
      <c r="E27" s="160">
        <v>0</v>
      </c>
      <c r="F27" s="160">
        <v>2557000</v>
      </c>
      <c r="G27" s="161" t="s">
        <v>149</v>
      </c>
      <c r="H27" s="160">
        <v>2241816.3099999996</v>
      </c>
      <c r="I27" s="160">
        <v>2241816.3099999996</v>
      </c>
      <c r="J27" s="162" t="s">
        <v>150</v>
      </c>
      <c r="K27" s="163" t="s">
        <v>150</v>
      </c>
      <c r="L27" s="163" t="s">
        <v>150</v>
      </c>
      <c r="M27" s="397" t="s">
        <v>151</v>
      </c>
    </row>
    <row r="28" spans="1:38" s="82" customFormat="1" ht="15.75" customHeight="1" x14ac:dyDescent="0.2">
      <c r="A28" s="123"/>
      <c r="B28" s="116"/>
      <c r="C28" s="136"/>
      <c r="D28" s="164" t="s">
        <v>152</v>
      </c>
      <c r="E28" s="164"/>
      <c r="F28" s="138">
        <v>2557000</v>
      </c>
      <c r="G28" s="165" t="s">
        <v>149</v>
      </c>
      <c r="H28" s="166">
        <v>2191816.3099999996</v>
      </c>
      <c r="I28" s="166">
        <v>2191816.3099999996</v>
      </c>
      <c r="J28" s="167" t="s">
        <v>150</v>
      </c>
      <c r="K28" s="168" t="s">
        <v>150</v>
      </c>
      <c r="L28" s="168" t="s">
        <v>150</v>
      </c>
      <c r="M28" s="398" t="s">
        <v>151</v>
      </c>
    </row>
    <row r="30" spans="1:38" s="83" customFormat="1" ht="14.25" x14ac:dyDescent="0.2">
      <c r="A30" s="82"/>
      <c r="B30" s="82" t="s">
        <v>153</v>
      </c>
      <c r="C30" s="82"/>
      <c r="M30" s="84"/>
    </row>
  </sheetData>
  <autoFilter ref="M1:M30" xr:uid="{2751B8D0-CB78-4124-9FCC-66E96B3C9CE0}"/>
  <mergeCells count="2">
    <mergeCell ref="H11:K11"/>
    <mergeCell ref="I12:K12"/>
  </mergeCells>
  <printOptions horizontalCentered="1"/>
  <pageMargins left="0.11811023622047245" right="0.11811023622047245" top="0.74803149606299213" bottom="0.35433070866141736" header="0.51181102362204722" footer="0.11811023622047245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96FD-A366-462C-914A-422F9554EAC4}">
  <dimension ref="A1:L46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169" customWidth="1"/>
    <col min="2" max="2" width="58.28515625" style="169" customWidth="1"/>
    <col min="3" max="3" width="10.28515625" style="169"/>
    <col min="4" max="4" width="11.42578125" style="169" customWidth="1"/>
    <col min="5" max="7" width="10.7109375" style="169" customWidth="1"/>
    <col min="8" max="9" width="11.28515625" style="169" customWidth="1"/>
    <col min="10" max="10" width="17" style="169" customWidth="1"/>
    <col min="11" max="11" width="16.28515625" style="169" customWidth="1"/>
    <col min="12" max="256" width="10.28515625" style="169"/>
    <col min="257" max="257" width="6.42578125" style="169" customWidth="1"/>
    <col min="258" max="258" width="58.28515625" style="169" customWidth="1"/>
    <col min="259" max="259" width="10.28515625" style="169"/>
    <col min="260" max="260" width="11" style="169" customWidth="1"/>
    <col min="261" max="262" width="9.7109375" style="169" customWidth="1"/>
    <col min="263" max="263" width="10.7109375" style="169" customWidth="1"/>
    <col min="264" max="265" width="11.28515625" style="169" customWidth="1"/>
    <col min="266" max="266" width="17" style="169" customWidth="1"/>
    <col min="267" max="267" width="16.28515625" style="169" customWidth="1"/>
    <col min="268" max="512" width="10.28515625" style="169"/>
    <col min="513" max="513" width="6.42578125" style="169" customWidth="1"/>
    <col min="514" max="514" width="58.28515625" style="169" customWidth="1"/>
    <col min="515" max="515" width="10.28515625" style="169"/>
    <col min="516" max="516" width="11" style="169" customWidth="1"/>
    <col min="517" max="518" width="9.7109375" style="169" customWidth="1"/>
    <col min="519" max="519" width="10.7109375" style="169" customWidth="1"/>
    <col min="520" max="521" width="11.28515625" style="169" customWidth="1"/>
    <col min="522" max="522" width="17" style="169" customWidth="1"/>
    <col min="523" max="523" width="16.28515625" style="169" customWidth="1"/>
    <col min="524" max="768" width="10.28515625" style="169"/>
    <col min="769" max="769" width="6.42578125" style="169" customWidth="1"/>
    <col min="770" max="770" width="58.28515625" style="169" customWidth="1"/>
    <col min="771" max="771" width="10.28515625" style="169"/>
    <col min="772" max="772" width="11" style="169" customWidth="1"/>
    <col min="773" max="774" width="9.7109375" style="169" customWidth="1"/>
    <col min="775" max="775" width="10.7109375" style="169" customWidth="1"/>
    <col min="776" max="777" width="11.28515625" style="169" customWidth="1"/>
    <col min="778" max="778" width="17" style="169" customWidth="1"/>
    <col min="779" max="779" width="16.28515625" style="169" customWidth="1"/>
    <col min="780" max="1024" width="10.28515625" style="169"/>
    <col min="1025" max="1025" width="6.42578125" style="169" customWidth="1"/>
    <col min="1026" max="1026" width="58.28515625" style="169" customWidth="1"/>
    <col min="1027" max="1027" width="10.28515625" style="169"/>
    <col min="1028" max="1028" width="11" style="169" customWidth="1"/>
    <col min="1029" max="1030" width="9.7109375" style="169" customWidth="1"/>
    <col min="1031" max="1031" width="10.7109375" style="169" customWidth="1"/>
    <col min="1032" max="1033" width="11.28515625" style="169" customWidth="1"/>
    <col min="1034" max="1034" width="17" style="169" customWidth="1"/>
    <col min="1035" max="1035" width="16.28515625" style="169" customWidth="1"/>
    <col min="1036" max="1280" width="10.28515625" style="169"/>
    <col min="1281" max="1281" width="6.42578125" style="169" customWidth="1"/>
    <col min="1282" max="1282" width="58.28515625" style="169" customWidth="1"/>
    <col min="1283" max="1283" width="10.28515625" style="169"/>
    <col min="1284" max="1284" width="11" style="169" customWidth="1"/>
    <col min="1285" max="1286" width="9.7109375" style="169" customWidth="1"/>
    <col min="1287" max="1287" width="10.7109375" style="169" customWidth="1"/>
    <col min="1288" max="1289" width="11.28515625" style="169" customWidth="1"/>
    <col min="1290" max="1290" width="17" style="169" customWidth="1"/>
    <col min="1291" max="1291" width="16.28515625" style="169" customWidth="1"/>
    <col min="1292" max="1536" width="10.28515625" style="169"/>
    <col min="1537" max="1537" width="6.42578125" style="169" customWidth="1"/>
    <col min="1538" max="1538" width="58.28515625" style="169" customWidth="1"/>
    <col min="1539" max="1539" width="10.28515625" style="169"/>
    <col min="1540" max="1540" width="11" style="169" customWidth="1"/>
    <col min="1541" max="1542" width="9.7109375" style="169" customWidth="1"/>
    <col min="1543" max="1543" width="10.7109375" style="169" customWidth="1"/>
    <col min="1544" max="1545" width="11.28515625" style="169" customWidth="1"/>
    <col min="1546" max="1546" width="17" style="169" customWidth="1"/>
    <col min="1547" max="1547" width="16.28515625" style="169" customWidth="1"/>
    <col min="1548" max="1792" width="10.28515625" style="169"/>
    <col min="1793" max="1793" width="6.42578125" style="169" customWidth="1"/>
    <col min="1794" max="1794" width="58.28515625" style="169" customWidth="1"/>
    <col min="1795" max="1795" width="10.28515625" style="169"/>
    <col min="1796" max="1796" width="11" style="169" customWidth="1"/>
    <col min="1797" max="1798" width="9.7109375" style="169" customWidth="1"/>
    <col min="1799" max="1799" width="10.7109375" style="169" customWidth="1"/>
    <col min="1800" max="1801" width="11.28515625" style="169" customWidth="1"/>
    <col min="1802" max="1802" width="17" style="169" customWidth="1"/>
    <col min="1803" max="1803" width="16.28515625" style="169" customWidth="1"/>
    <col min="1804" max="2048" width="10.28515625" style="169"/>
    <col min="2049" max="2049" width="6.42578125" style="169" customWidth="1"/>
    <col min="2050" max="2050" width="58.28515625" style="169" customWidth="1"/>
    <col min="2051" max="2051" width="10.28515625" style="169"/>
    <col min="2052" max="2052" width="11" style="169" customWidth="1"/>
    <col min="2053" max="2054" width="9.7109375" style="169" customWidth="1"/>
    <col min="2055" max="2055" width="10.7109375" style="169" customWidth="1"/>
    <col min="2056" max="2057" width="11.28515625" style="169" customWidth="1"/>
    <col min="2058" max="2058" width="17" style="169" customWidth="1"/>
    <col min="2059" max="2059" width="16.28515625" style="169" customWidth="1"/>
    <col min="2060" max="2304" width="10.28515625" style="169"/>
    <col min="2305" max="2305" width="6.42578125" style="169" customWidth="1"/>
    <col min="2306" max="2306" width="58.28515625" style="169" customWidth="1"/>
    <col min="2307" max="2307" width="10.28515625" style="169"/>
    <col min="2308" max="2308" width="11" style="169" customWidth="1"/>
    <col min="2309" max="2310" width="9.7109375" style="169" customWidth="1"/>
    <col min="2311" max="2311" width="10.7109375" style="169" customWidth="1"/>
    <col min="2312" max="2313" width="11.28515625" style="169" customWidth="1"/>
    <col min="2314" max="2314" width="17" style="169" customWidth="1"/>
    <col min="2315" max="2315" width="16.28515625" style="169" customWidth="1"/>
    <col min="2316" max="2560" width="10.28515625" style="169"/>
    <col min="2561" max="2561" width="6.42578125" style="169" customWidth="1"/>
    <col min="2562" max="2562" width="58.28515625" style="169" customWidth="1"/>
    <col min="2563" max="2563" width="10.28515625" style="169"/>
    <col min="2564" max="2564" width="11" style="169" customWidth="1"/>
    <col min="2565" max="2566" width="9.7109375" style="169" customWidth="1"/>
    <col min="2567" max="2567" width="10.7109375" style="169" customWidth="1"/>
    <col min="2568" max="2569" width="11.28515625" style="169" customWidth="1"/>
    <col min="2570" max="2570" width="17" style="169" customWidth="1"/>
    <col min="2571" max="2571" width="16.28515625" style="169" customWidth="1"/>
    <col min="2572" max="2816" width="10.28515625" style="169"/>
    <col min="2817" max="2817" width="6.42578125" style="169" customWidth="1"/>
    <col min="2818" max="2818" width="58.28515625" style="169" customWidth="1"/>
    <col min="2819" max="2819" width="10.28515625" style="169"/>
    <col min="2820" max="2820" width="11" style="169" customWidth="1"/>
    <col min="2821" max="2822" width="9.7109375" style="169" customWidth="1"/>
    <col min="2823" max="2823" width="10.7109375" style="169" customWidth="1"/>
    <col min="2824" max="2825" width="11.28515625" style="169" customWidth="1"/>
    <col min="2826" max="2826" width="17" style="169" customWidth="1"/>
    <col min="2827" max="2827" width="16.28515625" style="169" customWidth="1"/>
    <col min="2828" max="3072" width="10.28515625" style="169"/>
    <col min="3073" max="3073" width="6.42578125" style="169" customWidth="1"/>
    <col min="3074" max="3074" width="58.28515625" style="169" customWidth="1"/>
    <col min="3075" max="3075" width="10.28515625" style="169"/>
    <col min="3076" max="3076" width="11" style="169" customWidth="1"/>
    <col min="3077" max="3078" width="9.7109375" style="169" customWidth="1"/>
    <col min="3079" max="3079" width="10.7109375" style="169" customWidth="1"/>
    <col min="3080" max="3081" width="11.28515625" style="169" customWidth="1"/>
    <col min="3082" max="3082" width="17" style="169" customWidth="1"/>
    <col min="3083" max="3083" width="16.28515625" style="169" customWidth="1"/>
    <col min="3084" max="3328" width="10.28515625" style="169"/>
    <col min="3329" max="3329" width="6.42578125" style="169" customWidth="1"/>
    <col min="3330" max="3330" width="58.28515625" style="169" customWidth="1"/>
    <col min="3331" max="3331" width="10.28515625" style="169"/>
    <col min="3332" max="3332" width="11" style="169" customWidth="1"/>
    <col min="3333" max="3334" width="9.7109375" style="169" customWidth="1"/>
    <col min="3335" max="3335" width="10.7109375" style="169" customWidth="1"/>
    <col min="3336" max="3337" width="11.28515625" style="169" customWidth="1"/>
    <col min="3338" max="3338" width="17" style="169" customWidth="1"/>
    <col min="3339" max="3339" width="16.28515625" style="169" customWidth="1"/>
    <col min="3340" max="3584" width="10.28515625" style="169"/>
    <col min="3585" max="3585" width="6.42578125" style="169" customWidth="1"/>
    <col min="3586" max="3586" width="58.28515625" style="169" customWidth="1"/>
    <col min="3587" max="3587" width="10.28515625" style="169"/>
    <col min="3588" max="3588" width="11" style="169" customWidth="1"/>
    <col min="3589" max="3590" width="9.7109375" style="169" customWidth="1"/>
    <col min="3591" max="3591" width="10.7109375" style="169" customWidth="1"/>
    <col min="3592" max="3593" width="11.28515625" style="169" customWidth="1"/>
    <col min="3594" max="3594" width="17" style="169" customWidth="1"/>
    <col min="3595" max="3595" width="16.28515625" style="169" customWidth="1"/>
    <col min="3596" max="3840" width="10.28515625" style="169"/>
    <col min="3841" max="3841" width="6.42578125" style="169" customWidth="1"/>
    <col min="3842" max="3842" width="58.28515625" style="169" customWidth="1"/>
    <col min="3843" max="3843" width="10.28515625" style="169"/>
    <col min="3844" max="3844" width="11" style="169" customWidth="1"/>
    <col min="3845" max="3846" width="9.7109375" style="169" customWidth="1"/>
    <col min="3847" max="3847" width="10.7109375" style="169" customWidth="1"/>
    <col min="3848" max="3849" width="11.28515625" style="169" customWidth="1"/>
    <col min="3850" max="3850" width="17" style="169" customWidth="1"/>
    <col min="3851" max="3851" width="16.28515625" style="169" customWidth="1"/>
    <col min="3852" max="4096" width="10.28515625" style="169"/>
    <col min="4097" max="4097" width="6.42578125" style="169" customWidth="1"/>
    <col min="4098" max="4098" width="58.28515625" style="169" customWidth="1"/>
    <col min="4099" max="4099" width="10.28515625" style="169"/>
    <col min="4100" max="4100" width="11" style="169" customWidth="1"/>
    <col min="4101" max="4102" width="9.7109375" style="169" customWidth="1"/>
    <col min="4103" max="4103" width="10.7109375" style="169" customWidth="1"/>
    <col min="4104" max="4105" width="11.28515625" style="169" customWidth="1"/>
    <col min="4106" max="4106" width="17" style="169" customWidth="1"/>
    <col min="4107" max="4107" width="16.28515625" style="169" customWidth="1"/>
    <col min="4108" max="4352" width="10.28515625" style="169"/>
    <col min="4353" max="4353" width="6.42578125" style="169" customWidth="1"/>
    <col min="4354" max="4354" width="58.28515625" style="169" customWidth="1"/>
    <col min="4355" max="4355" width="10.28515625" style="169"/>
    <col min="4356" max="4356" width="11" style="169" customWidth="1"/>
    <col min="4357" max="4358" width="9.7109375" style="169" customWidth="1"/>
    <col min="4359" max="4359" width="10.7109375" style="169" customWidth="1"/>
    <col min="4360" max="4361" width="11.28515625" style="169" customWidth="1"/>
    <col min="4362" max="4362" width="17" style="169" customWidth="1"/>
    <col min="4363" max="4363" width="16.28515625" style="169" customWidth="1"/>
    <col min="4364" max="4608" width="10.28515625" style="169"/>
    <col min="4609" max="4609" width="6.42578125" style="169" customWidth="1"/>
    <col min="4610" max="4610" width="58.28515625" style="169" customWidth="1"/>
    <col min="4611" max="4611" width="10.28515625" style="169"/>
    <col min="4612" max="4612" width="11" style="169" customWidth="1"/>
    <col min="4613" max="4614" width="9.7109375" style="169" customWidth="1"/>
    <col min="4615" max="4615" width="10.7109375" style="169" customWidth="1"/>
    <col min="4616" max="4617" width="11.28515625" style="169" customWidth="1"/>
    <col min="4618" max="4618" width="17" style="169" customWidth="1"/>
    <col min="4619" max="4619" width="16.28515625" style="169" customWidth="1"/>
    <col min="4620" max="4864" width="10.28515625" style="169"/>
    <col min="4865" max="4865" width="6.42578125" style="169" customWidth="1"/>
    <col min="4866" max="4866" width="58.28515625" style="169" customWidth="1"/>
    <col min="4867" max="4867" width="10.28515625" style="169"/>
    <col min="4868" max="4868" width="11" style="169" customWidth="1"/>
    <col min="4869" max="4870" width="9.7109375" style="169" customWidth="1"/>
    <col min="4871" max="4871" width="10.7109375" style="169" customWidth="1"/>
    <col min="4872" max="4873" width="11.28515625" style="169" customWidth="1"/>
    <col min="4874" max="4874" width="17" style="169" customWidth="1"/>
    <col min="4875" max="4875" width="16.28515625" style="169" customWidth="1"/>
    <col min="4876" max="5120" width="10.28515625" style="169"/>
    <col min="5121" max="5121" width="6.42578125" style="169" customWidth="1"/>
    <col min="5122" max="5122" width="58.28515625" style="169" customWidth="1"/>
    <col min="5123" max="5123" width="10.28515625" style="169"/>
    <col min="5124" max="5124" width="11" style="169" customWidth="1"/>
    <col min="5125" max="5126" width="9.7109375" style="169" customWidth="1"/>
    <col min="5127" max="5127" width="10.7109375" style="169" customWidth="1"/>
    <col min="5128" max="5129" width="11.28515625" style="169" customWidth="1"/>
    <col min="5130" max="5130" width="17" style="169" customWidth="1"/>
    <col min="5131" max="5131" width="16.28515625" style="169" customWidth="1"/>
    <col min="5132" max="5376" width="10.28515625" style="169"/>
    <col min="5377" max="5377" width="6.42578125" style="169" customWidth="1"/>
    <col min="5378" max="5378" width="58.28515625" style="169" customWidth="1"/>
    <col min="5379" max="5379" width="10.28515625" style="169"/>
    <col min="5380" max="5380" width="11" style="169" customWidth="1"/>
    <col min="5381" max="5382" width="9.7109375" style="169" customWidth="1"/>
    <col min="5383" max="5383" width="10.7109375" style="169" customWidth="1"/>
    <col min="5384" max="5385" width="11.28515625" style="169" customWidth="1"/>
    <col min="5386" max="5386" width="17" style="169" customWidth="1"/>
    <col min="5387" max="5387" width="16.28515625" style="169" customWidth="1"/>
    <col min="5388" max="5632" width="10.28515625" style="169"/>
    <col min="5633" max="5633" width="6.42578125" style="169" customWidth="1"/>
    <col min="5634" max="5634" width="58.28515625" style="169" customWidth="1"/>
    <col min="5635" max="5635" width="10.28515625" style="169"/>
    <col min="5636" max="5636" width="11" style="169" customWidth="1"/>
    <col min="5637" max="5638" width="9.7109375" style="169" customWidth="1"/>
    <col min="5639" max="5639" width="10.7109375" style="169" customWidth="1"/>
    <col min="5640" max="5641" width="11.28515625" style="169" customWidth="1"/>
    <col min="5642" max="5642" width="17" style="169" customWidth="1"/>
    <col min="5643" max="5643" width="16.28515625" style="169" customWidth="1"/>
    <col min="5644" max="5888" width="10.28515625" style="169"/>
    <col min="5889" max="5889" width="6.42578125" style="169" customWidth="1"/>
    <col min="5890" max="5890" width="58.28515625" style="169" customWidth="1"/>
    <col min="5891" max="5891" width="10.28515625" style="169"/>
    <col min="5892" max="5892" width="11" style="169" customWidth="1"/>
    <col min="5893" max="5894" width="9.7109375" style="169" customWidth="1"/>
    <col min="5895" max="5895" width="10.7109375" style="169" customWidth="1"/>
    <col min="5896" max="5897" width="11.28515625" style="169" customWidth="1"/>
    <col min="5898" max="5898" width="17" style="169" customWidth="1"/>
    <col min="5899" max="5899" width="16.28515625" style="169" customWidth="1"/>
    <col min="5900" max="6144" width="10.28515625" style="169"/>
    <col min="6145" max="6145" width="6.42578125" style="169" customWidth="1"/>
    <col min="6146" max="6146" width="58.28515625" style="169" customWidth="1"/>
    <col min="6147" max="6147" width="10.28515625" style="169"/>
    <col min="6148" max="6148" width="11" style="169" customWidth="1"/>
    <col min="6149" max="6150" width="9.7109375" style="169" customWidth="1"/>
    <col min="6151" max="6151" width="10.7109375" style="169" customWidth="1"/>
    <col min="6152" max="6153" width="11.28515625" style="169" customWidth="1"/>
    <col min="6154" max="6154" width="17" style="169" customWidth="1"/>
    <col min="6155" max="6155" width="16.28515625" style="169" customWidth="1"/>
    <col min="6156" max="6400" width="10.28515625" style="169"/>
    <col min="6401" max="6401" width="6.42578125" style="169" customWidth="1"/>
    <col min="6402" max="6402" width="58.28515625" style="169" customWidth="1"/>
    <col min="6403" max="6403" width="10.28515625" style="169"/>
    <col min="6404" max="6404" width="11" style="169" customWidth="1"/>
    <col min="6405" max="6406" width="9.7109375" style="169" customWidth="1"/>
    <col min="6407" max="6407" width="10.7109375" style="169" customWidth="1"/>
    <col min="6408" max="6409" width="11.28515625" style="169" customWidth="1"/>
    <col min="6410" max="6410" width="17" style="169" customWidth="1"/>
    <col min="6411" max="6411" width="16.28515625" style="169" customWidth="1"/>
    <col min="6412" max="6656" width="10.28515625" style="169"/>
    <col min="6657" max="6657" width="6.42578125" style="169" customWidth="1"/>
    <col min="6658" max="6658" width="58.28515625" style="169" customWidth="1"/>
    <col min="6659" max="6659" width="10.28515625" style="169"/>
    <col min="6660" max="6660" width="11" style="169" customWidth="1"/>
    <col min="6661" max="6662" width="9.7109375" style="169" customWidth="1"/>
    <col min="6663" max="6663" width="10.7109375" style="169" customWidth="1"/>
    <col min="6664" max="6665" width="11.28515625" style="169" customWidth="1"/>
    <col min="6666" max="6666" width="17" style="169" customWidth="1"/>
    <col min="6667" max="6667" width="16.28515625" style="169" customWidth="1"/>
    <col min="6668" max="6912" width="10.28515625" style="169"/>
    <col min="6913" max="6913" width="6.42578125" style="169" customWidth="1"/>
    <col min="6914" max="6914" width="58.28515625" style="169" customWidth="1"/>
    <col min="6915" max="6915" width="10.28515625" style="169"/>
    <col min="6916" max="6916" width="11" style="169" customWidth="1"/>
    <col min="6917" max="6918" width="9.7109375" style="169" customWidth="1"/>
    <col min="6919" max="6919" width="10.7109375" style="169" customWidth="1"/>
    <col min="6920" max="6921" width="11.28515625" style="169" customWidth="1"/>
    <col min="6922" max="6922" width="17" style="169" customWidth="1"/>
    <col min="6923" max="6923" width="16.28515625" style="169" customWidth="1"/>
    <col min="6924" max="7168" width="10.28515625" style="169"/>
    <col min="7169" max="7169" width="6.42578125" style="169" customWidth="1"/>
    <col min="7170" max="7170" width="58.28515625" style="169" customWidth="1"/>
    <col min="7171" max="7171" width="10.28515625" style="169"/>
    <col min="7172" max="7172" width="11" style="169" customWidth="1"/>
    <col min="7173" max="7174" width="9.7109375" style="169" customWidth="1"/>
    <col min="7175" max="7175" width="10.7109375" style="169" customWidth="1"/>
    <col min="7176" max="7177" width="11.28515625" style="169" customWidth="1"/>
    <col min="7178" max="7178" width="17" style="169" customWidth="1"/>
    <col min="7179" max="7179" width="16.28515625" style="169" customWidth="1"/>
    <col min="7180" max="7424" width="10.28515625" style="169"/>
    <col min="7425" max="7425" width="6.42578125" style="169" customWidth="1"/>
    <col min="7426" max="7426" width="58.28515625" style="169" customWidth="1"/>
    <col min="7427" max="7427" width="10.28515625" style="169"/>
    <col min="7428" max="7428" width="11" style="169" customWidth="1"/>
    <col min="7429" max="7430" width="9.7109375" style="169" customWidth="1"/>
    <col min="7431" max="7431" width="10.7109375" style="169" customWidth="1"/>
    <col min="7432" max="7433" width="11.28515625" style="169" customWidth="1"/>
    <col min="7434" max="7434" width="17" style="169" customWidth="1"/>
    <col min="7435" max="7435" width="16.28515625" style="169" customWidth="1"/>
    <col min="7436" max="7680" width="10.28515625" style="169"/>
    <col min="7681" max="7681" width="6.42578125" style="169" customWidth="1"/>
    <col min="7682" max="7682" width="58.28515625" style="169" customWidth="1"/>
    <col min="7683" max="7683" width="10.28515625" style="169"/>
    <col min="7684" max="7684" width="11" style="169" customWidth="1"/>
    <col min="7685" max="7686" width="9.7109375" style="169" customWidth="1"/>
    <col min="7687" max="7687" width="10.7109375" style="169" customWidth="1"/>
    <col min="7688" max="7689" width="11.28515625" style="169" customWidth="1"/>
    <col min="7690" max="7690" width="17" style="169" customWidth="1"/>
    <col min="7691" max="7691" width="16.28515625" style="169" customWidth="1"/>
    <col min="7692" max="7936" width="10.28515625" style="169"/>
    <col min="7937" max="7937" width="6.42578125" style="169" customWidth="1"/>
    <col min="7938" max="7938" width="58.28515625" style="169" customWidth="1"/>
    <col min="7939" max="7939" width="10.28515625" style="169"/>
    <col min="7940" max="7940" width="11" style="169" customWidth="1"/>
    <col min="7941" max="7942" width="9.7109375" style="169" customWidth="1"/>
    <col min="7943" max="7943" width="10.7109375" style="169" customWidth="1"/>
    <col min="7944" max="7945" width="11.28515625" style="169" customWidth="1"/>
    <col min="7946" max="7946" width="17" style="169" customWidth="1"/>
    <col min="7947" max="7947" width="16.28515625" style="169" customWidth="1"/>
    <col min="7948" max="8192" width="10.28515625" style="169"/>
    <col min="8193" max="8193" width="6.42578125" style="169" customWidth="1"/>
    <col min="8194" max="8194" width="58.28515625" style="169" customWidth="1"/>
    <col min="8195" max="8195" width="10.28515625" style="169"/>
    <col min="8196" max="8196" width="11" style="169" customWidth="1"/>
    <col min="8197" max="8198" width="9.7109375" style="169" customWidth="1"/>
    <col min="8199" max="8199" width="10.7109375" style="169" customWidth="1"/>
    <col min="8200" max="8201" width="11.28515625" style="169" customWidth="1"/>
    <col min="8202" max="8202" width="17" style="169" customWidth="1"/>
    <col min="8203" max="8203" width="16.28515625" style="169" customWidth="1"/>
    <col min="8204" max="8448" width="10.28515625" style="169"/>
    <col min="8449" max="8449" width="6.42578125" style="169" customWidth="1"/>
    <col min="8450" max="8450" width="58.28515625" style="169" customWidth="1"/>
    <col min="8451" max="8451" width="10.28515625" style="169"/>
    <col min="8452" max="8452" width="11" style="169" customWidth="1"/>
    <col min="8453" max="8454" width="9.7109375" style="169" customWidth="1"/>
    <col min="8455" max="8455" width="10.7109375" style="169" customWidth="1"/>
    <col min="8456" max="8457" width="11.28515625" style="169" customWidth="1"/>
    <col min="8458" max="8458" width="17" style="169" customWidth="1"/>
    <col min="8459" max="8459" width="16.28515625" style="169" customWidth="1"/>
    <col min="8460" max="8704" width="10.28515625" style="169"/>
    <col min="8705" max="8705" width="6.42578125" style="169" customWidth="1"/>
    <col min="8706" max="8706" width="58.28515625" style="169" customWidth="1"/>
    <col min="8707" max="8707" width="10.28515625" style="169"/>
    <col min="8708" max="8708" width="11" style="169" customWidth="1"/>
    <col min="8709" max="8710" width="9.7109375" style="169" customWidth="1"/>
    <col min="8711" max="8711" width="10.7109375" style="169" customWidth="1"/>
    <col min="8712" max="8713" width="11.28515625" style="169" customWidth="1"/>
    <col min="8714" max="8714" width="17" style="169" customWidth="1"/>
    <col min="8715" max="8715" width="16.28515625" style="169" customWidth="1"/>
    <col min="8716" max="8960" width="10.28515625" style="169"/>
    <col min="8961" max="8961" width="6.42578125" style="169" customWidth="1"/>
    <col min="8962" max="8962" width="58.28515625" style="169" customWidth="1"/>
    <col min="8963" max="8963" width="10.28515625" style="169"/>
    <col min="8964" max="8964" width="11" style="169" customWidth="1"/>
    <col min="8965" max="8966" width="9.7109375" style="169" customWidth="1"/>
    <col min="8967" max="8967" width="10.7109375" style="169" customWidth="1"/>
    <col min="8968" max="8969" width="11.28515625" style="169" customWidth="1"/>
    <col min="8970" max="8970" width="17" style="169" customWidth="1"/>
    <col min="8971" max="8971" width="16.28515625" style="169" customWidth="1"/>
    <col min="8972" max="9216" width="10.28515625" style="169"/>
    <col min="9217" max="9217" width="6.42578125" style="169" customWidth="1"/>
    <col min="9218" max="9218" width="58.28515625" style="169" customWidth="1"/>
    <col min="9219" max="9219" width="10.28515625" style="169"/>
    <col min="9220" max="9220" width="11" style="169" customWidth="1"/>
    <col min="9221" max="9222" width="9.7109375" style="169" customWidth="1"/>
    <col min="9223" max="9223" width="10.7109375" style="169" customWidth="1"/>
    <col min="9224" max="9225" width="11.28515625" style="169" customWidth="1"/>
    <col min="9226" max="9226" width="17" style="169" customWidth="1"/>
    <col min="9227" max="9227" width="16.28515625" style="169" customWidth="1"/>
    <col min="9228" max="9472" width="10.28515625" style="169"/>
    <col min="9473" max="9473" width="6.42578125" style="169" customWidth="1"/>
    <col min="9474" max="9474" width="58.28515625" style="169" customWidth="1"/>
    <col min="9475" max="9475" width="10.28515625" style="169"/>
    <col min="9476" max="9476" width="11" style="169" customWidth="1"/>
    <col min="9477" max="9478" width="9.7109375" style="169" customWidth="1"/>
    <col min="9479" max="9479" width="10.7109375" style="169" customWidth="1"/>
    <col min="9480" max="9481" width="11.28515625" style="169" customWidth="1"/>
    <col min="9482" max="9482" width="17" style="169" customWidth="1"/>
    <col min="9483" max="9483" width="16.28515625" style="169" customWidth="1"/>
    <col min="9484" max="9728" width="10.28515625" style="169"/>
    <col min="9729" max="9729" width="6.42578125" style="169" customWidth="1"/>
    <col min="9730" max="9730" width="58.28515625" style="169" customWidth="1"/>
    <col min="9731" max="9731" width="10.28515625" style="169"/>
    <col min="9732" max="9732" width="11" style="169" customWidth="1"/>
    <col min="9733" max="9734" width="9.7109375" style="169" customWidth="1"/>
    <col min="9735" max="9735" width="10.7109375" style="169" customWidth="1"/>
    <col min="9736" max="9737" width="11.28515625" style="169" customWidth="1"/>
    <col min="9738" max="9738" width="17" style="169" customWidth="1"/>
    <col min="9739" max="9739" width="16.28515625" style="169" customWidth="1"/>
    <col min="9740" max="9984" width="10.28515625" style="169"/>
    <col min="9985" max="9985" width="6.42578125" style="169" customWidth="1"/>
    <col min="9986" max="9986" width="58.28515625" style="169" customWidth="1"/>
    <col min="9987" max="9987" width="10.28515625" style="169"/>
    <col min="9988" max="9988" width="11" style="169" customWidth="1"/>
    <col min="9989" max="9990" width="9.7109375" style="169" customWidth="1"/>
    <col min="9991" max="9991" width="10.7109375" style="169" customWidth="1"/>
    <col min="9992" max="9993" width="11.28515625" style="169" customWidth="1"/>
    <col min="9994" max="9994" width="17" style="169" customWidth="1"/>
    <col min="9995" max="9995" width="16.28515625" style="169" customWidth="1"/>
    <col min="9996" max="10240" width="10.28515625" style="169"/>
    <col min="10241" max="10241" width="6.42578125" style="169" customWidth="1"/>
    <col min="10242" max="10242" width="58.28515625" style="169" customWidth="1"/>
    <col min="10243" max="10243" width="10.28515625" style="169"/>
    <col min="10244" max="10244" width="11" style="169" customWidth="1"/>
    <col min="10245" max="10246" width="9.7109375" style="169" customWidth="1"/>
    <col min="10247" max="10247" width="10.7109375" style="169" customWidth="1"/>
    <col min="10248" max="10249" width="11.28515625" style="169" customWidth="1"/>
    <col min="10250" max="10250" width="17" style="169" customWidth="1"/>
    <col min="10251" max="10251" width="16.28515625" style="169" customWidth="1"/>
    <col min="10252" max="10496" width="10.28515625" style="169"/>
    <col min="10497" max="10497" width="6.42578125" style="169" customWidth="1"/>
    <col min="10498" max="10498" width="58.28515625" style="169" customWidth="1"/>
    <col min="10499" max="10499" width="10.28515625" style="169"/>
    <col min="10500" max="10500" width="11" style="169" customWidth="1"/>
    <col min="10501" max="10502" width="9.7109375" style="169" customWidth="1"/>
    <col min="10503" max="10503" width="10.7109375" style="169" customWidth="1"/>
    <col min="10504" max="10505" width="11.28515625" style="169" customWidth="1"/>
    <col min="10506" max="10506" width="17" style="169" customWidth="1"/>
    <col min="10507" max="10507" width="16.28515625" style="169" customWidth="1"/>
    <col min="10508" max="10752" width="10.28515625" style="169"/>
    <col min="10753" max="10753" width="6.42578125" style="169" customWidth="1"/>
    <col min="10754" max="10754" width="58.28515625" style="169" customWidth="1"/>
    <col min="10755" max="10755" width="10.28515625" style="169"/>
    <col min="10756" max="10756" width="11" style="169" customWidth="1"/>
    <col min="10757" max="10758" width="9.7109375" style="169" customWidth="1"/>
    <col min="10759" max="10759" width="10.7109375" style="169" customWidth="1"/>
    <col min="10760" max="10761" width="11.28515625" style="169" customWidth="1"/>
    <col min="10762" max="10762" width="17" style="169" customWidth="1"/>
    <col min="10763" max="10763" width="16.28515625" style="169" customWidth="1"/>
    <col min="10764" max="11008" width="10.28515625" style="169"/>
    <col min="11009" max="11009" width="6.42578125" style="169" customWidth="1"/>
    <col min="11010" max="11010" width="58.28515625" style="169" customWidth="1"/>
    <col min="11011" max="11011" width="10.28515625" style="169"/>
    <col min="11012" max="11012" width="11" style="169" customWidth="1"/>
    <col min="11013" max="11014" width="9.7109375" style="169" customWidth="1"/>
    <col min="11015" max="11015" width="10.7109375" style="169" customWidth="1"/>
    <col min="11016" max="11017" width="11.28515625" style="169" customWidth="1"/>
    <col min="11018" max="11018" width="17" style="169" customWidth="1"/>
    <col min="11019" max="11019" width="16.28515625" style="169" customWidth="1"/>
    <col min="11020" max="11264" width="10.28515625" style="169"/>
    <col min="11265" max="11265" width="6.42578125" style="169" customWidth="1"/>
    <col min="11266" max="11266" width="58.28515625" style="169" customWidth="1"/>
    <col min="11267" max="11267" width="10.28515625" style="169"/>
    <col min="11268" max="11268" width="11" style="169" customWidth="1"/>
    <col min="11269" max="11270" width="9.7109375" style="169" customWidth="1"/>
    <col min="11271" max="11271" width="10.7109375" style="169" customWidth="1"/>
    <col min="11272" max="11273" width="11.28515625" style="169" customWidth="1"/>
    <col min="11274" max="11274" width="17" style="169" customWidth="1"/>
    <col min="11275" max="11275" width="16.28515625" style="169" customWidth="1"/>
    <col min="11276" max="11520" width="10.28515625" style="169"/>
    <col min="11521" max="11521" width="6.42578125" style="169" customWidth="1"/>
    <col min="11522" max="11522" width="58.28515625" style="169" customWidth="1"/>
    <col min="11523" max="11523" width="10.28515625" style="169"/>
    <col min="11524" max="11524" width="11" style="169" customWidth="1"/>
    <col min="11525" max="11526" width="9.7109375" style="169" customWidth="1"/>
    <col min="11527" max="11527" width="10.7109375" style="169" customWidth="1"/>
    <col min="11528" max="11529" width="11.28515625" style="169" customWidth="1"/>
    <col min="11530" max="11530" width="17" style="169" customWidth="1"/>
    <col min="11531" max="11531" width="16.28515625" style="169" customWidth="1"/>
    <col min="11532" max="11776" width="10.28515625" style="169"/>
    <col min="11777" max="11777" width="6.42578125" style="169" customWidth="1"/>
    <col min="11778" max="11778" width="58.28515625" style="169" customWidth="1"/>
    <col min="11779" max="11779" width="10.28515625" style="169"/>
    <col min="11780" max="11780" width="11" style="169" customWidth="1"/>
    <col min="11781" max="11782" width="9.7109375" style="169" customWidth="1"/>
    <col min="11783" max="11783" width="10.7109375" style="169" customWidth="1"/>
    <col min="11784" max="11785" width="11.28515625" style="169" customWidth="1"/>
    <col min="11786" max="11786" width="17" style="169" customWidth="1"/>
    <col min="11787" max="11787" width="16.28515625" style="169" customWidth="1"/>
    <col min="11788" max="12032" width="10.28515625" style="169"/>
    <col min="12033" max="12033" width="6.42578125" style="169" customWidth="1"/>
    <col min="12034" max="12034" width="58.28515625" style="169" customWidth="1"/>
    <col min="12035" max="12035" width="10.28515625" style="169"/>
    <col min="12036" max="12036" width="11" style="169" customWidth="1"/>
    <col min="12037" max="12038" width="9.7109375" style="169" customWidth="1"/>
    <col min="12039" max="12039" width="10.7109375" style="169" customWidth="1"/>
    <col min="12040" max="12041" width="11.28515625" style="169" customWidth="1"/>
    <col min="12042" max="12042" width="17" style="169" customWidth="1"/>
    <col min="12043" max="12043" width="16.28515625" style="169" customWidth="1"/>
    <col min="12044" max="12288" width="10.28515625" style="169"/>
    <col min="12289" max="12289" width="6.42578125" style="169" customWidth="1"/>
    <col min="12290" max="12290" width="58.28515625" style="169" customWidth="1"/>
    <col min="12291" max="12291" width="10.28515625" style="169"/>
    <col min="12292" max="12292" width="11" style="169" customWidth="1"/>
    <col min="12293" max="12294" width="9.7109375" style="169" customWidth="1"/>
    <col min="12295" max="12295" width="10.7109375" style="169" customWidth="1"/>
    <col min="12296" max="12297" width="11.28515625" style="169" customWidth="1"/>
    <col min="12298" max="12298" width="17" style="169" customWidth="1"/>
    <col min="12299" max="12299" width="16.28515625" style="169" customWidth="1"/>
    <col min="12300" max="12544" width="10.28515625" style="169"/>
    <col min="12545" max="12545" width="6.42578125" style="169" customWidth="1"/>
    <col min="12546" max="12546" width="58.28515625" style="169" customWidth="1"/>
    <col min="12547" max="12547" width="10.28515625" style="169"/>
    <col min="12548" max="12548" width="11" style="169" customWidth="1"/>
    <col min="12549" max="12550" width="9.7109375" style="169" customWidth="1"/>
    <col min="12551" max="12551" width="10.7109375" style="169" customWidth="1"/>
    <col min="12552" max="12553" width="11.28515625" style="169" customWidth="1"/>
    <col min="12554" max="12554" width="17" style="169" customWidth="1"/>
    <col min="12555" max="12555" width="16.28515625" style="169" customWidth="1"/>
    <col min="12556" max="12800" width="10.28515625" style="169"/>
    <col min="12801" max="12801" width="6.42578125" style="169" customWidth="1"/>
    <col min="12802" max="12802" width="58.28515625" style="169" customWidth="1"/>
    <col min="12803" max="12803" width="10.28515625" style="169"/>
    <col min="12804" max="12804" width="11" style="169" customWidth="1"/>
    <col min="12805" max="12806" width="9.7109375" style="169" customWidth="1"/>
    <col min="12807" max="12807" width="10.7109375" style="169" customWidth="1"/>
    <col min="12808" max="12809" width="11.28515625" style="169" customWidth="1"/>
    <col min="12810" max="12810" width="17" style="169" customWidth="1"/>
    <col min="12811" max="12811" width="16.28515625" style="169" customWidth="1"/>
    <col min="12812" max="13056" width="10.28515625" style="169"/>
    <col min="13057" max="13057" width="6.42578125" style="169" customWidth="1"/>
    <col min="13058" max="13058" width="58.28515625" style="169" customWidth="1"/>
    <col min="13059" max="13059" width="10.28515625" style="169"/>
    <col min="13060" max="13060" width="11" style="169" customWidth="1"/>
    <col min="13061" max="13062" width="9.7109375" style="169" customWidth="1"/>
    <col min="13063" max="13063" width="10.7109375" style="169" customWidth="1"/>
    <col min="13064" max="13065" width="11.28515625" style="169" customWidth="1"/>
    <col min="13066" max="13066" width="17" style="169" customWidth="1"/>
    <col min="13067" max="13067" width="16.28515625" style="169" customWidth="1"/>
    <col min="13068" max="13312" width="10.28515625" style="169"/>
    <col min="13313" max="13313" width="6.42578125" style="169" customWidth="1"/>
    <col min="13314" max="13314" width="58.28515625" style="169" customWidth="1"/>
    <col min="13315" max="13315" width="10.28515625" style="169"/>
    <col min="13316" max="13316" width="11" style="169" customWidth="1"/>
    <col min="13317" max="13318" width="9.7109375" style="169" customWidth="1"/>
    <col min="13319" max="13319" width="10.7109375" style="169" customWidth="1"/>
    <col min="13320" max="13321" width="11.28515625" style="169" customWidth="1"/>
    <col min="13322" max="13322" width="17" style="169" customWidth="1"/>
    <col min="13323" max="13323" width="16.28515625" style="169" customWidth="1"/>
    <col min="13324" max="13568" width="10.28515625" style="169"/>
    <col min="13569" max="13569" width="6.42578125" style="169" customWidth="1"/>
    <col min="13570" max="13570" width="58.28515625" style="169" customWidth="1"/>
    <col min="13571" max="13571" width="10.28515625" style="169"/>
    <col min="13572" max="13572" width="11" style="169" customWidth="1"/>
    <col min="13573" max="13574" width="9.7109375" style="169" customWidth="1"/>
    <col min="13575" max="13575" width="10.7109375" style="169" customWidth="1"/>
    <col min="13576" max="13577" width="11.28515625" style="169" customWidth="1"/>
    <col min="13578" max="13578" width="17" style="169" customWidth="1"/>
    <col min="13579" max="13579" width="16.28515625" style="169" customWidth="1"/>
    <col min="13580" max="13824" width="10.28515625" style="169"/>
    <col min="13825" max="13825" width="6.42578125" style="169" customWidth="1"/>
    <col min="13826" max="13826" width="58.28515625" style="169" customWidth="1"/>
    <col min="13827" max="13827" width="10.28515625" style="169"/>
    <col min="13828" max="13828" width="11" style="169" customWidth="1"/>
    <col min="13829" max="13830" width="9.7109375" style="169" customWidth="1"/>
    <col min="13831" max="13831" width="10.7109375" style="169" customWidth="1"/>
    <col min="13832" max="13833" width="11.28515625" style="169" customWidth="1"/>
    <col min="13834" max="13834" width="17" style="169" customWidth="1"/>
    <col min="13835" max="13835" width="16.28515625" style="169" customWidth="1"/>
    <col min="13836" max="14080" width="10.28515625" style="169"/>
    <col min="14081" max="14081" width="6.42578125" style="169" customWidth="1"/>
    <col min="14082" max="14082" width="58.28515625" style="169" customWidth="1"/>
    <col min="14083" max="14083" width="10.28515625" style="169"/>
    <col min="14084" max="14084" width="11" style="169" customWidth="1"/>
    <col min="14085" max="14086" width="9.7109375" style="169" customWidth="1"/>
    <col min="14087" max="14087" width="10.7109375" style="169" customWidth="1"/>
    <col min="14088" max="14089" width="11.28515625" style="169" customWidth="1"/>
    <col min="14090" max="14090" width="17" style="169" customWidth="1"/>
    <col min="14091" max="14091" width="16.28515625" style="169" customWidth="1"/>
    <col min="14092" max="14336" width="10.28515625" style="169"/>
    <col min="14337" max="14337" width="6.42578125" style="169" customWidth="1"/>
    <col min="14338" max="14338" width="58.28515625" style="169" customWidth="1"/>
    <col min="14339" max="14339" width="10.28515625" style="169"/>
    <col min="14340" max="14340" width="11" style="169" customWidth="1"/>
    <col min="14341" max="14342" width="9.7109375" style="169" customWidth="1"/>
    <col min="14343" max="14343" width="10.7109375" style="169" customWidth="1"/>
    <col min="14344" max="14345" width="11.28515625" style="169" customWidth="1"/>
    <col min="14346" max="14346" width="17" style="169" customWidth="1"/>
    <col min="14347" max="14347" width="16.28515625" style="169" customWidth="1"/>
    <col min="14348" max="14592" width="10.28515625" style="169"/>
    <col min="14593" max="14593" width="6.42578125" style="169" customWidth="1"/>
    <col min="14594" max="14594" width="58.28515625" style="169" customWidth="1"/>
    <col min="14595" max="14595" width="10.28515625" style="169"/>
    <col min="14596" max="14596" width="11" style="169" customWidth="1"/>
    <col min="14597" max="14598" width="9.7109375" style="169" customWidth="1"/>
    <col min="14599" max="14599" width="10.7109375" style="169" customWidth="1"/>
    <col min="14600" max="14601" width="11.28515625" style="169" customWidth="1"/>
    <col min="14602" max="14602" width="17" style="169" customWidth="1"/>
    <col min="14603" max="14603" width="16.28515625" style="169" customWidth="1"/>
    <col min="14604" max="14848" width="10.28515625" style="169"/>
    <col min="14849" max="14849" width="6.42578125" style="169" customWidth="1"/>
    <col min="14850" max="14850" width="58.28515625" style="169" customWidth="1"/>
    <col min="14851" max="14851" width="10.28515625" style="169"/>
    <col min="14852" max="14852" width="11" style="169" customWidth="1"/>
    <col min="14853" max="14854" width="9.7109375" style="169" customWidth="1"/>
    <col min="14855" max="14855" width="10.7109375" style="169" customWidth="1"/>
    <col min="14856" max="14857" width="11.28515625" style="169" customWidth="1"/>
    <col min="14858" max="14858" width="17" style="169" customWidth="1"/>
    <col min="14859" max="14859" width="16.28515625" style="169" customWidth="1"/>
    <col min="14860" max="15104" width="10.28515625" style="169"/>
    <col min="15105" max="15105" width="6.42578125" style="169" customWidth="1"/>
    <col min="15106" max="15106" width="58.28515625" style="169" customWidth="1"/>
    <col min="15107" max="15107" width="10.28515625" style="169"/>
    <col min="15108" max="15108" width="11" style="169" customWidth="1"/>
    <col min="15109" max="15110" width="9.7109375" style="169" customWidth="1"/>
    <col min="15111" max="15111" width="10.7109375" style="169" customWidth="1"/>
    <col min="15112" max="15113" width="11.28515625" style="169" customWidth="1"/>
    <col min="15114" max="15114" width="17" style="169" customWidth="1"/>
    <col min="15115" max="15115" width="16.28515625" style="169" customWidth="1"/>
    <col min="15116" max="15360" width="10.28515625" style="169"/>
    <col min="15361" max="15361" width="6.42578125" style="169" customWidth="1"/>
    <col min="15362" max="15362" width="58.28515625" style="169" customWidth="1"/>
    <col min="15363" max="15363" width="10.28515625" style="169"/>
    <col min="15364" max="15364" width="11" style="169" customWidth="1"/>
    <col min="15365" max="15366" width="9.7109375" style="169" customWidth="1"/>
    <col min="15367" max="15367" width="10.7109375" style="169" customWidth="1"/>
    <col min="15368" max="15369" width="11.28515625" style="169" customWidth="1"/>
    <col min="15370" max="15370" width="17" style="169" customWidth="1"/>
    <col min="15371" max="15371" width="16.28515625" style="169" customWidth="1"/>
    <col min="15372" max="15616" width="10.28515625" style="169"/>
    <col min="15617" max="15617" width="6.42578125" style="169" customWidth="1"/>
    <col min="15618" max="15618" width="58.28515625" style="169" customWidth="1"/>
    <col min="15619" max="15619" width="10.28515625" style="169"/>
    <col min="15620" max="15620" width="11" style="169" customWidth="1"/>
    <col min="15621" max="15622" width="9.7109375" style="169" customWidth="1"/>
    <col min="15623" max="15623" width="10.7109375" style="169" customWidth="1"/>
    <col min="15624" max="15625" width="11.28515625" style="169" customWidth="1"/>
    <col min="15626" max="15626" width="17" style="169" customWidth="1"/>
    <col min="15627" max="15627" width="16.28515625" style="169" customWidth="1"/>
    <col min="15628" max="15872" width="10.28515625" style="169"/>
    <col min="15873" max="15873" width="6.42578125" style="169" customWidth="1"/>
    <col min="15874" max="15874" width="58.28515625" style="169" customWidth="1"/>
    <col min="15875" max="15875" width="10.28515625" style="169"/>
    <col min="15876" max="15876" width="11" style="169" customWidth="1"/>
    <col min="15877" max="15878" width="9.7109375" style="169" customWidth="1"/>
    <col min="15879" max="15879" width="10.7109375" style="169" customWidth="1"/>
    <col min="15880" max="15881" width="11.28515625" style="169" customWidth="1"/>
    <col min="15882" max="15882" width="17" style="169" customWidth="1"/>
    <col min="15883" max="15883" width="16.28515625" style="169" customWidth="1"/>
    <col min="15884" max="16128" width="10.28515625" style="169"/>
    <col min="16129" max="16129" width="6.42578125" style="169" customWidth="1"/>
    <col min="16130" max="16130" width="58.28515625" style="169" customWidth="1"/>
    <col min="16131" max="16131" width="10.28515625" style="169"/>
    <col min="16132" max="16132" width="11" style="169" customWidth="1"/>
    <col min="16133" max="16134" width="9.7109375" style="169" customWidth="1"/>
    <col min="16135" max="16135" width="10.7109375" style="169" customWidth="1"/>
    <col min="16136" max="16137" width="11.28515625" style="169" customWidth="1"/>
    <col min="16138" max="16138" width="17" style="169" customWidth="1"/>
    <col min="16139" max="16139" width="16.28515625" style="169" customWidth="1"/>
    <col min="16140" max="16384" width="10.28515625" style="169"/>
  </cols>
  <sheetData>
    <row r="1" spans="1:12" ht="12" customHeight="1" x14ac:dyDescent="0.2">
      <c r="A1" s="400"/>
      <c r="C1" s="170"/>
      <c r="D1" s="170"/>
      <c r="E1" s="170"/>
      <c r="F1" s="170"/>
      <c r="H1" s="170" t="s">
        <v>154</v>
      </c>
    </row>
    <row r="2" spans="1:12" ht="12" customHeight="1" x14ac:dyDescent="0.2">
      <c r="C2" s="170"/>
      <c r="D2" s="170"/>
      <c r="E2" s="170"/>
      <c r="F2" s="170"/>
      <c r="H2" s="3" t="s">
        <v>109</v>
      </c>
    </row>
    <row r="3" spans="1:12" ht="12" customHeight="1" x14ac:dyDescent="0.2">
      <c r="C3" s="170"/>
      <c r="D3" s="170"/>
      <c r="E3" s="170"/>
      <c r="F3" s="170"/>
      <c r="H3" s="3" t="s">
        <v>1</v>
      </c>
    </row>
    <row r="4" spans="1:12" ht="12" customHeight="1" x14ac:dyDescent="0.2">
      <c r="B4" s="170"/>
      <c r="C4" s="171"/>
      <c r="D4" s="170"/>
      <c r="E4" s="171"/>
      <c r="F4" s="170"/>
      <c r="H4" s="3" t="s">
        <v>110</v>
      </c>
    </row>
    <row r="5" spans="1:12" ht="12" customHeight="1" x14ac:dyDescent="0.2">
      <c r="B5" s="170"/>
      <c r="C5" s="171"/>
      <c r="D5" s="170"/>
      <c r="E5" s="171"/>
      <c r="F5" s="170"/>
      <c r="G5" s="170"/>
      <c r="H5" s="170"/>
    </row>
    <row r="6" spans="1:12" ht="12.75" customHeight="1" x14ac:dyDescent="0.2">
      <c r="A6" s="172" t="s">
        <v>155</v>
      </c>
      <c r="B6" s="172"/>
      <c r="C6" s="172"/>
      <c r="D6" s="172"/>
      <c r="E6" s="172"/>
      <c r="F6" s="172"/>
      <c r="G6" s="172"/>
      <c r="H6" s="172"/>
      <c r="I6" s="172"/>
    </row>
    <row r="7" spans="1:12" ht="11.25" customHeight="1" x14ac:dyDescent="0.2">
      <c r="I7" s="169" t="s">
        <v>3</v>
      </c>
    </row>
    <row r="8" spans="1:12" ht="11.25" customHeight="1" x14ac:dyDescent="0.2">
      <c r="A8" s="173"/>
      <c r="B8" s="173"/>
      <c r="C8" s="174" t="s">
        <v>156</v>
      </c>
      <c r="D8" s="175" t="s">
        <v>157</v>
      </c>
      <c r="E8" s="176" t="s">
        <v>158</v>
      </c>
      <c r="F8" s="177"/>
      <c r="G8" s="176" t="s">
        <v>113</v>
      </c>
      <c r="H8" s="178"/>
      <c r="I8" s="177"/>
    </row>
    <row r="9" spans="1:12" ht="11.25" customHeight="1" x14ac:dyDescent="0.2">
      <c r="A9" s="179"/>
      <c r="B9" s="179"/>
      <c r="C9" s="180"/>
      <c r="D9" s="181" t="s">
        <v>159</v>
      </c>
      <c r="E9" s="174"/>
      <c r="F9" s="174"/>
      <c r="G9" s="176" t="s">
        <v>160</v>
      </c>
      <c r="H9" s="178"/>
      <c r="I9" s="177"/>
    </row>
    <row r="10" spans="1:12" ht="11.25" customHeight="1" x14ac:dyDescent="0.2">
      <c r="A10" s="179"/>
      <c r="B10" s="179"/>
      <c r="C10" s="180" t="s">
        <v>161</v>
      </c>
      <c r="D10" s="181" t="s">
        <v>162</v>
      </c>
      <c r="E10" s="180"/>
      <c r="F10" s="180"/>
      <c r="G10" s="174"/>
      <c r="H10" s="174"/>
      <c r="I10" s="174"/>
    </row>
    <row r="11" spans="1:12" ht="14.25" customHeight="1" x14ac:dyDescent="0.2">
      <c r="A11" s="179" t="s">
        <v>163</v>
      </c>
      <c r="B11" s="179" t="s">
        <v>164</v>
      </c>
      <c r="C11" s="180" t="s">
        <v>165</v>
      </c>
      <c r="D11" s="181" t="s">
        <v>166</v>
      </c>
      <c r="E11" s="180"/>
      <c r="F11" s="180"/>
      <c r="G11" s="180"/>
      <c r="H11" s="180"/>
      <c r="I11" s="180"/>
    </row>
    <row r="12" spans="1:12" ht="32.25" customHeight="1" x14ac:dyDescent="0.2">
      <c r="A12" s="179"/>
      <c r="B12" s="179"/>
      <c r="C12" s="180" t="s">
        <v>167</v>
      </c>
      <c r="D12" s="181" t="s">
        <v>168</v>
      </c>
      <c r="E12" s="180" t="s">
        <v>169</v>
      </c>
      <c r="F12" s="180" t="s">
        <v>170</v>
      </c>
      <c r="G12" s="180" t="s">
        <v>171</v>
      </c>
      <c r="H12" s="180" t="s">
        <v>172</v>
      </c>
      <c r="I12" s="180" t="s">
        <v>170</v>
      </c>
    </row>
    <row r="13" spans="1:12" ht="18.75" customHeight="1" x14ac:dyDescent="0.2">
      <c r="A13" s="182"/>
      <c r="B13" s="182"/>
      <c r="D13" s="183" t="s">
        <v>173</v>
      </c>
      <c r="E13" s="184"/>
      <c r="F13" s="184"/>
      <c r="G13" s="184"/>
      <c r="H13" s="184"/>
      <c r="I13" s="184"/>
    </row>
    <row r="14" spans="1:12" ht="11.25" customHeight="1" x14ac:dyDescent="0.2">
      <c r="A14" s="185">
        <v>1</v>
      </c>
      <c r="B14" s="185">
        <v>2</v>
      </c>
      <c r="C14" s="185">
        <v>3</v>
      </c>
      <c r="D14" s="185">
        <v>4</v>
      </c>
      <c r="E14" s="185">
        <v>5</v>
      </c>
      <c r="F14" s="185">
        <v>6</v>
      </c>
      <c r="G14" s="186">
        <v>7</v>
      </c>
      <c r="H14" s="185">
        <v>8</v>
      </c>
      <c r="I14" s="185">
        <v>9</v>
      </c>
    </row>
    <row r="15" spans="1:12" s="193" customFormat="1" ht="21.75" customHeight="1" x14ac:dyDescent="0.2">
      <c r="A15" s="187"/>
      <c r="B15" s="188" t="s">
        <v>174</v>
      </c>
      <c r="C15" s="189"/>
      <c r="D15" s="190">
        <v>142244385.91999999</v>
      </c>
      <c r="E15" s="190">
        <v>48623221.820000008</v>
      </c>
      <c r="F15" s="190">
        <v>93621164.099999994</v>
      </c>
      <c r="G15" s="191">
        <v>65869630</v>
      </c>
      <c r="H15" s="190">
        <v>15494440.32</v>
      </c>
      <c r="I15" s="190">
        <v>50375189.680000007</v>
      </c>
      <c r="J15" s="192"/>
      <c r="K15" s="192"/>
    </row>
    <row r="16" spans="1:12" s="193" customFormat="1" ht="12" customHeight="1" x14ac:dyDescent="0.2">
      <c r="A16" s="194"/>
      <c r="B16" s="401" t="s">
        <v>175</v>
      </c>
      <c r="C16" s="402"/>
      <c r="D16" s="403">
        <v>25132963.149999999</v>
      </c>
      <c r="E16" s="403">
        <v>3019279.7</v>
      </c>
      <c r="F16" s="403">
        <v>22113683.449999996</v>
      </c>
      <c r="G16" s="403">
        <v>14987755.02</v>
      </c>
      <c r="H16" s="403">
        <v>1272348.5999999999</v>
      </c>
      <c r="I16" s="403">
        <v>13715406.420000002</v>
      </c>
      <c r="J16" s="192"/>
      <c r="K16" s="195"/>
      <c r="L16" s="195"/>
    </row>
    <row r="17" spans="1:11" s="193" customFormat="1" ht="12" customHeight="1" x14ac:dyDescent="0.2">
      <c r="A17" s="194"/>
      <c r="B17" s="404" t="s">
        <v>176</v>
      </c>
      <c r="C17" s="405"/>
      <c r="D17" s="406">
        <v>117111422.77</v>
      </c>
      <c r="E17" s="406">
        <v>45603942.120000005</v>
      </c>
      <c r="F17" s="406">
        <v>71507480.649999991</v>
      </c>
      <c r="G17" s="406">
        <v>50881874.979999997</v>
      </c>
      <c r="H17" s="406">
        <v>14222091.720000001</v>
      </c>
      <c r="I17" s="406">
        <v>36659783.260000005</v>
      </c>
      <c r="J17" s="192"/>
      <c r="K17" s="195"/>
    </row>
    <row r="18" spans="1:11" ht="33" customHeight="1" thickBot="1" x14ac:dyDescent="0.25">
      <c r="A18" s="196" t="s">
        <v>177</v>
      </c>
      <c r="B18" s="197" t="s">
        <v>178</v>
      </c>
      <c r="C18" s="198"/>
      <c r="D18" s="199">
        <v>123627316.48</v>
      </c>
      <c r="E18" s="199">
        <v>45743570.170000002</v>
      </c>
      <c r="F18" s="199">
        <v>77883746.310000002</v>
      </c>
      <c r="G18" s="199">
        <v>55901599.310000002</v>
      </c>
      <c r="H18" s="199">
        <v>13863002.920000002</v>
      </c>
      <c r="I18" s="199">
        <v>42038596.390000001</v>
      </c>
      <c r="J18" s="200"/>
    </row>
    <row r="19" spans="1:11" ht="24.75" customHeight="1" x14ac:dyDescent="0.2">
      <c r="A19" s="201" t="s">
        <v>179</v>
      </c>
      <c r="B19" s="202" t="s">
        <v>180</v>
      </c>
      <c r="C19" s="203"/>
      <c r="D19" s="204"/>
      <c r="E19" s="204"/>
      <c r="F19" s="205"/>
      <c r="G19" s="204"/>
      <c r="H19" s="204"/>
      <c r="I19" s="205"/>
    </row>
    <row r="20" spans="1:11" ht="12" customHeight="1" x14ac:dyDescent="0.2">
      <c r="A20" s="206"/>
      <c r="B20" s="207" t="s">
        <v>181</v>
      </c>
      <c r="C20" s="208"/>
      <c r="D20" s="209"/>
      <c r="E20" s="209"/>
      <c r="F20" s="210"/>
      <c r="G20" s="209"/>
      <c r="H20" s="209"/>
      <c r="I20" s="210"/>
    </row>
    <row r="21" spans="1:11" ht="12" customHeight="1" x14ac:dyDescent="0.2">
      <c r="A21" s="206"/>
      <c r="B21" s="407" t="s">
        <v>176</v>
      </c>
      <c r="C21" s="211" t="s">
        <v>182</v>
      </c>
      <c r="D21" s="212"/>
      <c r="E21" s="212"/>
      <c r="F21" s="210"/>
      <c r="G21" s="209"/>
      <c r="H21" s="212"/>
      <c r="I21" s="210"/>
    </row>
    <row r="22" spans="1:11" ht="12" customHeight="1" x14ac:dyDescent="0.2">
      <c r="A22" s="213"/>
      <c r="B22" s="408" t="s">
        <v>175</v>
      </c>
      <c r="C22" s="214" t="s">
        <v>183</v>
      </c>
      <c r="D22" s="215">
        <v>705403.48</v>
      </c>
      <c r="E22" s="215"/>
      <c r="F22" s="216">
        <v>705403.48</v>
      </c>
      <c r="G22" s="217">
        <v>86454.48</v>
      </c>
      <c r="H22" s="215"/>
      <c r="I22" s="216">
        <v>86454.48</v>
      </c>
    </row>
    <row r="23" spans="1:11" ht="24.75" customHeight="1" x14ac:dyDescent="0.2">
      <c r="A23" s="201" t="s">
        <v>184</v>
      </c>
      <c r="B23" s="218" t="s">
        <v>185</v>
      </c>
      <c r="C23" s="219"/>
      <c r="D23" s="204"/>
      <c r="E23" s="204"/>
      <c r="F23" s="205"/>
      <c r="G23" s="204"/>
      <c r="H23" s="204"/>
      <c r="I23" s="205"/>
    </row>
    <row r="24" spans="1:11" ht="12" customHeight="1" x14ac:dyDescent="0.2">
      <c r="A24" s="206"/>
      <c r="B24" s="220" t="s">
        <v>186</v>
      </c>
      <c r="C24" s="221"/>
      <c r="D24" s="209"/>
      <c r="E24" s="209"/>
      <c r="F24" s="210"/>
      <c r="G24" s="209"/>
      <c r="H24" s="209"/>
      <c r="I24" s="210"/>
    </row>
    <row r="25" spans="1:11" ht="12" customHeight="1" x14ac:dyDescent="0.2">
      <c r="A25" s="206"/>
      <c r="B25" s="407" t="s">
        <v>176</v>
      </c>
      <c r="C25" s="221" t="s">
        <v>187</v>
      </c>
      <c r="D25" s="212"/>
      <c r="E25" s="212"/>
      <c r="F25" s="210"/>
      <c r="G25" s="209"/>
      <c r="H25" s="212"/>
      <c r="I25" s="210"/>
    </row>
    <row r="26" spans="1:11" ht="12" customHeight="1" x14ac:dyDescent="0.2">
      <c r="A26" s="213"/>
      <c r="B26" s="408" t="s">
        <v>175</v>
      </c>
      <c r="C26" s="222" t="s">
        <v>188</v>
      </c>
      <c r="D26" s="223">
        <v>52400</v>
      </c>
      <c r="E26" s="223">
        <v>2880</v>
      </c>
      <c r="F26" s="224">
        <v>49520</v>
      </c>
      <c r="G26" s="225">
        <v>52400</v>
      </c>
      <c r="H26" s="223">
        <v>2880</v>
      </c>
      <c r="I26" s="224">
        <v>49520</v>
      </c>
    </row>
    <row r="27" spans="1:11" ht="11.1" customHeight="1" x14ac:dyDescent="0.2">
      <c r="A27" s="226"/>
      <c r="C27" s="227"/>
      <c r="D27" s="204"/>
      <c r="E27" s="204"/>
      <c r="F27" s="204"/>
      <c r="G27" s="204"/>
      <c r="H27" s="204"/>
      <c r="I27" s="228"/>
    </row>
    <row r="28" spans="1:11" ht="11.1" customHeight="1" x14ac:dyDescent="0.2">
      <c r="A28" s="226"/>
      <c r="C28" s="229"/>
      <c r="D28" s="200"/>
      <c r="E28" s="200"/>
      <c r="F28" s="200"/>
      <c r="G28" s="200"/>
      <c r="H28" s="200"/>
      <c r="I28" s="230"/>
    </row>
    <row r="29" spans="1:11" ht="15.75" customHeight="1" x14ac:dyDescent="0.2">
      <c r="A29" s="169" t="s">
        <v>189</v>
      </c>
      <c r="D29" s="200"/>
      <c r="E29" s="200"/>
      <c r="F29" s="200"/>
      <c r="G29" s="200"/>
      <c r="H29" s="200"/>
      <c r="I29" s="200"/>
    </row>
    <row r="30" spans="1:11" ht="11.1" customHeight="1" x14ac:dyDescent="0.2">
      <c r="A30" s="226"/>
      <c r="D30" s="200"/>
      <c r="E30" s="200"/>
      <c r="F30" s="200"/>
      <c r="G30" s="200"/>
      <c r="H30" s="200"/>
      <c r="I30" s="200"/>
    </row>
    <row r="31" spans="1:11" ht="11.1" customHeight="1" x14ac:dyDescent="0.2">
      <c r="A31" s="226"/>
      <c r="D31" s="200"/>
      <c r="E31" s="200"/>
      <c r="F31" s="200"/>
      <c r="G31" s="200"/>
      <c r="H31" s="200"/>
      <c r="I31" s="200"/>
    </row>
    <row r="32" spans="1:11" ht="11.1" customHeight="1" x14ac:dyDescent="0.2">
      <c r="A32" s="226"/>
      <c r="D32" s="200"/>
      <c r="E32" s="200"/>
      <c r="F32" s="200"/>
      <c r="G32" s="200"/>
      <c r="H32" s="200"/>
      <c r="I32" s="200"/>
    </row>
    <row r="33" spans="1:9" ht="11.1" customHeight="1" x14ac:dyDescent="0.2">
      <c r="A33" s="226"/>
      <c r="D33" s="200"/>
      <c r="E33" s="200"/>
      <c r="F33" s="200"/>
      <c r="G33" s="200"/>
      <c r="H33" s="200"/>
      <c r="I33" s="200"/>
    </row>
    <row r="34" spans="1:9" ht="11.1" customHeight="1" x14ac:dyDescent="0.2">
      <c r="A34" s="226"/>
      <c r="D34" s="200"/>
      <c r="E34" s="200"/>
      <c r="F34" s="200"/>
      <c r="G34" s="200"/>
      <c r="H34" s="200"/>
      <c r="I34" s="200"/>
    </row>
    <row r="35" spans="1:9" ht="11.1" customHeight="1" x14ac:dyDescent="0.2">
      <c r="A35" s="226"/>
      <c r="D35" s="200"/>
      <c r="E35" s="200"/>
      <c r="F35" s="200"/>
      <c r="G35" s="200"/>
      <c r="H35" s="200"/>
      <c r="I35" s="200"/>
    </row>
    <row r="36" spans="1:9" ht="11.1" customHeight="1" x14ac:dyDescent="0.2">
      <c r="A36" s="226"/>
      <c r="D36" s="200"/>
      <c r="E36" s="200"/>
      <c r="F36" s="200"/>
      <c r="G36" s="200"/>
      <c r="H36" s="200"/>
      <c r="I36" s="200"/>
    </row>
    <row r="37" spans="1:9" ht="11.1" customHeight="1" x14ac:dyDescent="0.2">
      <c r="A37" s="226"/>
      <c r="D37" s="200"/>
      <c r="E37" s="200"/>
      <c r="F37" s="200"/>
      <c r="G37" s="200"/>
      <c r="H37" s="200"/>
      <c r="I37" s="200"/>
    </row>
    <row r="38" spans="1:9" ht="11.1" customHeight="1" x14ac:dyDescent="0.2">
      <c r="A38" s="226"/>
      <c r="D38" s="200"/>
      <c r="E38" s="200"/>
      <c r="F38" s="200"/>
      <c r="G38" s="200"/>
      <c r="H38" s="200"/>
      <c r="I38" s="200"/>
    </row>
    <row r="39" spans="1:9" ht="11.1" customHeight="1" x14ac:dyDescent="0.2">
      <c r="A39" s="226"/>
      <c r="D39" s="200"/>
      <c r="E39" s="200"/>
      <c r="F39" s="200"/>
      <c r="G39" s="200"/>
      <c r="H39" s="200"/>
      <c r="I39" s="200"/>
    </row>
    <row r="40" spans="1:9" ht="11.1" customHeight="1" x14ac:dyDescent="0.2">
      <c r="A40" s="226"/>
      <c r="D40" s="200"/>
      <c r="E40" s="200"/>
      <c r="F40" s="200"/>
      <c r="G40" s="200"/>
      <c r="H40" s="200"/>
      <c r="I40" s="200"/>
    </row>
    <row r="41" spans="1:9" ht="11.1" customHeight="1" x14ac:dyDescent="0.2">
      <c r="A41" s="226"/>
      <c r="D41" s="200"/>
      <c r="E41" s="200"/>
      <c r="F41" s="200"/>
      <c r="G41" s="200"/>
      <c r="H41" s="200"/>
      <c r="I41" s="200"/>
    </row>
    <row r="42" spans="1:9" ht="11.1" customHeight="1" x14ac:dyDescent="0.2">
      <c r="A42" s="226"/>
      <c r="D42" s="200"/>
      <c r="E42" s="200"/>
      <c r="F42" s="200"/>
      <c r="G42" s="200"/>
      <c r="H42" s="200"/>
      <c r="I42" s="200"/>
    </row>
    <row r="43" spans="1:9" ht="11.1" customHeight="1" x14ac:dyDescent="0.2">
      <c r="A43" s="226"/>
      <c r="D43" s="200"/>
      <c r="E43" s="200"/>
      <c r="F43" s="200"/>
      <c r="G43" s="200"/>
      <c r="H43" s="200"/>
      <c r="I43" s="200"/>
    </row>
    <row r="44" spans="1:9" ht="11.1" customHeight="1" x14ac:dyDescent="0.2">
      <c r="A44" s="226"/>
      <c r="D44" s="200"/>
      <c r="E44" s="200"/>
      <c r="F44" s="200"/>
      <c r="G44" s="200"/>
      <c r="H44" s="200"/>
      <c r="I44" s="200"/>
    </row>
    <row r="45" spans="1:9" ht="12.75" customHeight="1" x14ac:dyDescent="0.2">
      <c r="D45" s="204"/>
      <c r="E45" s="204"/>
      <c r="F45" s="204"/>
      <c r="G45" s="204"/>
      <c r="H45" s="204"/>
      <c r="I45" s="204"/>
    </row>
    <row r="46" spans="1:9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81BE-95B3-4F44-9E8B-F10E7E7555DD}">
  <dimension ref="A1:G171"/>
  <sheetViews>
    <sheetView zoomScale="130" zoomScaleNormal="130" workbookViewId="0">
      <selection activeCell="A2" sqref="A2"/>
    </sheetView>
  </sheetViews>
  <sheetFormatPr defaultColWidth="4" defaultRowHeight="12.75" x14ac:dyDescent="0.2"/>
  <cols>
    <col min="1" max="1" width="4" style="409"/>
    <col min="2" max="2" width="5.7109375" style="409" customWidth="1"/>
    <col min="3" max="3" width="8.42578125" style="409" customWidth="1"/>
    <col min="4" max="4" width="49.140625" style="409" customWidth="1"/>
    <col min="5" max="5" width="21.42578125" style="409" customWidth="1"/>
    <col min="6" max="6" width="9.140625" style="231" customWidth="1"/>
    <col min="7" max="7" width="12.28515625" style="234" customWidth="1"/>
    <col min="8" max="255" width="9.140625" style="409" customWidth="1"/>
    <col min="256" max="257" width="4" style="409"/>
    <col min="258" max="258" width="5.7109375" style="409" customWidth="1"/>
    <col min="259" max="259" width="8.42578125" style="409" customWidth="1"/>
    <col min="260" max="260" width="49.140625" style="409" customWidth="1"/>
    <col min="261" max="261" width="21.42578125" style="409" customWidth="1"/>
    <col min="262" max="262" width="9.140625" style="409" customWidth="1"/>
    <col min="263" max="263" width="12.28515625" style="409" customWidth="1"/>
    <col min="264" max="511" width="9.140625" style="409" customWidth="1"/>
    <col min="512" max="513" width="4" style="409"/>
    <col min="514" max="514" width="5.7109375" style="409" customWidth="1"/>
    <col min="515" max="515" width="8.42578125" style="409" customWidth="1"/>
    <col min="516" max="516" width="49.140625" style="409" customWidth="1"/>
    <col min="517" max="517" width="21.42578125" style="409" customWidth="1"/>
    <col min="518" max="518" width="9.140625" style="409" customWidth="1"/>
    <col min="519" max="519" width="12.28515625" style="409" customWidth="1"/>
    <col min="520" max="767" width="9.140625" style="409" customWidth="1"/>
    <col min="768" max="769" width="4" style="409"/>
    <col min="770" max="770" width="5.7109375" style="409" customWidth="1"/>
    <col min="771" max="771" width="8.42578125" style="409" customWidth="1"/>
    <col min="772" max="772" width="49.140625" style="409" customWidth="1"/>
    <col min="773" max="773" width="21.42578125" style="409" customWidth="1"/>
    <col min="774" max="774" width="9.140625" style="409" customWidth="1"/>
    <col min="775" max="775" width="12.28515625" style="409" customWidth="1"/>
    <col min="776" max="1023" width="9.140625" style="409" customWidth="1"/>
    <col min="1024" max="1025" width="4" style="409"/>
    <col min="1026" max="1026" width="5.7109375" style="409" customWidth="1"/>
    <col min="1027" max="1027" width="8.42578125" style="409" customWidth="1"/>
    <col min="1028" max="1028" width="49.140625" style="409" customWidth="1"/>
    <col min="1029" max="1029" width="21.42578125" style="409" customWidth="1"/>
    <col min="1030" max="1030" width="9.140625" style="409" customWidth="1"/>
    <col min="1031" max="1031" width="12.28515625" style="409" customWidth="1"/>
    <col min="1032" max="1279" width="9.140625" style="409" customWidth="1"/>
    <col min="1280" max="1281" width="4" style="409"/>
    <col min="1282" max="1282" width="5.7109375" style="409" customWidth="1"/>
    <col min="1283" max="1283" width="8.42578125" style="409" customWidth="1"/>
    <col min="1284" max="1284" width="49.140625" style="409" customWidth="1"/>
    <col min="1285" max="1285" width="21.42578125" style="409" customWidth="1"/>
    <col min="1286" max="1286" width="9.140625" style="409" customWidth="1"/>
    <col min="1287" max="1287" width="12.28515625" style="409" customWidth="1"/>
    <col min="1288" max="1535" width="9.140625" style="409" customWidth="1"/>
    <col min="1536" max="1537" width="4" style="409"/>
    <col min="1538" max="1538" width="5.7109375" style="409" customWidth="1"/>
    <col min="1539" max="1539" width="8.42578125" style="409" customWidth="1"/>
    <col min="1540" max="1540" width="49.140625" style="409" customWidth="1"/>
    <col min="1541" max="1541" width="21.42578125" style="409" customWidth="1"/>
    <col min="1542" max="1542" width="9.140625" style="409" customWidth="1"/>
    <col min="1543" max="1543" width="12.28515625" style="409" customWidth="1"/>
    <col min="1544" max="1791" width="9.140625" style="409" customWidth="1"/>
    <col min="1792" max="1793" width="4" style="409"/>
    <col min="1794" max="1794" width="5.7109375" style="409" customWidth="1"/>
    <col min="1795" max="1795" width="8.42578125" style="409" customWidth="1"/>
    <col min="1796" max="1796" width="49.140625" style="409" customWidth="1"/>
    <col min="1797" max="1797" width="21.42578125" style="409" customWidth="1"/>
    <col min="1798" max="1798" width="9.140625" style="409" customWidth="1"/>
    <col min="1799" max="1799" width="12.28515625" style="409" customWidth="1"/>
    <col min="1800" max="2047" width="9.140625" style="409" customWidth="1"/>
    <col min="2048" max="2049" width="4" style="409"/>
    <col min="2050" max="2050" width="5.7109375" style="409" customWidth="1"/>
    <col min="2051" max="2051" width="8.42578125" style="409" customWidth="1"/>
    <col min="2052" max="2052" width="49.140625" style="409" customWidth="1"/>
    <col min="2053" max="2053" width="21.42578125" style="409" customWidth="1"/>
    <col min="2054" max="2054" width="9.140625" style="409" customWidth="1"/>
    <col min="2055" max="2055" width="12.28515625" style="409" customWidth="1"/>
    <col min="2056" max="2303" width="9.140625" style="409" customWidth="1"/>
    <col min="2304" max="2305" width="4" style="409"/>
    <col min="2306" max="2306" width="5.7109375" style="409" customWidth="1"/>
    <col min="2307" max="2307" width="8.42578125" style="409" customWidth="1"/>
    <col min="2308" max="2308" width="49.140625" style="409" customWidth="1"/>
    <col min="2309" max="2309" width="21.42578125" style="409" customWidth="1"/>
    <col min="2310" max="2310" width="9.140625" style="409" customWidth="1"/>
    <col min="2311" max="2311" width="12.28515625" style="409" customWidth="1"/>
    <col min="2312" max="2559" width="9.140625" style="409" customWidth="1"/>
    <col min="2560" max="2561" width="4" style="409"/>
    <col min="2562" max="2562" width="5.7109375" style="409" customWidth="1"/>
    <col min="2563" max="2563" width="8.42578125" style="409" customWidth="1"/>
    <col min="2564" max="2564" width="49.140625" style="409" customWidth="1"/>
    <col min="2565" max="2565" width="21.42578125" style="409" customWidth="1"/>
    <col min="2566" max="2566" width="9.140625" style="409" customWidth="1"/>
    <col min="2567" max="2567" width="12.28515625" style="409" customWidth="1"/>
    <col min="2568" max="2815" width="9.140625" style="409" customWidth="1"/>
    <col min="2816" max="2817" width="4" style="409"/>
    <col min="2818" max="2818" width="5.7109375" style="409" customWidth="1"/>
    <col min="2819" max="2819" width="8.42578125" style="409" customWidth="1"/>
    <col min="2820" max="2820" width="49.140625" style="409" customWidth="1"/>
    <col min="2821" max="2821" width="21.42578125" style="409" customWidth="1"/>
    <col min="2822" max="2822" width="9.140625" style="409" customWidth="1"/>
    <col min="2823" max="2823" width="12.28515625" style="409" customWidth="1"/>
    <col min="2824" max="3071" width="9.140625" style="409" customWidth="1"/>
    <col min="3072" max="3073" width="4" style="409"/>
    <col min="3074" max="3074" width="5.7109375" style="409" customWidth="1"/>
    <col min="3075" max="3075" width="8.42578125" style="409" customWidth="1"/>
    <col min="3076" max="3076" width="49.140625" style="409" customWidth="1"/>
    <col min="3077" max="3077" width="21.42578125" style="409" customWidth="1"/>
    <col min="3078" max="3078" width="9.140625" style="409" customWidth="1"/>
    <col min="3079" max="3079" width="12.28515625" style="409" customWidth="1"/>
    <col min="3080" max="3327" width="9.140625" style="409" customWidth="1"/>
    <col min="3328" max="3329" width="4" style="409"/>
    <col min="3330" max="3330" width="5.7109375" style="409" customWidth="1"/>
    <col min="3331" max="3331" width="8.42578125" style="409" customWidth="1"/>
    <col min="3332" max="3332" width="49.140625" style="409" customWidth="1"/>
    <col min="3333" max="3333" width="21.42578125" style="409" customWidth="1"/>
    <col min="3334" max="3334" width="9.140625" style="409" customWidth="1"/>
    <col min="3335" max="3335" width="12.28515625" style="409" customWidth="1"/>
    <col min="3336" max="3583" width="9.140625" style="409" customWidth="1"/>
    <col min="3584" max="3585" width="4" style="409"/>
    <col min="3586" max="3586" width="5.7109375" style="409" customWidth="1"/>
    <col min="3587" max="3587" width="8.42578125" style="409" customWidth="1"/>
    <col min="3588" max="3588" width="49.140625" style="409" customWidth="1"/>
    <col min="3589" max="3589" width="21.42578125" style="409" customWidth="1"/>
    <col min="3590" max="3590" width="9.140625" style="409" customWidth="1"/>
    <col min="3591" max="3591" width="12.28515625" style="409" customWidth="1"/>
    <col min="3592" max="3839" width="9.140625" style="409" customWidth="1"/>
    <col min="3840" max="3841" width="4" style="409"/>
    <col min="3842" max="3842" width="5.7109375" style="409" customWidth="1"/>
    <col min="3843" max="3843" width="8.42578125" style="409" customWidth="1"/>
    <col min="3844" max="3844" width="49.140625" style="409" customWidth="1"/>
    <col min="3845" max="3845" width="21.42578125" style="409" customWidth="1"/>
    <col min="3846" max="3846" width="9.140625" style="409" customWidth="1"/>
    <col min="3847" max="3847" width="12.28515625" style="409" customWidth="1"/>
    <col min="3848" max="4095" width="9.140625" style="409" customWidth="1"/>
    <col min="4096" max="4097" width="4" style="409"/>
    <col min="4098" max="4098" width="5.7109375" style="409" customWidth="1"/>
    <col min="4099" max="4099" width="8.42578125" style="409" customWidth="1"/>
    <col min="4100" max="4100" width="49.140625" style="409" customWidth="1"/>
    <col min="4101" max="4101" width="21.42578125" style="409" customWidth="1"/>
    <col min="4102" max="4102" width="9.140625" style="409" customWidth="1"/>
    <col min="4103" max="4103" width="12.28515625" style="409" customWidth="1"/>
    <col min="4104" max="4351" width="9.140625" style="409" customWidth="1"/>
    <col min="4352" max="4353" width="4" style="409"/>
    <col min="4354" max="4354" width="5.7109375" style="409" customWidth="1"/>
    <col min="4355" max="4355" width="8.42578125" style="409" customWidth="1"/>
    <col min="4356" max="4356" width="49.140625" style="409" customWidth="1"/>
    <col min="4357" max="4357" width="21.42578125" style="409" customWidth="1"/>
    <col min="4358" max="4358" width="9.140625" style="409" customWidth="1"/>
    <col min="4359" max="4359" width="12.28515625" style="409" customWidth="1"/>
    <col min="4360" max="4607" width="9.140625" style="409" customWidth="1"/>
    <col min="4608" max="4609" width="4" style="409"/>
    <col min="4610" max="4610" width="5.7109375" style="409" customWidth="1"/>
    <col min="4611" max="4611" width="8.42578125" style="409" customWidth="1"/>
    <col min="4612" max="4612" width="49.140625" style="409" customWidth="1"/>
    <col min="4613" max="4613" width="21.42578125" style="409" customWidth="1"/>
    <col min="4614" max="4614" width="9.140625" style="409" customWidth="1"/>
    <col min="4615" max="4615" width="12.28515625" style="409" customWidth="1"/>
    <col min="4616" max="4863" width="9.140625" style="409" customWidth="1"/>
    <col min="4864" max="4865" width="4" style="409"/>
    <col min="4866" max="4866" width="5.7109375" style="409" customWidth="1"/>
    <col min="4867" max="4867" width="8.42578125" style="409" customWidth="1"/>
    <col min="4868" max="4868" width="49.140625" style="409" customWidth="1"/>
    <col min="4869" max="4869" width="21.42578125" style="409" customWidth="1"/>
    <col min="4870" max="4870" width="9.140625" style="409" customWidth="1"/>
    <col min="4871" max="4871" width="12.28515625" style="409" customWidth="1"/>
    <col min="4872" max="5119" width="9.140625" style="409" customWidth="1"/>
    <col min="5120" max="5121" width="4" style="409"/>
    <col min="5122" max="5122" width="5.7109375" style="409" customWidth="1"/>
    <col min="5123" max="5123" width="8.42578125" style="409" customWidth="1"/>
    <col min="5124" max="5124" width="49.140625" style="409" customWidth="1"/>
    <col min="5125" max="5125" width="21.42578125" style="409" customWidth="1"/>
    <col min="5126" max="5126" width="9.140625" style="409" customWidth="1"/>
    <col min="5127" max="5127" width="12.28515625" style="409" customWidth="1"/>
    <col min="5128" max="5375" width="9.140625" style="409" customWidth="1"/>
    <col min="5376" max="5377" width="4" style="409"/>
    <col min="5378" max="5378" width="5.7109375" style="409" customWidth="1"/>
    <col min="5379" max="5379" width="8.42578125" style="409" customWidth="1"/>
    <col min="5380" max="5380" width="49.140625" style="409" customWidth="1"/>
    <col min="5381" max="5381" width="21.42578125" style="409" customWidth="1"/>
    <col min="5382" max="5382" width="9.140625" style="409" customWidth="1"/>
    <col min="5383" max="5383" width="12.28515625" style="409" customWidth="1"/>
    <col min="5384" max="5631" width="9.140625" style="409" customWidth="1"/>
    <col min="5632" max="5633" width="4" style="409"/>
    <col min="5634" max="5634" width="5.7109375" style="409" customWidth="1"/>
    <col min="5635" max="5635" width="8.42578125" style="409" customWidth="1"/>
    <col min="5636" max="5636" width="49.140625" style="409" customWidth="1"/>
    <col min="5637" max="5637" width="21.42578125" style="409" customWidth="1"/>
    <col min="5638" max="5638" width="9.140625" style="409" customWidth="1"/>
    <col min="5639" max="5639" width="12.28515625" style="409" customWidth="1"/>
    <col min="5640" max="5887" width="9.140625" style="409" customWidth="1"/>
    <col min="5888" max="5889" width="4" style="409"/>
    <col min="5890" max="5890" width="5.7109375" style="409" customWidth="1"/>
    <col min="5891" max="5891" width="8.42578125" style="409" customWidth="1"/>
    <col min="5892" max="5892" width="49.140625" style="409" customWidth="1"/>
    <col min="5893" max="5893" width="21.42578125" style="409" customWidth="1"/>
    <col min="5894" max="5894" width="9.140625" style="409" customWidth="1"/>
    <col min="5895" max="5895" width="12.28515625" style="409" customWidth="1"/>
    <col min="5896" max="6143" width="9.140625" style="409" customWidth="1"/>
    <col min="6144" max="6145" width="4" style="409"/>
    <col min="6146" max="6146" width="5.7109375" style="409" customWidth="1"/>
    <col min="6147" max="6147" width="8.42578125" style="409" customWidth="1"/>
    <col min="6148" max="6148" width="49.140625" style="409" customWidth="1"/>
    <col min="6149" max="6149" width="21.42578125" style="409" customWidth="1"/>
    <col min="6150" max="6150" width="9.140625" style="409" customWidth="1"/>
    <col min="6151" max="6151" width="12.28515625" style="409" customWidth="1"/>
    <col min="6152" max="6399" width="9.140625" style="409" customWidth="1"/>
    <col min="6400" max="6401" width="4" style="409"/>
    <col min="6402" max="6402" width="5.7109375" style="409" customWidth="1"/>
    <col min="6403" max="6403" width="8.42578125" style="409" customWidth="1"/>
    <col min="6404" max="6404" width="49.140625" style="409" customWidth="1"/>
    <col min="6405" max="6405" width="21.42578125" style="409" customWidth="1"/>
    <col min="6406" max="6406" width="9.140625" style="409" customWidth="1"/>
    <col min="6407" max="6407" width="12.28515625" style="409" customWidth="1"/>
    <col min="6408" max="6655" width="9.140625" style="409" customWidth="1"/>
    <col min="6656" max="6657" width="4" style="409"/>
    <col min="6658" max="6658" width="5.7109375" style="409" customWidth="1"/>
    <col min="6659" max="6659" width="8.42578125" style="409" customWidth="1"/>
    <col min="6660" max="6660" width="49.140625" style="409" customWidth="1"/>
    <col min="6661" max="6661" width="21.42578125" style="409" customWidth="1"/>
    <col min="6662" max="6662" width="9.140625" style="409" customWidth="1"/>
    <col min="6663" max="6663" width="12.28515625" style="409" customWidth="1"/>
    <col min="6664" max="6911" width="9.140625" style="409" customWidth="1"/>
    <col min="6912" max="6913" width="4" style="409"/>
    <col min="6914" max="6914" width="5.7109375" style="409" customWidth="1"/>
    <col min="6915" max="6915" width="8.42578125" style="409" customWidth="1"/>
    <col min="6916" max="6916" width="49.140625" style="409" customWidth="1"/>
    <col min="6917" max="6917" width="21.42578125" style="409" customWidth="1"/>
    <col min="6918" max="6918" width="9.140625" style="409" customWidth="1"/>
    <col min="6919" max="6919" width="12.28515625" style="409" customWidth="1"/>
    <col min="6920" max="7167" width="9.140625" style="409" customWidth="1"/>
    <col min="7168" max="7169" width="4" style="409"/>
    <col min="7170" max="7170" width="5.7109375" style="409" customWidth="1"/>
    <col min="7171" max="7171" width="8.42578125" style="409" customWidth="1"/>
    <col min="7172" max="7172" width="49.140625" style="409" customWidth="1"/>
    <col min="7173" max="7173" width="21.42578125" style="409" customWidth="1"/>
    <col min="7174" max="7174" width="9.140625" style="409" customWidth="1"/>
    <col min="7175" max="7175" width="12.28515625" style="409" customWidth="1"/>
    <col min="7176" max="7423" width="9.140625" style="409" customWidth="1"/>
    <col min="7424" max="7425" width="4" style="409"/>
    <col min="7426" max="7426" width="5.7109375" style="409" customWidth="1"/>
    <col min="7427" max="7427" width="8.42578125" style="409" customWidth="1"/>
    <col min="7428" max="7428" width="49.140625" style="409" customWidth="1"/>
    <col min="7429" max="7429" width="21.42578125" style="409" customWidth="1"/>
    <col min="7430" max="7430" width="9.140625" style="409" customWidth="1"/>
    <col min="7431" max="7431" width="12.28515625" style="409" customWidth="1"/>
    <col min="7432" max="7679" width="9.140625" style="409" customWidth="1"/>
    <col min="7680" max="7681" width="4" style="409"/>
    <col min="7682" max="7682" width="5.7109375" style="409" customWidth="1"/>
    <col min="7683" max="7683" width="8.42578125" style="409" customWidth="1"/>
    <col min="7684" max="7684" width="49.140625" style="409" customWidth="1"/>
    <col min="7685" max="7685" width="21.42578125" style="409" customWidth="1"/>
    <col min="7686" max="7686" width="9.140625" style="409" customWidth="1"/>
    <col min="7687" max="7687" width="12.28515625" style="409" customWidth="1"/>
    <col min="7688" max="7935" width="9.140625" style="409" customWidth="1"/>
    <col min="7936" max="7937" width="4" style="409"/>
    <col min="7938" max="7938" width="5.7109375" style="409" customWidth="1"/>
    <col min="7939" max="7939" width="8.42578125" style="409" customWidth="1"/>
    <col min="7940" max="7940" width="49.140625" style="409" customWidth="1"/>
    <col min="7941" max="7941" width="21.42578125" style="409" customWidth="1"/>
    <col min="7942" max="7942" width="9.140625" style="409" customWidth="1"/>
    <col min="7943" max="7943" width="12.28515625" style="409" customWidth="1"/>
    <col min="7944" max="8191" width="9.140625" style="409" customWidth="1"/>
    <col min="8192" max="8193" width="4" style="409"/>
    <col min="8194" max="8194" width="5.7109375" style="409" customWidth="1"/>
    <col min="8195" max="8195" width="8.42578125" style="409" customWidth="1"/>
    <col min="8196" max="8196" width="49.140625" style="409" customWidth="1"/>
    <col min="8197" max="8197" width="21.42578125" style="409" customWidth="1"/>
    <col min="8198" max="8198" width="9.140625" style="409" customWidth="1"/>
    <col min="8199" max="8199" width="12.28515625" style="409" customWidth="1"/>
    <col min="8200" max="8447" width="9.140625" style="409" customWidth="1"/>
    <col min="8448" max="8449" width="4" style="409"/>
    <col min="8450" max="8450" width="5.7109375" style="409" customWidth="1"/>
    <col min="8451" max="8451" width="8.42578125" style="409" customWidth="1"/>
    <col min="8452" max="8452" width="49.140625" style="409" customWidth="1"/>
    <col min="8453" max="8453" width="21.42578125" style="409" customWidth="1"/>
    <col min="8454" max="8454" width="9.140625" style="409" customWidth="1"/>
    <col min="8455" max="8455" width="12.28515625" style="409" customWidth="1"/>
    <col min="8456" max="8703" width="9.140625" style="409" customWidth="1"/>
    <col min="8704" max="8705" width="4" style="409"/>
    <col min="8706" max="8706" width="5.7109375" style="409" customWidth="1"/>
    <col min="8707" max="8707" width="8.42578125" style="409" customWidth="1"/>
    <col min="8708" max="8708" width="49.140625" style="409" customWidth="1"/>
    <col min="8709" max="8709" width="21.42578125" style="409" customWidth="1"/>
    <col min="8710" max="8710" width="9.140625" style="409" customWidth="1"/>
    <col min="8711" max="8711" width="12.28515625" style="409" customWidth="1"/>
    <col min="8712" max="8959" width="9.140625" style="409" customWidth="1"/>
    <col min="8960" max="8961" width="4" style="409"/>
    <col min="8962" max="8962" width="5.7109375" style="409" customWidth="1"/>
    <col min="8963" max="8963" width="8.42578125" style="409" customWidth="1"/>
    <col min="8964" max="8964" width="49.140625" style="409" customWidth="1"/>
    <col min="8965" max="8965" width="21.42578125" style="409" customWidth="1"/>
    <col min="8966" max="8966" width="9.140625" style="409" customWidth="1"/>
    <col min="8967" max="8967" width="12.28515625" style="409" customWidth="1"/>
    <col min="8968" max="9215" width="9.140625" style="409" customWidth="1"/>
    <col min="9216" max="9217" width="4" style="409"/>
    <col min="9218" max="9218" width="5.7109375" style="409" customWidth="1"/>
    <col min="9219" max="9219" width="8.42578125" style="409" customWidth="1"/>
    <col min="9220" max="9220" width="49.140625" style="409" customWidth="1"/>
    <col min="9221" max="9221" width="21.42578125" style="409" customWidth="1"/>
    <col min="9222" max="9222" width="9.140625" style="409" customWidth="1"/>
    <col min="9223" max="9223" width="12.28515625" style="409" customWidth="1"/>
    <col min="9224" max="9471" width="9.140625" style="409" customWidth="1"/>
    <col min="9472" max="9473" width="4" style="409"/>
    <col min="9474" max="9474" width="5.7109375" style="409" customWidth="1"/>
    <col min="9475" max="9475" width="8.42578125" style="409" customWidth="1"/>
    <col min="9476" max="9476" width="49.140625" style="409" customWidth="1"/>
    <col min="9477" max="9477" width="21.42578125" style="409" customWidth="1"/>
    <col min="9478" max="9478" width="9.140625" style="409" customWidth="1"/>
    <col min="9479" max="9479" width="12.28515625" style="409" customWidth="1"/>
    <col min="9480" max="9727" width="9.140625" style="409" customWidth="1"/>
    <col min="9728" max="9729" width="4" style="409"/>
    <col min="9730" max="9730" width="5.7109375" style="409" customWidth="1"/>
    <col min="9731" max="9731" width="8.42578125" style="409" customWidth="1"/>
    <col min="9732" max="9732" width="49.140625" style="409" customWidth="1"/>
    <col min="9733" max="9733" width="21.42578125" style="409" customWidth="1"/>
    <col min="9734" max="9734" width="9.140625" style="409" customWidth="1"/>
    <col min="9735" max="9735" width="12.28515625" style="409" customWidth="1"/>
    <col min="9736" max="9983" width="9.140625" style="409" customWidth="1"/>
    <col min="9984" max="9985" width="4" style="409"/>
    <col min="9986" max="9986" width="5.7109375" style="409" customWidth="1"/>
    <col min="9987" max="9987" width="8.42578125" style="409" customWidth="1"/>
    <col min="9988" max="9988" width="49.140625" style="409" customWidth="1"/>
    <col min="9989" max="9989" width="21.42578125" style="409" customWidth="1"/>
    <col min="9990" max="9990" width="9.140625" style="409" customWidth="1"/>
    <col min="9991" max="9991" width="12.28515625" style="409" customWidth="1"/>
    <col min="9992" max="10239" width="9.140625" style="409" customWidth="1"/>
    <col min="10240" max="10241" width="4" style="409"/>
    <col min="10242" max="10242" width="5.7109375" style="409" customWidth="1"/>
    <col min="10243" max="10243" width="8.42578125" style="409" customWidth="1"/>
    <col min="10244" max="10244" width="49.140625" style="409" customWidth="1"/>
    <col min="10245" max="10245" width="21.42578125" style="409" customWidth="1"/>
    <col min="10246" max="10246" width="9.140625" style="409" customWidth="1"/>
    <col min="10247" max="10247" width="12.28515625" style="409" customWidth="1"/>
    <col min="10248" max="10495" width="9.140625" style="409" customWidth="1"/>
    <col min="10496" max="10497" width="4" style="409"/>
    <col min="10498" max="10498" width="5.7109375" style="409" customWidth="1"/>
    <col min="10499" max="10499" width="8.42578125" style="409" customWidth="1"/>
    <col min="10500" max="10500" width="49.140625" style="409" customWidth="1"/>
    <col min="10501" max="10501" width="21.42578125" style="409" customWidth="1"/>
    <col min="10502" max="10502" width="9.140625" style="409" customWidth="1"/>
    <col min="10503" max="10503" width="12.28515625" style="409" customWidth="1"/>
    <col min="10504" max="10751" width="9.140625" style="409" customWidth="1"/>
    <col min="10752" max="10753" width="4" style="409"/>
    <col min="10754" max="10754" width="5.7109375" style="409" customWidth="1"/>
    <col min="10755" max="10755" width="8.42578125" style="409" customWidth="1"/>
    <col min="10756" max="10756" width="49.140625" style="409" customWidth="1"/>
    <col min="10757" max="10757" width="21.42578125" style="409" customWidth="1"/>
    <col min="10758" max="10758" width="9.140625" style="409" customWidth="1"/>
    <col min="10759" max="10759" width="12.28515625" style="409" customWidth="1"/>
    <col min="10760" max="11007" width="9.140625" style="409" customWidth="1"/>
    <col min="11008" max="11009" width="4" style="409"/>
    <col min="11010" max="11010" width="5.7109375" style="409" customWidth="1"/>
    <col min="11011" max="11011" width="8.42578125" style="409" customWidth="1"/>
    <col min="11012" max="11012" width="49.140625" style="409" customWidth="1"/>
    <col min="11013" max="11013" width="21.42578125" style="409" customWidth="1"/>
    <col min="11014" max="11014" width="9.140625" style="409" customWidth="1"/>
    <col min="11015" max="11015" width="12.28515625" style="409" customWidth="1"/>
    <col min="11016" max="11263" width="9.140625" style="409" customWidth="1"/>
    <col min="11264" max="11265" width="4" style="409"/>
    <col min="11266" max="11266" width="5.7109375" style="409" customWidth="1"/>
    <col min="11267" max="11267" width="8.42578125" style="409" customWidth="1"/>
    <col min="11268" max="11268" width="49.140625" style="409" customWidth="1"/>
    <col min="11269" max="11269" width="21.42578125" style="409" customWidth="1"/>
    <col min="11270" max="11270" width="9.140625" style="409" customWidth="1"/>
    <col min="11271" max="11271" width="12.28515625" style="409" customWidth="1"/>
    <col min="11272" max="11519" width="9.140625" style="409" customWidth="1"/>
    <col min="11520" max="11521" width="4" style="409"/>
    <col min="11522" max="11522" width="5.7109375" style="409" customWidth="1"/>
    <col min="11523" max="11523" width="8.42578125" style="409" customWidth="1"/>
    <col min="11524" max="11524" width="49.140625" style="409" customWidth="1"/>
    <col min="11525" max="11525" width="21.42578125" style="409" customWidth="1"/>
    <col min="11526" max="11526" width="9.140625" style="409" customWidth="1"/>
    <col min="11527" max="11527" width="12.28515625" style="409" customWidth="1"/>
    <col min="11528" max="11775" width="9.140625" style="409" customWidth="1"/>
    <col min="11776" max="11777" width="4" style="409"/>
    <col min="11778" max="11778" width="5.7109375" style="409" customWidth="1"/>
    <col min="11779" max="11779" width="8.42578125" style="409" customWidth="1"/>
    <col min="11780" max="11780" width="49.140625" style="409" customWidth="1"/>
    <col min="11781" max="11781" width="21.42578125" style="409" customWidth="1"/>
    <col min="11782" max="11782" width="9.140625" style="409" customWidth="1"/>
    <col min="11783" max="11783" width="12.28515625" style="409" customWidth="1"/>
    <col min="11784" max="12031" width="9.140625" style="409" customWidth="1"/>
    <col min="12032" max="12033" width="4" style="409"/>
    <col min="12034" max="12034" width="5.7109375" style="409" customWidth="1"/>
    <col min="12035" max="12035" width="8.42578125" style="409" customWidth="1"/>
    <col min="12036" max="12036" width="49.140625" style="409" customWidth="1"/>
    <col min="12037" max="12037" width="21.42578125" style="409" customWidth="1"/>
    <col min="12038" max="12038" width="9.140625" style="409" customWidth="1"/>
    <col min="12039" max="12039" width="12.28515625" style="409" customWidth="1"/>
    <col min="12040" max="12287" width="9.140625" style="409" customWidth="1"/>
    <col min="12288" max="12289" width="4" style="409"/>
    <col min="12290" max="12290" width="5.7109375" style="409" customWidth="1"/>
    <col min="12291" max="12291" width="8.42578125" style="409" customWidth="1"/>
    <col min="12292" max="12292" width="49.140625" style="409" customWidth="1"/>
    <col min="12293" max="12293" width="21.42578125" style="409" customWidth="1"/>
    <col min="12294" max="12294" width="9.140625" style="409" customWidth="1"/>
    <col min="12295" max="12295" width="12.28515625" style="409" customWidth="1"/>
    <col min="12296" max="12543" width="9.140625" style="409" customWidth="1"/>
    <col min="12544" max="12545" width="4" style="409"/>
    <col min="12546" max="12546" width="5.7109375" style="409" customWidth="1"/>
    <col min="12547" max="12547" width="8.42578125" style="409" customWidth="1"/>
    <col min="12548" max="12548" width="49.140625" style="409" customWidth="1"/>
    <col min="12549" max="12549" width="21.42578125" style="409" customWidth="1"/>
    <col min="12550" max="12550" width="9.140625" style="409" customWidth="1"/>
    <col min="12551" max="12551" width="12.28515625" style="409" customWidth="1"/>
    <col min="12552" max="12799" width="9.140625" style="409" customWidth="1"/>
    <col min="12800" max="12801" width="4" style="409"/>
    <col min="12802" max="12802" width="5.7109375" style="409" customWidth="1"/>
    <col min="12803" max="12803" width="8.42578125" style="409" customWidth="1"/>
    <col min="12804" max="12804" width="49.140625" style="409" customWidth="1"/>
    <col min="12805" max="12805" width="21.42578125" style="409" customWidth="1"/>
    <col min="12806" max="12806" width="9.140625" style="409" customWidth="1"/>
    <col min="12807" max="12807" width="12.28515625" style="409" customWidth="1"/>
    <col min="12808" max="13055" width="9.140625" style="409" customWidth="1"/>
    <col min="13056" max="13057" width="4" style="409"/>
    <col min="13058" max="13058" width="5.7109375" style="409" customWidth="1"/>
    <col min="13059" max="13059" width="8.42578125" style="409" customWidth="1"/>
    <col min="13060" max="13060" width="49.140625" style="409" customWidth="1"/>
    <col min="13061" max="13061" width="21.42578125" style="409" customWidth="1"/>
    <col min="13062" max="13062" width="9.140625" style="409" customWidth="1"/>
    <col min="13063" max="13063" width="12.28515625" style="409" customWidth="1"/>
    <col min="13064" max="13311" width="9.140625" style="409" customWidth="1"/>
    <col min="13312" max="13313" width="4" style="409"/>
    <col min="13314" max="13314" width="5.7109375" style="409" customWidth="1"/>
    <col min="13315" max="13315" width="8.42578125" style="409" customWidth="1"/>
    <col min="13316" max="13316" width="49.140625" style="409" customWidth="1"/>
    <col min="13317" max="13317" width="21.42578125" style="409" customWidth="1"/>
    <col min="13318" max="13318" width="9.140625" style="409" customWidth="1"/>
    <col min="13319" max="13319" width="12.28515625" style="409" customWidth="1"/>
    <col min="13320" max="13567" width="9.140625" style="409" customWidth="1"/>
    <col min="13568" max="13569" width="4" style="409"/>
    <col min="13570" max="13570" width="5.7109375" style="409" customWidth="1"/>
    <col min="13571" max="13571" width="8.42578125" style="409" customWidth="1"/>
    <col min="13572" max="13572" width="49.140625" style="409" customWidth="1"/>
    <col min="13573" max="13573" width="21.42578125" style="409" customWidth="1"/>
    <col min="13574" max="13574" width="9.140625" style="409" customWidth="1"/>
    <col min="13575" max="13575" width="12.28515625" style="409" customWidth="1"/>
    <col min="13576" max="13823" width="9.140625" style="409" customWidth="1"/>
    <col min="13824" max="13825" width="4" style="409"/>
    <col min="13826" max="13826" width="5.7109375" style="409" customWidth="1"/>
    <col min="13827" max="13827" width="8.42578125" style="409" customWidth="1"/>
    <col min="13828" max="13828" width="49.140625" style="409" customWidth="1"/>
    <col min="13829" max="13829" width="21.42578125" style="409" customWidth="1"/>
    <col min="13830" max="13830" width="9.140625" style="409" customWidth="1"/>
    <col min="13831" max="13831" width="12.28515625" style="409" customWidth="1"/>
    <col min="13832" max="14079" width="9.140625" style="409" customWidth="1"/>
    <col min="14080" max="14081" width="4" style="409"/>
    <col min="14082" max="14082" width="5.7109375" style="409" customWidth="1"/>
    <col min="14083" max="14083" width="8.42578125" style="409" customWidth="1"/>
    <col min="14084" max="14084" width="49.140625" style="409" customWidth="1"/>
    <col min="14085" max="14085" width="21.42578125" style="409" customWidth="1"/>
    <col min="14086" max="14086" width="9.140625" style="409" customWidth="1"/>
    <col min="14087" max="14087" width="12.28515625" style="409" customWidth="1"/>
    <col min="14088" max="14335" width="9.140625" style="409" customWidth="1"/>
    <col min="14336" max="14337" width="4" style="409"/>
    <col min="14338" max="14338" width="5.7109375" style="409" customWidth="1"/>
    <col min="14339" max="14339" width="8.42578125" style="409" customWidth="1"/>
    <col min="14340" max="14340" width="49.140625" style="409" customWidth="1"/>
    <col min="14341" max="14341" width="21.42578125" style="409" customWidth="1"/>
    <col min="14342" max="14342" width="9.140625" style="409" customWidth="1"/>
    <col min="14343" max="14343" width="12.28515625" style="409" customWidth="1"/>
    <col min="14344" max="14591" width="9.140625" style="409" customWidth="1"/>
    <col min="14592" max="14593" width="4" style="409"/>
    <col min="14594" max="14594" width="5.7109375" style="409" customWidth="1"/>
    <col min="14595" max="14595" width="8.42578125" style="409" customWidth="1"/>
    <col min="14596" max="14596" width="49.140625" style="409" customWidth="1"/>
    <col min="14597" max="14597" width="21.42578125" style="409" customWidth="1"/>
    <col min="14598" max="14598" width="9.140625" style="409" customWidth="1"/>
    <col min="14599" max="14599" width="12.28515625" style="409" customWidth="1"/>
    <col min="14600" max="14847" width="9.140625" style="409" customWidth="1"/>
    <col min="14848" max="14849" width="4" style="409"/>
    <col min="14850" max="14850" width="5.7109375" style="409" customWidth="1"/>
    <col min="14851" max="14851" width="8.42578125" style="409" customWidth="1"/>
    <col min="14852" max="14852" width="49.140625" style="409" customWidth="1"/>
    <col min="14853" max="14853" width="21.42578125" style="409" customWidth="1"/>
    <col min="14854" max="14854" width="9.140625" style="409" customWidth="1"/>
    <col min="14855" max="14855" width="12.28515625" style="409" customWidth="1"/>
    <col min="14856" max="15103" width="9.140625" style="409" customWidth="1"/>
    <col min="15104" max="15105" width="4" style="409"/>
    <col min="15106" max="15106" width="5.7109375" style="409" customWidth="1"/>
    <col min="15107" max="15107" width="8.42578125" style="409" customWidth="1"/>
    <col min="15108" max="15108" width="49.140625" style="409" customWidth="1"/>
    <col min="15109" max="15109" width="21.42578125" style="409" customWidth="1"/>
    <col min="15110" max="15110" width="9.140625" style="409" customWidth="1"/>
    <col min="15111" max="15111" width="12.28515625" style="409" customWidth="1"/>
    <col min="15112" max="15359" width="9.140625" style="409" customWidth="1"/>
    <col min="15360" max="15361" width="4" style="409"/>
    <col min="15362" max="15362" width="5.7109375" style="409" customWidth="1"/>
    <col min="15363" max="15363" width="8.42578125" style="409" customWidth="1"/>
    <col min="15364" max="15364" width="49.140625" style="409" customWidth="1"/>
    <col min="15365" max="15365" width="21.42578125" style="409" customWidth="1"/>
    <col min="15366" max="15366" width="9.140625" style="409" customWidth="1"/>
    <col min="15367" max="15367" width="12.28515625" style="409" customWidth="1"/>
    <col min="15368" max="15615" width="9.140625" style="409" customWidth="1"/>
    <col min="15616" max="15617" width="4" style="409"/>
    <col min="15618" max="15618" width="5.7109375" style="409" customWidth="1"/>
    <col min="15619" max="15619" width="8.42578125" style="409" customWidth="1"/>
    <col min="15620" max="15620" width="49.140625" style="409" customWidth="1"/>
    <col min="15621" max="15621" width="21.42578125" style="409" customWidth="1"/>
    <col min="15622" max="15622" width="9.140625" style="409" customWidth="1"/>
    <col min="15623" max="15623" width="12.28515625" style="409" customWidth="1"/>
    <col min="15624" max="15871" width="9.140625" style="409" customWidth="1"/>
    <col min="15872" max="15873" width="4" style="409"/>
    <col min="15874" max="15874" width="5.7109375" style="409" customWidth="1"/>
    <col min="15875" max="15875" width="8.42578125" style="409" customWidth="1"/>
    <col min="15876" max="15876" width="49.140625" style="409" customWidth="1"/>
    <col min="15877" max="15877" width="21.42578125" style="409" customWidth="1"/>
    <col min="15878" max="15878" width="9.140625" style="409" customWidth="1"/>
    <col min="15879" max="15879" width="12.28515625" style="409" customWidth="1"/>
    <col min="15880" max="16127" width="9.140625" style="409" customWidth="1"/>
    <col min="16128" max="16129" width="4" style="409"/>
    <col min="16130" max="16130" width="5.7109375" style="409" customWidth="1"/>
    <col min="16131" max="16131" width="8.42578125" style="409" customWidth="1"/>
    <col min="16132" max="16132" width="49.140625" style="409" customWidth="1"/>
    <col min="16133" max="16133" width="21.42578125" style="409" customWidth="1"/>
    <col min="16134" max="16134" width="9.140625" style="409" customWidth="1"/>
    <col min="16135" max="16135" width="12.28515625" style="409" customWidth="1"/>
    <col min="16136" max="16383" width="9.140625" style="409" customWidth="1"/>
    <col min="16384" max="16384" width="4" style="409"/>
  </cols>
  <sheetData>
    <row r="1" spans="1:7" x14ac:dyDescent="0.2">
      <c r="A1" s="231"/>
      <c r="D1" s="232"/>
      <c r="E1" s="233" t="s">
        <v>190</v>
      </c>
    </row>
    <row r="2" spans="1:7" x14ac:dyDescent="0.2">
      <c r="D2" s="232"/>
      <c r="E2" s="3" t="s">
        <v>109</v>
      </c>
    </row>
    <row r="3" spans="1:7" x14ac:dyDescent="0.2">
      <c r="D3" s="232"/>
      <c r="E3" s="3" t="s">
        <v>1</v>
      </c>
    </row>
    <row r="4" spans="1:7" x14ac:dyDescent="0.2">
      <c r="D4" s="232"/>
      <c r="E4" s="3" t="s">
        <v>110</v>
      </c>
    </row>
    <row r="5" spans="1:7" x14ac:dyDescent="0.2">
      <c r="D5" s="233"/>
      <c r="E5" s="231"/>
    </row>
    <row r="6" spans="1:7" ht="15.75" customHeight="1" x14ac:dyDescent="0.2">
      <c r="A6" s="235" t="s">
        <v>191</v>
      </c>
      <c r="B6" s="235"/>
      <c r="C6" s="235"/>
      <c r="D6" s="235"/>
      <c r="E6" s="235"/>
    </row>
    <row r="7" spans="1:7" ht="15.75" customHeight="1" x14ac:dyDescent="0.2">
      <c r="A7" s="235" t="s">
        <v>192</v>
      </c>
      <c r="B7" s="235"/>
      <c r="C7" s="235"/>
      <c r="D7" s="235"/>
      <c r="E7" s="235"/>
    </row>
    <row r="8" spans="1:7" ht="25.5" customHeight="1" x14ac:dyDescent="0.2">
      <c r="E8" s="236"/>
    </row>
    <row r="9" spans="1:7" ht="22.5" customHeight="1" x14ac:dyDescent="0.2">
      <c r="E9" s="237" t="s">
        <v>3</v>
      </c>
    </row>
    <row r="10" spans="1:7" ht="20.25" customHeight="1" x14ac:dyDescent="0.2">
      <c r="A10" s="238" t="s">
        <v>163</v>
      </c>
      <c r="B10" s="238" t="s">
        <v>124</v>
      </c>
      <c r="C10" s="238" t="s">
        <v>125</v>
      </c>
      <c r="D10" s="239" t="s">
        <v>193</v>
      </c>
      <c r="E10" s="238" t="s">
        <v>194</v>
      </c>
    </row>
    <row r="11" spans="1:7" s="243" customFormat="1" ht="10.5" customHeight="1" x14ac:dyDescent="0.2">
      <c r="A11" s="240">
        <v>1</v>
      </c>
      <c r="B11" s="240">
        <v>2</v>
      </c>
      <c r="C11" s="240">
        <v>3</v>
      </c>
      <c r="D11" s="241">
        <v>4</v>
      </c>
      <c r="E11" s="240">
        <v>5</v>
      </c>
      <c r="F11" s="232"/>
      <c r="G11" s="242"/>
    </row>
    <row r="12" spans="1:7" ht="17.25" customHeight="1" x14ac:dyDescent="0.2">
      <c r="A12" s="410" t="s">
        <v>195</v>
      </c>
      <c r="B12" s="411"/>
      <c r="C12" s="411"/>
      <c r="D12" s="411"/>
      <c r="E12" s="412"/>
    </row>
    <row r="13" spans="1:7" ht="17.25" customHeight="1" x14ac:dyDescent="0.2">
      <c r="A13" s="244">
        <v>1</v>
      </c>
      <c r="B13" s="244">
        <v>700</v>
      </c>
      <c r="C13" s="244">
        <v>70095</v>
      </c>
      <c r="D13" s="245" t="s">
        <v>196</v>
      </c>
      <c r="E13" s="246">
        <v>1500000</v>
      </c>
      <c r="F13" s="247"/>
    </row>
    <row r="14" spans="1:7" ht="26.25" customHeight="1" x14ac:dyDescent="0.2">
      <c r="A14" s="248">
        <v>2</v>
      </c>
      <c r="B14" s="248">
        <v>750</v>
      </c>
      <c r="C14" s="248">
        <v>75095</v>
      </c>
      <c r="D14" s="249" t="s">
        <v>197</v>
      </c>
      <c r="E14" s="250">
        <v>85000</v>
      </c>
      <c r="G14" s="251"/>
    </row>
    <row r="15" spans="1:7" ht="15.75" customHeight="1" x14ac:dyDescent="0.2">
      <c r="A15" s="248">
        <v>3</v>
      </c>
      <c r="B15" s="248">
        <v>755</v>
      </c>
      <c r="C15" s="248">
        <v>75515</v>
      </c>
      <c r="D15" s="249" t="s">
        <v>198</v>
      </c>
      <c r="E15" s="246">
        <v>128040</v>
      </c>
      <c r="G15" s="251"/>
    </row>
    <row r="16" spans="1:7" ht="15.75" customHeight="1" x14ac:dyDescent="0.2">
      <c r="A16" s="252">
        <v>4</v>
      </c>
      <c r="B16" s="252">
        <v>801</v>
      </c>
      <c r="C16" s="252">
        <v>80101</v>
      </c>
      <c r="D16" s="253" t="s">
        <v>199</v>
      </c>
      <c r="E16" s="246">
        <v>24797.85</v>
      </c>
      <c r="G16" s="251"/>
    </row>
    <row r="17" spans="1:7" ht="15.75" customHeight="1" x14ac:dyDescent="0.2">
      <c r="A17" s="254"/>
      <c r="B17" s="255"/>
      <c r="C17" s="256"/>
      <c r="D17" s="257" t="s">
        <v>200</v>
      </c>
      <c r="E17" s="258"/>
      <c r="G17" s="251"/>
    </row>
    <row r="18" spans="1:7" ht="23.25" customHeight="1" x14ac:dyDescent="0.2">
      <c r="A18" s="259"/>
      <c r="B18" s="260"/>
      <c r="C18" s="261"/>
      <c r="D18" s="262" t="s">
        <v>201</v>
      </c>
      <c r="E18" s="263"/>
      <c r="G18" s="251"/>
    </row>
    <row r="19" spans="1:7" ht="15.75" customHeight="1" x14ac:dyDescent="0.2">
      <c r="A19" s="264"/>
      <c r="B19" s="265"/>
      <c r="C19" s="266"/>
      <c r="D19" s="267" t="s">
        <v>202</v>
      </c>
      <c r="E19" s="268"/>
      <c r="G19" s="251"/>
    </row>
    <row r="20" spans="1:7" ht="15.75" customHeight="1" x14ac:dyDescent="0.2">
      <c r="A20" s="252">
        <v>5</v>
      </c>
      <c r="B20" s="252">
        <v>801</v>
      </c>
      <c r="C20" s="252">
        <v>80120</v>
      </c>
      <c r="D20" s="253" t="s">
        <v>203</v>
      </c>
      <c r="E20" s="246">
        <v>12774.65</v>
      </c>
      <c r="G20" s="251"/>
    </row>
    <row r="21" spans="1:7" ht="15.75" customHeight="1" x14ac:dyDescent="0.2">
      <c r="A21" s="253"/>
      <c r="B21" s="269"/>
      <c r="C21" s="270"/>
      <c r="D21" s="271" t="s">
        <v>204</v>
      </c>
      <c r="E21" s="246"/>
      <c r="G21" s="251"/>
    </row>
    <row r="22" spans="1:7" ht="15.75" customHeight="1" x14ac:dyDescent="0.2">
      <c r="A22" s="272">
        <v>6</v>
      </c>
      <c r="B22" s="272">
        <v>801</v>
      </c>
      <c r="C22" s="272">
        <v>80153</v>
      </c>
      <c r="D22" s="249" t="s">
        <v>205</v>
      </c>
      <c r="E22" s="246">
        <v>33841</v>
      </c>
      <c r="G22" s="251"/>
    </row>
    <row r="23" spans="1:7" ht="15.75" customHeight="1" x14ac:dyDescent="0.2">
      <c r="A23" s="273"/>
      <c r="B23" s="273"/>
      <c r="C23" s="273"/>
      <c r="D23" s="257" t="s">
        <v>206</v>
      </c>
      <c r="E23" s="274"/>
      <c r="G23" s="251"/>
    </row>
    <row r="24" spans="1:7" ht="15.75" customHeight="1" x14ac:dyDescent="0.2">
      <c r="A24" s="275"/>
      <c r="B24" s="275"/>
      <c r="C24" s="275"/>
      <c r="D24" s="276" t="s">
        <v>202</v>
      </c>
      <c r="E24" s="277"/>
      <c r="G24" s="251"/>
    </row>
    <row r="25" spans="1:7" ht="15.75" customHeight="1" x14ac:dyDescent="0.2">
      <c r="A25" s="278"/>
      <c r="B25" s="278"/>
      <c r="C25" s="278"/>
      <c r="D25" s="315" t="s">
        <v>207</v>
      </c>
      <c r="E25" s="329"/>
      <c r="G25" s="251"/>
    </row>
    <row r="26" spans="1:7" ht="42" customHeight="1" x14ac:dyDescent="0.2">
      <c r="A26" s="279">
        <v>7</v>
      </c>
      <c r="B26" s="279">
        <v>801</v>
      </c>
      <c r="C26" s="279">
        <v>80195</v>
      </c>
      <c r="D26" s="280" t="s">
        <v>208</v>
      </c>
      <c r="E26" s="281">
        <f>533646-31962+295000</f>
        <v>796684</v>
      </c>
      <c r="G26" s="251"/>
    </row>
    <row r="27" spans="1:7" ht="38.25" x14ac:dyDescent="0.2">
      <c r="A27" s="279">
        <v>8</v>
      </c>
      <c r="B27" s="279">
        <v>801</v>
      </c>
      <c r="C27" s="279">
        <v>80195</v>
      </c>
      <c r="D27" s="280" t="s">
        <v>209</v>
      </c>
      <c r="E27" s="281">
        <f>1134.15+3854.01</f>
        <v>4988.16</v>
      </c>
      <c r="G27" s="251"/>
    </row>
    <row r="28" spans="1:7" ht="15.75" customHeight="1" x14ac:dyDescent="0.2">
      <c r="A28" s="282"/>
      <c r="B28" s="282"/>
      <c r="C28" s="282"/>
      <c r="D28" s="276" t="s">
        <v>210</v>
      </c>
      <c r="E28" s="283"/>
      <c r="G28" s="251"/>
    </row>
    <row r="29" spans="1:7" ht="15.75" customHeight="1" x14ac:dyDescent="0.2">
      <c r="A29" s="284"/>
      <c r="B29" s="284"/>
      <c r="C29" s="284"/>
      <c r="D29" s="285" t="s">
        <v>211</v>
      </c>
      <c r="E29" s="283"/>
      <c r="G29" s="251"/>
    </row>
    <row r="30" spans="1:7" ht="15.75" customHeight="1" x14ac:dyDescent="0.2">
      <c r="A30" s="284"/>
      <c r="B30" s="284"/>
      <c r="C30" s="284"/>
      <c r="D30" s="276" t="s">
        <v>212</v>
      </c>
      <c r="E30" s="286"/>
      <c r="G30" s="251"/>
    </row>
    <row r="31" spans="1:7" ht="26.25" customHeight="1" x14ac:dyDescent="0.2">
      <c r="A31" s="284"/>
      <c r="B31" s="284"/>
      <c r="C31" s="284"/>
      <c r="D31" s="287" t="s">
        <v>213</v>
      </c>
      <c r="E31" s="286"/>
      <c r="G31" s="251"/>
    </row>
    <row r="32" spans="1:7" ht="15.75" customHeight="1" x14ac:dyDescent="0.2">
      <c r="A32" s="279"/>
      <c r="B32" s="279"/>
      <c r="C32" s="279"/>
      <c r="D32" s="288" t="s">
        <v>214</v>
      </c>
      <c r="E32" s="289"/>
      <c r="G32" s="251"/>
    </row>
    <row r="33" spans="1:7" ht="15" customHeight="1" x14ac:dyDescent="0.2">
      <c r="A33" s="252">
        <v>9</v>
      </c>
      <c r="B33" s="252">
        <v>851</v>
      </c>
      <c r="C33" s="252">
        <v>85153</v>
      </c>
      <c r="D33" s="264" t="s">
        <v>215</v>
      </c>
      <c r="E33" s="268">
        <v>55000</v>
      </c>
      <c r="G33" s="251"/>
    </row>
    <row r="34" spans="1:7" ht="39.75" customHeight="1" x14ac:dyDescent="0.2">
      <c r="A34" s="248">
        <v>10</v>
      </c>
      <c r="B34" s="248">
        <v>851</v>
      </c>
      <c r="C34" s="248">
        <v>85154</v>
      </c>
      <c r="D34" s="249" t="s">
        <v>216</v>
      </c>
      <c r="E34" s="250">
        <v>550000</v>
      </c>
    </row>
    <row r="35" spans="1:7" ht="29.25" customHeight="1" x14ac:dyDescent="0.2">
      <c r="A35" s="282">
        <v>11</v>
      </c>
      <c r="B35" s="282">
        <v>851</v>
      </c>
      <c r="C35" s="290">
        <v>85195</v>
      </c>
      <c r="D35" s="249" t="s">
        <v>217</v>
      </c>
      <c r="E35" s="250">
        <v>67500</v>
      </c>
    </row>
    <row r="36" spans="1:7" ht="25.5" customHeight="1" x14ac:dyDescent="0.2">
      <c r="A36" s="291">
        <v>12</v>
      </c>
      <c r="B36" s="291">
        <v>852</v>
      </c>
      <c r="C36" s="292">
        <v>85228</v>
      </c>
      <c r="D36" s="293" t="s">
        <v>218</v>
      </c>
      <c r="E36" s="246">
        <v>7049731</v>
      </c>
    </row>
    <row r="37" spans="1:7" ht="25.5" customHeight="1" x14ac:dyDescent="0.2">
      <c r="A37" s="279"/>
      <c r="B37" s="279"/>
      <c r="C37" s="294"/>
      <c r="D37" s="295" t="s">
        <v>219</v>
      </c>
      <c r="E37" s="268">
        <f>1327900+746426+746426</f>
        <v>2820752</v>
      </c>
    </row>
    <row r="38" spans="1:7" ht="25.5" customHeight="1" x14ac:dyDescent="0.2">
      <c r="A38" s="248">
        <v>13</v>
      </c>
      <c r="B38" s="248">
        <v>852</v>
      </c>
      <c r="C38" s="248">
        <v>85295</v>
      </c>
      <c r="D38" s="249" t="s">
        <v>220</v>
      </c>
      <c r="E38" s="246">
        <v>1230600</v>
      </c>
    </row>
    <row r="39" spans="1:7" ht="26.25" customHeight="1" x14ac:dyDescent="0.2">
      <c r="A39" s="248">
        <v>14</v>
      </c>
      <c r="B39" s="248">
        <v>852</v>
      </c>
      <c r="C39" s="248">
        <v>85295</v>
      </c>
      <c r="D39" s="249" t="s">
        <v>221</v>
      </c>
      <c r="E39" s="246">
        <v>413452.32</v>
      </c>
    </row>
    <row r="40" spans="1:7" ht="26.25" customHeight="1" x14ac:dyDescent="0.2">
      <c r="A40" s="248">
        <v>15</v>
      </c>
      <c r="B40" s="248">
        <v>853</v>
      </c>
      <c r="C40" s="248">
        <v>85395</v>
      </c>
      <c r="D40" s="249" t="s">
        <v>222</v>
      </c>
      <c r="E40" s="250">
        <f>40000-10005</f>
        <v>29995</v>
      </c>
    </row>
    <row r="41" spans="1:7" ht="41.45" customHeight="1" x14ac:dyDescent="0.2">
      <c r="A41" s="248">
        <v>16</v>
      </c>
      <c r="B41" s="248">
        <v>853</v>
      </c>
      <c r="C41" s="248">
        <v>85395</v>
      </c>
      <c r="D41" s="249" t="s">
        <v>223</v>
      </c>
      <c r="E41" s="250">
        <v>265510.90999999997</v>
      </c>
    </row>
    <row r="42" spans="1:7" ht="15.75" customHeight="1" x14ac:dyDescent="0.2">
      <c r="A42" s="252">
        <v>17</v>
      </c>
      <c r="B42" s="252">
        <v>855</v>
      </c>
      <c r="C42" s="252">
        <v>85510</v>
      </c>
      <c r="D42" s="293" t="s">
        <v>224</v>
      </c>
      <c r="E42" s="246">
        <v>1568400</v>
      </c>
    </row>
    <row r="43" spans="1:7" ht="28.5" customHeight="1" x14ac:dyDescent="0.2">
      <c r="A43" s="248">
        <v>18</v>
      </c>
      <c r="B43" s="248">
        <v>900</v>
      </c>
      <c r="C43" s="248">
        <v>90095</v>
      </c>
      <c r="D43" s="249" t="s">
        <v>225</v>
      </c>
      <c r="E43" s="250">
        <v>67500</v>
      </c>
      <c r="F43" s="247"/>
    </row>
    <row r="44" spans="1:7" ht="26.25" customHeight="1" x14ac:dyDescent="0.2">
      <c r="A44" s="248">
        <v>19</v>
      </c>
      <c r="B44" s="248">
        <v>900</v>
      </c>
      <c r="C44" s="248">
        <v>90095</v>
      </c>
      <c r="D44" s="249" t="s">
        <v>226</v>
      </c>
      <c r="E44" s="250">
        <f>200000+100000</f>
        <v>300000</v>
      </c>
      <c r="F44" s="247"/>
    </row>
    <row r="45" spans="1:7" ht="26.25" customHeight="1" x14ac:dyDescent="0.2">
      <c r="A45" s="248">
        <v>20</v>
      </c>
      <c r="B45" s="248">
        <v>900</v>
      </c>
      <c r="C45" s="248">
        <v>90095</v>
      </c>
      <c r="D45" s="249" t="s">
        <v>227</v>
      </c>
      <c r="E45" s="250">
        <f>200000+100000</f>
        <v>300000</v>
      </c>
      <c r="F45" s="247"/>
    </row>
    <row r="46" spans="1:7" ht="16.5" customHeight="1" x14ac:dyDescent="0.2">
      <c r="A46" s="252">
        <v>21</v>
      </c>
      <c r="B46" s="252">
        <v>921</v>
      </c>
      <c r="C46" s="252">
        <v>92120</v>
      </c>
      <c r="D46" s="253" t="s">
        <v>228</v>
      </c>
      <c r="E46" s="246">
        <v>500000</v>
      </c>
    </row>
    <row r="47" spans="1:7" ht="39.75" customHeight="1" x14ac:dyDescent="0.2">
      <c r="A47" s="248">
        <v>22</v>
      </c>
      <c r="B47" s="248">
        <v>921</v>
      </c>
      <c r="C47" s="248">
        <v>92195</v>
      </c>
      <c r="D47" s="249" t="s">
        <v>229</v>
      </c>
      <c r="E47" s="246">
        <v>239100</v>
      </c>
    </row>
    <row r="48" spans="1:7" s="234" customFormat="1" ht="39.75" customHeight="1" x14ac:dyDescent="0.2">
      <c r="A48" s="248">
        <v>23</v>
      </c>
      <c r="B48" s="248">
        <v>921</v>
      </c>
      <c r="C48" s="248">
        <v>92195</v>
      </c>
      <c r="D48" s="249" t="s">
        <v>223</v>
      </c>
      <c r="E48" s="246">
        <v>320536.26</v>
      </c>
      <c r="F48" s="231"/>
    </row>
    <row r="49" spans="1:6" s="234" customFormat="1" ht="14.45" customHeight="1" x14ac:dyDescent="0.2">
      <c r="A49" s="252">
        <v>24</v>
      </c>
      <c r="B49" s="252">
        <v>926</v>
      </c>
      <c r="C49" s="252">
        <v>92605</v>
      </c>
      <c r="D49" s="293" t="s">
        <v>230</v>
      </c>
      <c r="E49" s="246">
        <v>1833375</v>
      </c>
      <c r="F49" s="231"/>
    </row>
    <row r="50" spans="1:6" s="234" customFormat="1" ht="38.450000000000003" customHeight="1" x14ac:dyDescent="0.2">
      <c r="A50" s="248">
        <v>25</v>
      </c>
      <c r="B50" s="248">
        <v>926</v>
      </c>
      <c r="C50" s="248">
        <v>92605</v>
      </c>
      <c r="D50" s="293" t="s">
        <v>231</v>
      </c>
      <c r="E50" s="246">
        <v>106845.42</v>
      </c>
      <c r="F50" s="231"/>
    </row>
    <row r="51" spans="1:6" s="234" customFormat="1" ht="15" customHeight="1" x14ac:dyDescent="0.2">
      <c r="A51" s="413"/>
      <c r="B51" s="414"/>
      <c r="C51" s="414"/>
      <c r="D51" s="414" t="s">
        <v>232</v>
      </c>
      <c r="E51" s="415">
        <f>SUM(E13:E50)</f>
        <v>20304423.570000004</v>
      </c>
      <c r="F51" s="231"/>
    </row>
    <row r="52" spans="1:6" s="234" customFormat="1" ht="17.25" customHeight="1" x14ac:dyDescent="0.2">
      <c r="A52" s="410" t="s">
        <v>233</v>
      </c>
      <c r="B52" s="411"/>
      <c r="C52" s="411"/>
      <c r="D52" s="411"/>
      <c r="E52" s="412"/>
      <c r="F52" s="231"/>
    </row>
    <row r="53" spans="1:6" s="234" customFormat="1" ht="17.25" customHeight="1" x14ac:dyDescent="0.2">
      <c r="A53" s="238" t="s">
        <v>163</v>
      </c>
      <c r="B53" s="238" t="s">
        <v>124</v>
      </c>
      <c r="C53" s="238" t="s">
        <v>125</v>
      </c>
      <c r="D53" s="239" t="s">
        <v>234</v>
      </c>
      <c r="E53" s="238" t="s">
        <v>194</v>
      </c>
      <c r="F53" s="231"/>
    </row>
    <row r="54" spans="1:6" s="234" customFormat="1" ht="14.25" customHeight="1" x14ac:dyDescent="0.2">
      <c r="A54" s="252">
        <v>1</v>
      </c>
      <c r="B54" s="252">
        <v>801</v>
      </c>
      <c r="C54" s="252">
        <v>80101</v>
      </c>
      <c r="D54" s="253" t="s">
        <v>199</v>
      </c>
      <c r="E54" s="246">
        <v>7612585</v>
      </c>
      <c r="F54" s="231"/>
    </row>
    <row r="55" spans="1:6" s="234" customFormat="1" ht="13.5" customHeight="1" x14ac:dyDescent="0.2">
      <c r="A55" s="254"/>
      <c r="B55" s="255"/>
      <c r="C55" s="256"/>
      <c r="D55" s="257" t="s">
        <v>200</v>
      </c>
      <c r="E55" s="258"/>
      <c r="F55" s="231"/>
    </row>
    <row r="56" spans="1:6" s="234" customFormat="1" ht="13.5" customHeight="1" x14ac:dyDescent="0.2">
      <c r="A56" s="259"/>
      <c r="B56" s="260"/>
      <c r="C56" s="261"/>
      <c r="D56" s="296" t="s">
        <v>235</v>
      </c>
      <c r="E56" s="283"/>
      <c r="F56" s="297"/>
    </row>
    <row r="57" spans="1:6" s="234" customFormat="1" ht="13.5" customHeight="1" x14ac:dyDescent="0.2">
      <c r="A57" s="259"/>
      <c r="B57" s="260"/>
      <c r="C57" s="261"/>
      <c r="D57" s="298" t="s">
        <v>236</v>
      </c>
      <c r="E57" s="263"/>
      <c r="F57" s="231"/>
    </row>
    <row r="58" spans="1:6" s="234" customFormat="1" ht="26.25" customHeight="1" x14ac:dyDescent="0.2">
      <c r="A58" s="259"/>
      <c r="B58" s="260"/>
      <c r="C58" s="261"/>
      <c r="D58" s="287" t="s">
        <v>237</v>
      </c>
      <c r="E58" s="283"/>
      <c r="F58" s="231"/>
    </row>
    <row r="59" spans="1:6" s="234" customFormat="1" ht="27" customHeight="1" x14ac:dyDescent="0.2">
      <c r="A59" s="259"/>
      <c r="B59" s="260"/>
      <c r="C59" s="261"/>
      <c r="D59" s="287" t="s">
        <v>238</v>
      </c>
      <c r="E59" s="283"/>
      <c r="F59" s="231"/>
    </row>
    <row r="60" spans="1:6" s="234" customFormat="1" ht="24.75" customHeight="1" x14ac:dyDescent="0.2">
      <c r="A60" s="259"/>
      <c r="B60" s="260"/>
      <c r="C60" s="261"/>
      <c r="D60" s="296" t="s">
        <v>239</v>
      </c>
      <c r="E60" s="283"/>
      <c r="F60" s="231"/>
    </row>
    <row r="61" spans="1:6" s="234" customFormat="1" ht="25.5" customHeight="1" x14ac:dyDescent="0.2">
      <c r="A61" s="259"/>
      <c r="B61" s="260"/>
      <c r="C61" s="261"/>
      <c r="D61" s="299" t="s">
        <v>240</v>
      </c>
      <c r="E61" s="263"/>
      <c r="F61" s="231"/>
    </row>
    <row r="62" spans="1:6" s="234" customFormat="1" ht="13.5" customHeight="1" x14ac:dyDescent="0.2">
      <c r="A62" s="259"/>
      <c r="B62" s="260"/>
      <c r="C62" s="261"/>
      <c r="D62" s="285" t="s">
        <v>202</v>
      </c>
      <c r="E62" s="283"/>
      <c r="F62" s="231"/>
    </row>
    <row r="63" spans="1:6" s="234" customFormat="1" ht="24" customHeight="1" x14ac:dyDescent="0.2">
      <c r="A63" s="264"/>
      <c r="B63" s="265"/>
      <c r="C63" s="266"/>
      <c r="D63" s="300" t="s">
        <v>201</v>
      </c>
      <c r="E63" s="268"/>
      <c r="F63" s="231"/>
    </row>
    <row r="64" spans="1:6" ht="13.5" customHeight="1" x14ac:dyDescent="0.2">
      <c r="A64" s="252">
        <v>2</v>
      </c>
      <c r="B64" s="252">
        <v>801</v>
      </c>
      <c r="C64" s="252">
        <v>80103</v>
      </c>
      <c r="D64" s="253" t="s">
        <v>241</v>
      </c>
      <c r="E64" s="246">
        <v>124687</v>
      </c>
    </row>
    <row r="65" spans="1:7" ht="24" customHeight="1" x14ac:dyDescent="0.2">
      <c r="A65" s="259"/>
      <c r="B65" s="260"/>
      <c r="C65" s="261"/>
      <c r="D65" s="301" t="s">
        <v>237</v>
      </c>
      <c r="E65" s="258"/>
    </row>
    <row r="66" spans="1:7" ht="13.5" customHeight="1" x14ac:dyDescent="0.2">
      <c r="A66" s="264"/>
      <c r="B66" s="265"/>
      <c r="C66" s="266"/>
      <c r="D66" s="302" t="s">
        <v>202</v>
      </c>
      <c r="E66" s="268"/>
    </row>
    <row r="67" spans="1:7" ht="14.25" customHeight="1" x14ac:dyDescent="0.2">
      <c r="A67" s="252">
        <v>3</v>
      </c>
      <c r="B67" s="252">
        <v>801</v>
      </c>
      <c r="C67" s="252">
        <v>80104</v>
      </c>
      <c r="D67" s="253" t="s">
        <v>242</v>
      </c>
      <c r="E67" s="246">
        <v>8825749</v>
      </c>
    </row>
    <row r="68" spans="1:7" ht="14.25" customHeight="1" x14ac:dyDescent="0.2">
      <c r="A68" s="254"/>
      <c r="B68" s="255"/>
      <c r="C68" s="256"/>
      <c r="D68" s="257" t="s">
        <v>243</v>
      </c>
      <c r="E68" s="258"/>
    </row>
    <row r="69" spans="1:7" ht="14.25" customHeight="1" x14ac:dyDescent="0.2">
      <c r="A69" s="259"/>
      <c r="B69" s="260"/>
      <c r="C69" s="261"/>
      <c r="D69" s="276" t="s">
        <v>212</v>
      </c>
      <c r="E69" s="283"/>
    </row>
    <row r="70" spans="1:7" ht="13.5" customHeight="1" x14ac:dyDescent="0.2">
      <c r="A70" s="259"/>
      <c r="B70" s="260"/>
      <c r="C70" s="261"/>
      <c r="D70" s="276" t="s">
        <v>210</v>
      </c>
      <c r="E70" s="283"/>
    </row>
    <row r="71" spans="1:7" ht="23.25" customHeight="1" x14ac:dyDescent="0.2">
      <c r="A71" s="264"/>
      <c r="B71" s="265"/>
      <c r="C71" s="266"/>
      <c r="D71" s="303" t="s">
        <v>213</v>
      </c>
      <c r="E71" s="289"/>
    </row>
    <row r="72" spans="1:7" ht="13.5" customHeight="1" x14ac:dyDescent="0.2">
      <c r="A72" s="259"/>
      <c r="B72" s="260"/>
      <c r="C72" s="261"/>
      <c r="D72" s="304" t="s">
        <v>244</v>
      </c>
      <c r="E72" s="263"/>
    </row>
    <row r="73" spans="1:7" ht="13.5" customHeight="1" x14ac:dyDescent="0.2">
      <c r="A73" s="259"/>
      <c r="B73" s="260"/>
      <c r="C73" s="261"/>
      <c r="D73" s="287" t="s">
        <v>245</v>
      </c>
      <c r="E73" s="283"/>
    </row>
    <row r="74" spans="1:7" ht="13.5" customHeight="1" x14ac:dyDescent="0.2">
      <c r="A74" s="259"/>
      <c r="B74" s="260"/>
      <c r="C74" s="261"/>
      <c r="D74" s="287" t="s">
        <v>246</v>
      </c>
      <c r="E74" s="283"/>
    </row>
    <row r="75" spans="1:7" ht="13.5" customHeight="1" x14ac:dyDescent="0.2">
      <c r="A75" s="259"/>
      <c r="B75" s="260"/>
      <c r="C75" s="261"/>
      <c r="D75" s="276" t="s">
        <v>247</v>
      </c>
      <c r="E75" s="283"/>
    </row>
    <row r="76" spans="1:7" ht="13.5" customHeight="1" x14ac:dyDescent="0.2">
      <c r="A76" s="259"/>
      <c r="B76" s="260"/>
      <c r="C76" s="261"/>
      <c r="D76" s="304" t="s">
        <v>248</v>
      </c>
      <c r="E76" s="263"/>
    </row>
    <row r="77" spans="1:7" ht="13.5" customHeight="1" x14ac:dyDescent="0.2">
      <c r="A77" s="259"/>
      <c r="B77" s="260"/>
      <c r="C77" s="261"/>
      <c r="D77" s="287" t="s">
        <v>249</v>
      </c>
      <c r="E77" s="283"/>
    </row>
    <row r="78" spans="1:7" ht="13.5" customHeight="1" x14ac:dyDescent="0.2">
      <c r="A78" s="259"/>
      <c r="B78" s="260"/>
      <c r="C78" s="261"/>
      <c r="D78" s="285" t="s">
        <v>211</v>
      </c>
      <c r="E78" s="283"/>
    </row>
    <row r="79" spans="1:7" ht="13.5" customHeight="1" x14ac:dyDescent="0.2">
      <c r="A79" s="259"/>
      <c r="B79" s="260"/>
      <c r="C79" s="261"/>
      <c r="D79" s="285" t="s">
        <v>214</v>
      </c>
      <c r="E79" s="283"/>
    </row>
    <row r="80" spans="1:7" s="231" customFormat="1" ht="13.5" customHeight="1" x14ac:dyDescent="0.2">
      <c r="A80" s="259"/>
      <c r="B80" s="260"/>
      <c r="C80" s="261"/>
      <c r="D80" s="305" t="s">
        <v>250</v>
      </c>
      <c r="E80" s="263"/>
      <c r="G80" s="234"/>
    </row>
    <row r="81" spans="1:7" s="231" customFormat="1" ht="13.5" customHeight="1" x14ac:dyDescent="0.2">
      <c r="A81" s="259"/>
      <c r="B81" s="260"/>
      <c r="C81" s="261"/>
      <c r="D81" s="285" t="s">
        <v>251</v>
      </c>
      <c r="E81" s="283"/>
      <c r="G81" s="234"/>
    </row>
    <row r="82" spans="1:7" s="231" customFormat="1" ht="13.5" customHeight="1" x14ac:dyDescent="0.2">
      <c r="A82" s="264"/>
      <c r="B82" s="265"/>
      <c r="C82" s="266"/>
      <c r="D82" s="267" t="s">
        <v>252</v>
      </c>
      <c r="E82" s="268"/>
      <c r="G82" s="234"/>
    </row>
    <row r="83" spans="1:7" s="231" customFormat="1" ht="24" customHeight="1" x14ac:dyDescent="0.2">
      <c r="A83" s="248">
        <v>4</v>
      </c>
      <c r="B83" s="248">
        <v>801</v>
      </c>
      <c r="C83" s="248">
        <v>80106</v>
      </c>
      <c r="D83" s="249" t="s">
        <v>253</v>
      </c>
      <c r="E83" s="250">
        <v>62237</v>
      </c>
      <c r="G83" s="234"/>
    </row>
    <row r="84" spans="1:7" s="231" customFormat="1" ht="13.5" customHeight="1" x14ac:dyDescent="0.2">
      <c r="A84" s="253"/>
      <c r="B84" s="269"/>
      <c r="C84" s="270"/>
      <c r="D84" s="306" t="s">
        <v>254</v>
      </c>
      <c r="E84" s="246"/>
      <c r="G84" s="234"/>
    </row>
    <row r="85" spans="1:7" s="231" customFormat="1" ht="13.5" customHeight="1" x14ac:dyDescent="0.2">
      <c r="A85" s="252">
        <v>5</v>
      </c>
      <c r="B85" s="252">
        <v>801</v>
      </c>
      <c r="C85" s="252">
        <v>80115</v>
      </c>
      <c r="D85" s="269" t="s">
        <v>255</v>
      </c>
      <c r="E85" s="246">
        <v>2505180</v>
      </c>
      <c r="G85" s="234"/>
    </row>
    <row r="86" spans="1:7" s="231" customFormat="1" ht="23.25" customHeight="1" x14ac:dyDescent="0.2">
      <c r="A86" s="253"/>
      <c r="B86" s="269"/>
      <c r="C86" s="270"/>
      <c r="D86" s="307" t="s">
        <v>256</v>
      </c>
      <c r="E86" s="246"/>
      <c r="G86" s="234"/>
    </row>
    <row r="87" spans="1:7" s="231" customFormat="1" ht="13.5" customHeight="1" x14ac:dyDescent="0.2">
      <c r="A87" s="252">
        <v>6</v>
      </c>
      <c r="B87" s="252">
        <v>801</v>
      </c>
      <c r="C87" s="252">
        <v>80116</v>
      </c>
      <c r="D87" s="269" t="s">
        <v>257</v>
      </c>
      <c r="E87" s="246">
        <v>5272240</v>
      </c>
      <c r="G87" s="234"/>
    </row>
    <row r="88" spans="1:7" s="231" customFormat="1" ht="13.5" customHeight="1" x14ac:dyDescent="0.2">
      <c r="A88" s="254"/>
      <c r="B88" s="255"/>
      <c r="C88" s="256"/>
      <c r="D88" s="308" t="s">
        <v>258</v>
      </c>
      <c r="E88" s="258"/>
      <c r="G88" s="234"/>
    </row>
    <row r="89" spans="1:7" s="231" customFormat="1" ht="25.5" customHeight="1" x14ac:dyDescent="0.2">
      <c r="A89" s="259"/>
      <c r="B89" s="260"/>
      <c r="C89" s="261"/>
      <c r="D89" s="296" t="s">
        <v>259</v>
      </c>
      <c r="E89" s="283"/>
      <c r="G89" s="234"/>
    </row>
    <row r="90" spans="1:7" s="231" customFormat="1" ht="22.5" customHeight="1" x14ac:dyDescent="0.2">
      <c r="A90" s="259"/>
      <c r="B90" s="260"/>
      <c r="C90" s="261"/>
      <c r="D90" s="287" t="s">
        <v>260</v>
      </c>
      <c r="E90" s="283"/>
      <c r="G90" s="234"/>
    </row>
    <row r="91" spans="1:7" s="231" customFormat="1" ht="13.5" customHeight="1" x14ac:dyDescent="0.2">
      <c r="A91" s="259"/>
      <c r="B91" s="260"/>
      <c r="C91" s="261"/>
      <c r="D91" s="305" t="s">
        <v>261</v>
      </c>
      <c r="E91" s="263"/>
      <c r="G91" s="234"/>
    </row>
    <row r="92" spans="1:7" s="231" customFormat="1" ht="13.5" customHeight="1" x14ac:dyDescent="0.2">
      <c r="A92" s="259"/>
      <c r="B92" s="260"/>
      <c r="C92" s="261"/>
      <c r="D92" s="309" t="s">
        <v>262</v>
      </c>
      <c r="E92" s="286"/>
      <c r="G92" s="234"/>
    </row>
    <row r="93" spans="1:7" s="231" customFormat="1" ht="25.5" customHeight="1" x14ac:dyDescent="0.2">
      <c r="A93" s="259"/>
      <c r="B93" s="260"/>
      <c r="C93" s="261"/>
      <c r="D93" s="298" t="s">
        <v>263</v>
      </c>
      <c r="E93" s="263"/>
      <c r="G93" s="234"/>
    </row>
    <row r="94" spans="1:7" s="231" customFormat="1" ht="13.5" customHeight="1" x14ac:dyDescent="0.2">
      <c r="A94" s="259"/>
      <c r="B94" s="260"/>
      <c r="C94" s="261"/>
      <c r="D94" s="296" t="s">
        <v>264</v>
      </c>
      <c r="E94" s="283"/>
      <c r="G94" s="234"/>
    </row>
    <row r="95" spans="1:7" s="231" customFormat="1" ht="13.5" customHeight="1" x14ac:dyDescent="0.2">
      <c r="A95" s="259"/>
      <c r="B95" s="260"/>
      <c r="C95" s="261"/>
      <c r="D95" s="296" t="s">
        <v>265</v>
      </c>
      <c r="E95" s="283"/>
      <c r="G95" s="234"/>
    </row>
    <row r="96" spans="1:7" s="231" customFormat="1" ht="12.75" customHeight="1" x14ac:dyDescent="0.2">
      <c r="A96" s="259"/>
      <c r="B96" s="260"/>
      <c r="C96" s="261"/>
      <c r="D96" s="287" t="s">
        <v>266</v>
      </c>
      <c r="E96" s="283"/>
      <c r="G96" s="234"/>
    </row>
    <row r="97" spans="1:7" s="231" customFormat="1" ht="13.5" customHeight="1" x14ac:dyDescent="0.2">
      <c r="A97" s="259"/>
      <c r="B97" s="260"/>
      <c r="C97" s="261"/>
      <c r="D97" s="285" t="s">
        <v>267</v>
      </c>
      <c r="E97" s="283"/>
      <c r="G97" s="234"/>
    </row>
    <row r="98" spans="1:7" s="231" customFormat="1" ht="13.5" customHeight="1" x14ac:dyDescent="0.2">
      <c r="A98" s="259"/>
      <c r="B98" s="260"/>
      <c r="C98" s="261"/>
      <c r="D98" s="310" t="s">
        <v>268</v>
      </c>
      <c r="E98" s="263"/>
      <c r="G98" s="234"/>
    </row>
    <row r="99" spans="1:7" s="231" customFormat="1" ht="13.5" customHeight="1" x14ac:dyDescent="0.2">
      <c r="A99" s="259"/>
      <c r="B99" s="260"/>
      <c r="C99" s="261"/>
      <c r="D99" s="311" t="s">
        <v>269</v>
      </c>
      <c r="E99" s="283"/>
      <c r="G99" s="234"/>
    </row>
    <row r="100" spans="1:7" s="231" customFormat="1" ht="13.5" customHeight="1" x14ac:dyDescent="0.2">
      <c r="A100" s="259"/>
      <c r="B100" s="260"/>
      <c r="C100" s="261"/>
      <c r="D100" s="285" t="s">
        <v>270</v>
      </c>
      <c r="E100" s="283"/>
      <c r="G100" s="234"/>
    </row>
    <row r="101" spans="1:7" s="231" customFormat="1" ht="25.5" customHeight="1" x14ac:dyDescent="0.2">
      <c r="A101" s="264"/>
      <c r="B101" s="265"/>
      <c r="C101" s="266"/>
      <c r="D101" s="300" t="s">
        <v>271</v>
      </c>
      <c r="E101" s="268"/>
      <c r="G101" s="234"/>
    </row>
    <row r="102" spans="1:7" s="231" customFormat="1" ht="13.5" customHeight="1" x14ac:dyDescent="0.2">
      <c r="A102" s="252">
        <v>7</v>
      </c>
      <c r="B102" s="252">
        <v>801</v>
      </c>
      <c r="C102" s="252">
        <v>80117</v>
      </c>
      <c r="D102" s="253" t="s">
        <v>272</v>
      </c>
      <c r="E102" s="246">
        <v>2656984</v>
      </c>
      <c r="G102" s="234"/>
    </row>
    <row r="103" spans="1:7" s="231" customFormat="1" ht="15" customHeight="1" x14ac:dyDescent="0.2">
      <c r="A103" s="254"/>
      <c r="B103" s="255"/>
      <c r="C103" s="256"/>
      <c r="D103" s="312" t="s">
        <v>273</v>
      </c>
      <c r="E103" s="258"/>
      <c r="G103" s="234"/>
    </row>
    <row r="104" spans="1:7" s="231" customFormat="1" ht="15" customHeight="1" x14ac:dyDescent="0.2">
      <c r="A104" s="259"/>
      <c r="B104" s="260"/>
      <c r="C104" s="261"/>
      <c r="D104" s="298" t="s">
        <v>274</v>
      </c>
      <c r="E104" s="263"/>
      <c r="G104" s="234"/>
    </row>
    <row r="105" spans="1:7" s="231" customFormat="1" ht="25.5" customHeight="1" x14ac:dyDescent="0.2">
      <c r="A105" s="259"/>
      <c r="B105" s="260"/>
      <c r="C105" s="261"/>
      <c r="D105" s="298" t="s">
        <v>275</v>
      </c>
      <c r="E105" s="263"/>
      <c r="G105" s="234"/>
    </row>
    <row r="106" spans="1:7" s="231" customFormat="1" ht="24.75" customHeight="1" x14ac:dyDescent="0.2">
      <c r="A106" s="259"/>
      <c r="B106" s="260"/>
      <c r="C106" s="261"/>
      <c r="D106" s="313" t="s">
        <v>276</v>
      </c>
      <c r="E106" s="283"/>
      <c r="G106" s="234"/>
    </row>
    <row r="107" spans="1:7" s="231" customFormat="1" ht="25.5" customHeight="1" x14ac:dyDescent="0.2">
      <c r="A107" s="259"/>
      <c r="B107" s="260"/>
      <c r="C107" s="261"/>
      <c r="D107" s="300" t="s">
        <v>277</v>
      </c>
      <c r="E107" s="314"/>
      <c r="G107" s="234"/>
    </row>
    <row r="108" spans="1:7" s="231" customFormat="1" ht="15.75" customHeight="1" x14ac:dyDescent="0.2">
      <c r="A108" s="252">
        <v>8</v>
      </c>
      <c r="B108" s="252">
        <v>801</v>
      </c>
      <c r="C108" s="252">
        <v>80120</v>
      </c>
      <c r="D108" s="253" t="s">
        <v>203</v>
      </c>
      <c r="E108" s="246">
        <v>6769589</v>
      </c>
      <c r="G108" s="234"/>
    </row>
    <row r="109" spans="1:7" s="231" customFormat="1" ht="13.5" customHeight="1" x14ac:dyDescent="0.2">
      <c r="A109" s="259"/>
      <c r="B109" s="260"/>
      <c r="C109" s="261"/>
      <c r="D109" s="296" t="s">
        <v>278</v>
      </c>
      <c r="E109" s="283"/>
      <c r="G109" s="234"/>
    </row>
    <row r="110" spans="1:7" s="231" customFormat="1" ht="13.5" customHeight="1" x14ac:dyDescent="0.2">
      <c r="A110" s="259"/>
      <c r="B110" s="260"/>
      <c r="C110" s="261"/>
      <c r="D110" s="296" t="s">
        <v>279</v>
      </c>
      <c r="E110" s="283"/>
      <c r="G110" s="234"/>
    </row>
    <row r="111" spans="1:7" s="231" customFormat="1" ht="13.5" customHeight="1" x14ac:dyDescent="0.2">
      <c r="A111" s="259"/>
      <c r="B111" s="260"/>
      <c r="C111" s="261"/>
      <c r="D111" s="285" t="s">
        <v>280</v>
      </c>
      <c r="E111" s="283"/>
      <c r="G111" s="234"/>
    </row>
    <row r="112" spans="1:7" s="231" customFormat="1" ht="24.75" customHeight="1" x14ac:dyDescent="0.2">
      <c r="A112" s="259"/>
      <c r="B112" s="260"/>
      <c r="C112" s="261"/>
      <c r="D112" s="296" t="s">
        <v>281</v>
      </c>
      <c r="E112" s="283"/>
      <c r="G112" s="234"/>
    </row>
    <row r="113" spans="1:7" s="231" customFormat="1" ht="13.5" customHeight="1" x14ac:dyDescent="0.2">
      <c r="A113" s="259"/>
      <c r="B113" s="260"/>
      <c r="C113" s="261"/>
      <c r="D113" s="285" t="s">
        <v>282</v>
      </c>
      <c r="E113" s="283"/>
      <c r="G113" s="234"/>
    </row>
    <row r="114" spans="1:7" s="231" customFormat="1" ht="15" customHeight="1" x14ac:dyDescent="0.2">
      <c r="A114" s="259"/>
      <c r="B114" s="260"/>
      <c r="C114" s="261"/>
      <c r="D114" s="296" t="s">
        <v>283</v>
      </c>
      <c r="E114" s="283"/>
      <c r="G114" s="234"/>
    </row>
    <row r="115" spans="1:7" s="231" customFormat="1" ht="25.5" customHeight="1" x14ac:dyDescent="0.2">
      <c r="A115" s="264"/>
      <c r="B115" s="265"/>
      <c r="C115" s="266"/>
      <c r="D115" s="315" t="s">
        <v>284</v>
      </c>
      <c r="E115" s="289"/>
      <c r="G115" s="234"/>
    </row>
    <row r="116" spans="1:7" s="231" customFormat="1" ht="25.5" customHeight="1" x14ac:dyDescent="0.2">
      <c r="A116" s="259"/>
      <c r="B116" s="260"/>
      <c r="C116" s="261"/>
      <c r="D116" s="299" t="s">
        <v>285</v>
      </c>
      <c r="E116" s="263"/>
      <c r="G116" s="234"/>
    </row>
    <row r="117" spans="1:7" s="231" customFormat="1" ht="25.5" customHeight="1" x14ac:dyDescent="0.2">
      <c r="A117" s="259"/>
      <c r="B117" s="260"/>
      <c r="C117" s="261"/>
      <c r="D117" s="287" t="s">
        <v>286</v>
      </c>
      <c r="E117" s="283"/>
      <c r="G117" s="234"/>
    </row>
    <row r="118" spans="1:7" s="231" customFormat="1" ht="13.5" customHeight="1" x14ac:dyDescent="0.2">
      <c r="A118" s="259"/>
      <c r="B118" s="260"/>
      <c r="C118" s="261"/>
      <c r="D118" s="305" t="s">
        <v>287</v>
      </c>
      <c r="E118" s="263"/>
      <c r="G118" s="234"/>
    </row>
    <row r="119" spans="1:7" s="231" customFormat="1" ht="13.5" customHeight="1" x14ac:dyDescent="0.2">
      <c r="A119" s="264"/>
      <c r="B119" s="265"/>
      <c r="C119" s="266"/>
      <c r="D119" s="267" t="s">
        <v>204</v>
      </c>
      <c r="E119" s="268"/>
      <c r="G119" s="234"/>
    </row>
    <row r="120" spans="1:7" s="231" customFormat="1" ht="51" customHeight="1" x14ac:dyDescent="0.2">
      <c r="A120" s="248">
        <v>9</v>
      </c>
      <c r="B120" s="248">
        <v>801</v>
      </c>
      <c r="C120" s="248">
        <v>80149</v>
      </c>
      <c r="D120" s="249" t="s">
        <v>288</v>
      </c>
      <c r="E120" s="250">
        <v>2707080</v>
      </c>
      <c r="G120" s="234"/>
    </row>
    <row r="121" spans="1:7" s="231" customFormat="1" ht="25.5" customHeight="1" x14ac:dyDescent="0.2">
      <c r="A121" s="254"/>
      <c r="B121" s="255"/>
      <c r="C121" s="256"/>
      <c r="D121" s="301" t="s">
        <v>213</v>
      </c>
      <c r="E121" s="258"/>
      <c r="G121" s="234"/>
    </row>
    <row r="122" spans="1:7" s="231" customFormat="1" ht="13.5" customHeight="1" x14ac:dyDescent="0.2">
      <c r="A122" s="259"/>
      <c r="B122" s="260"/>
      <c r="C122" s="261"/>
      <c r="D122" s="299" t="s">
        <v>211</v>
      </c>
      <c r="E122" s="263"/>
      <c r="G122" s="234"/>
    </row>
    <row r="123" spans="1:7" s="231" customFormat="1" ht="13.5" customHeight="1" x14ac:dyDescent="0.2">
      <c r="A123" s="259"/>
      <c r="B123" s="260"/>
      <c r="C123" s="261"/>
      <c r="D123" s="287" t="s">
        <v>289</v>
      </c>
      <c r="E123" s="283"/>
      <c r="G123" s="234"/>
    </row>
    <row r="124" spans="1:7" s="231" customFormat="1" ht="13.5" customHeight="1" x14ac:dyDescent="0.2">
      <c r="A124" s="259"/>
      <c r="B124" s="260"/>
      <c r="C124" s="261"/>
      <c r="D124" s="304" t="s">
        <v>243</v>
      </c>
      <c r="E124" s="263"/>
      <c r="G124" s="234"/>
    </row>
    <row r="125" spans="1:7" s="231" customFormat="1" ht="13.5" customHeight="1" x14ac:dyDescent="0.2">
      <c r="A125" s="259"/>
      <c r="B125" s="260"/>
      <c r="C125" s="261"/>
      <c r="D125" s="276" t="s">
        <v>210</v>
      </c>
      <c r="E125" s="283"/>
      <c r="G125" s="234"/>
    </row>
    <row r="126" spans="1:7" s="231" customFormat="1" ht="13.5" customHeight="1" x14ac:dyDescent="0.2">
      <c r="A126" s="259"/>
      <c r="B126" s="260"/>
      <c r="C126" s="261"/>
      <c r="D126" s="287" t="s">
        <v>290</v>
      </c>
      <c r="E126" s="283"/>
      <c r="G126" s="234"/>
    </row>
    <row r="127" spans="1:7" s="231" customFormat="1" ht="13.5" customHeight="1" x14ac:dyDescent="0.2">
      <c r="A127" s="259"/>
      <c r="B127" s="260"/>
      <c r="C127" s="261"/>
      <c r="D127" s="287" t="s">
        <v>291</v>
      </c>
      <c r="E127" s="283"/>
      <c r="G127" s="234"/>
    </row>
    <row r="128" spans="1:7" s="234" customFormat="1" ht="13.5" customHeight="1" x14ac:dyDescent="0.2">
      <c r="A128" s="259"/>
      <c r="B128" s="260"/>
      <c r="C128" s="261"/>
      <c r="D128" s="287" t="s">
        <v>202</v>
      </c>
      <c r="E128" s="283"/>
      <c r="F128" s="231"/>
    </row>
    <row r="129" spans="1:6" s="234" customFormat="1" ht="13.5" customHeight="1" x14ac:dyDescent="0.2">
      <c r="A129" s="259"/>
      <c r="B129" s="260"/>
      <c r="C129" s="261"/>
      <c r="D129" s="287" t="s">
        <v>246</v>
      </c>
      <c r="E129" s="283"/>
      <c r="F129" s="231"/>
    </row>
    <row r="130" spans="1:6" s="234" customFormat="1" ht="13.5" customHeight="1" x14ac:dyDescent="0.2">
      <c r="A130" s="259"/>
      <c r="B130" s="260"/>
      <c r="C130" s="261"/>
      <c r="D130" s="276" t="s">
        <v>212</v>
      </c>
      <c r="E130" s="283"/>
      <c r="F130" s="231"/>
    </row>
    <row r="131" spans="1:6" s="234" customFormat="1" ht="13.5" customHeight="1" x14ac:dyDescent="0.2">
      <c r="A131" s="259"/>
      <c r="B131" s="260"/>
      <c r="C131" s="261"/>
      <c r="D131" s="287" t="s">
        <v>252</v>
      </c>
      <c r="E131" s="283"/>
      <c r="F131" s="231"/>
    </row>
    <row r="132" spans="1:6" s="234" customFormat="1" ht="15" customHeight="1" x14ac:dyDescent="0.2">
      <c r="A132" s="264"/>
      <c r="B132" s="265"/>
      <c r="C132" s="266"/>
      <c r="D132" s="316" t="s">
        <v>250</v>
      </c>
      <c r="E132" s="268"/>
      <c r="F132" s="231"/>
    </row>
    <row r="133" spans="1:6" s="234" customFormat="1" ht="39" customHeight="1" x14ac:dyDescent="0.2">
      <c r="A133" s="248">
        <v>10</v>
      </c>
      <c r="B133" s="248">
        <v>801</v>
      </c>
      <c r="C133" s="248">
        <v>80150</v>
      </c>
      <c r="D133" s="249" t="s">
        <v>292</v>
      </c>
      <c r="E133" s="250">
        <v>165299</v>
      </c>
      <c r="F133" s="231"/>
    </row>
    <row r="134" spans="1:6" s="234" customFormat="1" ht="13.5" customHeight="1" x14ac:dyDescent="0.2">
      <c r="A134" s="254"/>
      <c r="B134" s="255"/>
      <c r="C134" s="256"/>
      <c r="D134" s="301" t="s">
        <v>200</v>
      </c>
      <c r="E134" s="258"/>
      <c r="F134" s="231"/>
    </row>
    <row r="135" spans="1:6" s="234" customFormat="1" ht="25.5" customHeight="1" x14ac:dyDescent="0.2">
      <c r="A135" s="259"/>
      <c r="B135" s="260"/>
      <c r="C135" s="261"/>
      <c r="D135" s="296" t="s">
        <v>293</v>
      </c>
      <c r="E135" s="283"/>
      <c r="F135" s="231"/>
    </row>
    <row r="136" spans="1:6" s="234" customFormat="1" ht="15.75" customHeight="1" x14ac:dyDescent="0.2">
      <c r="A136" s="264"/>
      <c r="B136" s="265"/>
      <c r="C136" s="266"/>
      <c r="D136" s="300" t="s">
        <v>235</v>
      </c>
      <c r="E136" s="268"/>
      <c r="F136" s="297"/>
    </row>
    <row r="137" spans="1:6" s="234" customFormat="1" ht="13.5" customHeight="1" x14ac:dyDescent="0.2">
      <c r="A137" s="252">
        <v>11</v>
      </c>
      <c r="B137" s="252">
        <v>801</v>
      </c>
      <c r="C137" s="252">
        <v>80151</v>
      </c>
      <c r="D137" s="269" t="s">
        <v>294</v>
      </c>
      <c r="E137" s="246">
        <v>108410</v>
      </c>
      <c r="F137" s="231"/>
    </row>
    <row r="138" spans="1:6" s="234" customFormat="1" ht="13.5" customHeight="1" x14ac:dyDescent="0.2">
      <c r="A138" s="253"/>
      <c r="B138" s="269"/>
      <c r="C138" s="270"/>
      <c r="D138" s="317" t="s">
        <v>295</v>
      </c>
      <c r="E138" s="246"/>
      <c r="F138" s="231"/>
    </row>
    <row r="139" spans="1:6" s="234" customFormat="1" ht="13.5" customHeight="1" x14ac:dyDescent="0.2">
      <c r="A139" s="264"/>
      <c r="B139" s="265"/>
      <c r="C139" s="266"/>
      <c r="D139" s="318" t="s">
        <v>267</v>
      </c>
      <c r="E139" s="268"/>
      <c r="F139" s="231"/>
    </row>
    <row r="140" spans="1:6" s="234" customFormat="1" ht="114" customHeight="1" x14ac:dyDescent="0.2">
      <c r="A140" s="248">
        <v>12</v>
      </c>
      <c r="B140" s="248">
        <v>801</v>
      </c>
      <c r="C140" s="248">
        <v>80152</v>
      </c>
      <c r="D140" s="249" t="s">
        <v>296</v>
      </c>
      <c r="E140" s="250">
        <v>413835</v>
      </c>
      <c r="F140" s="231"/>
    </row>
    <row r="141" spans="1:6" s="234" customFormat="1" ht="12.75" customHeight="1" x14ac:dyDescent="0.2">
      <c r="A141" s="254"/>
      <c r="B141" s="255"/>
      <c r="C141" s="256"/>
      <c r="D141" s="319" t="s">
        <v>273</v>
      </c>
      <c r="E141" s="258"/>
      <c r="F141" s="231"/>
    </row>
    <row r="142" spans="1:6" s="234" customFormat="1" ht="15" customHeight="1" x14ac:dyDescent="0.2">
      <c r="A142" s="259"/>
      <c r="B142" s="260"/>
      <c r="C142" s="261"/>
      <c r="D142" s="276" t="s">
        <v>204</v>
      </c>
      <c r="E142" s="283"/>
      <c r="F142" s="231"/>
    </row>
    <row r="143" spans="1:6" s="234" customFormat="1" ht="22.9" customHeight="1" x14ac:dyDescent="0.2">
      <c r="A143" s="259"/>
      <c r="B143" s="260"/>
      <c r="C143" s="261"/>
      <c r="D143" s="320" t="s">
        <v>256</v>
      </c>
      <c r="E143" s="283"/>
      <c r="F143" s="231"/>
    </row>
    <row r="144" spans="1:6" ht="23.25" customHeight="1" x14ac:dyDescent="0.2">
      <c r="A144" s="264"/>
      <c r="B144" s="265"/>
      <c r="C144" s="266"/>
      <c r="D144" s="316" t="s">
        <v>286</v>
      </c>
      <c r="E144" s="268"/>
    </row>
    <row r="145" spans="1:7" ht="15.75" customHeight="1" x14ac:dyDescent="0.2">
      <c r="A145" s="321">
        <v>13</v>
      </c>
      <c r="B145" s="321">
        <v>853</v>
      </c>
      <c r="C145" s="321">
        <v>85311</v>
      </c>
      <c r="D145" s="265" t="s">
        <v>297</v>
      </c>
      <c r="E145" s="268">
        <f>190800+10005</f>
        <v>200805</v>
      </c>
    </row>
    <row r="146" spans="1:7" ht="15" customHeight="1" x14ac:dyDescent="0.2">
      <c r="A146" s="253"/>
      <c r="B146" s="269"/>
      <c r="C146" s="266"/>
      <c r="D146" s="302" t="s">
        <v>298</v>
      </c>
      <c r="E146" s="268"/>
    </row>
    <row r="147" spans="1:7" ht="15.75" customHeight="1" x14ac:dyDescent="0.2">
      <c r="A147" s="252">
        <v>14</v>
      </c>
      <c r="B147" s="252">
        <v>854</v>
      </c>
      <c r="C147" s="252">
        <v>85402</v>
      </c>
      <c r="D147" s="269" t="s">
        <v>299</v>
      </c>
      <c r="E147" s="246">
        <v>706538</v>
      </c>
    </row>
    <row r="148" spans="1:7" ht="13.5" customHeight="1" x14ac:dyDescent="0.2">
      <c r="A148" s="253"/>
      <c r="B148" s="269"/>
      <c r="C148" s="270"/>
      <c r="D148" s="322" t="s">
        <v>300</v>
      </c>
      <c r="E148" s="246"/>
    </row>
    <row r="149" spans="1:7" ht="15.75" customHeight="1" x14ac:dyDescent="0.2">
      <c r="A149" s="252">
        <v>15</v>
      </c>
      <c r="B149" s="252">
        <v>854</v>
      </c>
      <c r="C149" s="252">
        <v>85404</v>
      </c>
      <c r="D149" s="269" t="s">
        <v>301</v>
      </c>
      <c r="E149" s="246">
        <v>500188</v>
      </c>
    </row>
    <row r="150" spans="1:7" ht="13.5" customHeight="1" x14ac:dyDescent="0.2">
      <c r="A150" s="253"/>
      <c r="B150" s="269"/>
      <c r="C150" s="270"/>
      <c r="D150" s="323" t="s">
        <v>250</v>
      </c>
      <c r="E150" s="246"/>
    </row>
    <row r="151" spans="1:7" ht="13.5" customHeight="1" x14ac:dyDescent="0.2">
      <c r="A151" s="259"/>
      <c r="B151" s="260"/>
      <c r="C151" s="261"/>
      <c r="D151" s="304" t="s">
        <v>210</v>
      </c>
      <c r="E151" s="263"/>
    </row>
    <row r="152" spans="1:7" ht="24.75" customHeight="1" x14ac:dyDescent="0.2">
      <c r="A152" s="259"/>
      <c r="B152" s="260"/>
      <c r="C152" s="261"/>
      <c r="D152" s="287" t="s">
        <v>213</v>
      </c>
      <c r="E152" s="283"/>
    </row>
    <row r="153" spans="1:7" ht="13.5" customHeight="1" x14ac:dyDescent="0.2">
      <c r="A153" s="259"/>
      <c r="B153" s="260"/>
      <c r="C153" s="261"/>
      <c r="D153" s="287" t="s">
        <v>289</v>
      </c>
      <c r="E153" s="283"/>
    </row>
    <row r="154" spans="1:7" ht="13.5" customHeight="1" x14ac:dyDescent="0.2">
      <c r="A154" s="259"/>
      <c r="B154" s="260"/>
      <c r="C154" s="261"/>
      <c r="D154" s="304" t="s">
        <v>247</v>
      </c>
      <c r="E154" s="263"/>
    </row>
    <row r="155" spans="1:7" ht="13.5" customHeight="1" x14ac:dyDescent="0.2">
      <c r="A155" s="259"/>
      <c r="B155" s="260"/>
      <c r="C155" s="261"/>
      <c r="D155" s="287" t="s">
        <v>290</v>
      </c>
      <c r="E155" s="283"/>
    </row>
    <row r="156" spans="1:7" ht="13.5" customHeight="1" x14ac:dyDescent="0.2">
      <c r="A156" s="259"/>
      <c r="B156" s="260"/>
      <c r="C156" s="261"/>
      <c r="D156" s="299" t="s">
        <v>246</v>
      </c>
      <c r="E156" s="263"/>
    </row>
    <row r="157" spans="1:7" ht="13.5" customHeight="1" x14ac:dyDescent="0.2">
      <c r="A157" s="259"/>
      <c r="B157" s="260"/>
      <c r="C157" s="261"/>
      <c r="D157" s="304" t="s">
        <v>243</v>
      </c>
      <c r="E157" s="263"/>
    </row>
    <row r="158" spans="1:7" ht="14.25" customHeight="1" x14ac:dyDescent="0.2">
      <c r="A158" s="264"/>
      <c r="B158" s="265"/>
      <c r="C158" s="266"/>
      <c r="D158" s="316" t="s">
        <v>291</v>
      </c>
      <c r="E158" s="268"/>
    </row>
    <row r="159" spans="1:7" ht="25.5" customHeight="1" x14ac:dyDescent="0.2">
      <c r="A159" s="248">
        <v>16</v>
      </c>
      <c r="B159" s="248">
        <v>854</v>
      </c>
      <c r="C159" s="248">
        <v>85406</v>
      </c>
      <c r="D159" s="324" t="s">
        <v>302</v>
      </c>
      <c r="E159" s="246">
        <v>217601</v>
      </c>
    </row>
    <row r="160" spans="1:7" s="231" customFormat="1" ht="12.75" customHeight="1" x14ac:dyDescent="0.2">
      <c r="A160" s="253"/>
      <c r="B160" s="269"/>
      <c r="C160" s="270"/>
      <c r="D160" s="322" t="s">
        <v>303</v>
      </c>
      <c r="E160" s="246"/>
      <c r="G160" s="234"/>
    </row>
    <row r="161" spans="1:7" s="231" customFormat="1" ht="37.5" customHeight="1" x14ac:dyDescent="0.2">
      <c r="A161" s="264"/>
      <c r="B161" s="265"/>
      <c r="C161" s="266"/>
      <c r="D161" s="325" t="s">
        <v>304</v>
      </c>
      <c r="E161" s="268"/>
      <c r="G161" s="234"/>
    </row>
    <row r="162" spans="1:7" s="231" customFormat="1" ht="13.5" customHeight="1" x14ac:dyDescent="0.2">
      <c r="A162" s="252">
        <v>17</v>
      </c>
      <c r="B162" s="252">
        <v>854</v>
      </c>
      <c r="C162" s="252">
        <v>85410</v>
      </c>
      <c r="D162" s="269" t="s">
        <v>305</v>
      </c>
      <c r="E162" s="246">
        <v>952007</v>
      </c>
      <c r="G162" s="234"/>
    </row>
    <row r="163" spans="1:7" s="231" customFormat="1" ht="12.75" customHeight="1" x14ac:dyDescent="0.2">
      <c r="A163" s="253"/>
      <c r="B163" s="269"/>
      <c r="C163" s="270"/>
      <c r="D163" s="302" t="s">
        <v>306</v>
      </c>
      <c r="E163" s="246"/>
      <c r="G163" s="234"/>
    </row>
    <row r="164" spans="1:7" s="231" customFormat="1" ht="14.25" customHeight="1" x14ac:dyDescent="0.2">
      <c r="A164" s="413"/>
      <c r="B164" s="414"/>
      <c r="C164" s="414"/>
      <c r="D164" s="414" t="s">
        <v>232</v>
      </c>
      <c r="E164" s="415">
        <f>SUM(E54:E163)</f>
        <v>39801014</v>
      </c>
      <c r="G164" s="234"/>
    </row>
    <row r="165" spans="1:7" s="231" customFormat="1" ht="15.75" customHeight="1" x14ac:dyDescent="0.2">
      <c r="A165" s="326"/>
      <c r="B165" s="327"/>
      <c r="C165" s="327"/>
      <c r="D165" s="327" t="s">
        <v>307</v>
      </c>
      <c r="E165" s="328">
        <f>SUM(E51,E164)</f>
        <v>60105437.570000008</v>
      </c>
      <c r="G165" s="234"/>
    </row>
    <row r="167" spans="1:7" s="231" customFormat="1" ht="12.6" customHeight="1" x14ac:dyDescent="0.2">
      <c r="A167" s="416"/>
      <c r="B167" s="409"/>
      <c r="C167" s="409"/>
      <c r="D167" s="409"/>
      <c r="E167" s="417"/>
      <c r="G167" s="234"/>
    </row>
    <row r="169" spans="1:7" s="231" customFormat="1" x14ac:dyDescent="0.2">
      <c r="A169" s="409"/>
      <c r="B169" s="409"/>
      <c r="C169" s="409"/>
      <c r="D169" s="409"/>
      <c r="E169" s="417"/>
      <c r="G169" s="234"/>
    </row>
    <row r="171" spans="1:7" s="231" customFormat="1" x14ac:dyDescent="0.2">
      <c r="A171" s="409"/>
      <c r="B171" s="409"/>
      <c r="C171" s="409"/>
      <c r="D171" s="409"/>
      <c r="E171" s="418"/>
      <c r="G171" s="234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6837-C5F3-4BF9-A964-961EB795C039}">
  <dimension ref="A1:BT82"/>
  <sheetViews>
    <sheetView zoomScale="130" zoomScaleNormal="130" workbookViewId="0">
      <selection activeCell="B27" sqref="B27"/>
    </sheetView>
  </sheetViews>
  <sheetFormatPr defaultRowHeight="15" x14ac:dyDescent="0.25"/>
  <cols>
    <col min="1" max="1" width="4.85546875" style="419" customWidth="1"/>
    <col min="2" max="2" width="33.42578125" style="419" customWidth="1"/>
    <col min="3" max="3" width="8.5703125" style="419" customWidth="1"/>
    <col min="4" max="4" width="9.42578125" style="419" customWidth="1"/>
    <col min="5" max="5" width="8.140625" style="419" customWidth="1"/>
    <col min="6" max="6" width="13" style="364" customWidth="1"/>
    <col min="7" max="7" width="12.85546875" style="364" customWidth="1"/>
    <col min="8" max="72" width="9.140625" style="364"/>
    <col min="73" max="249" width="9.140625" style="419"/>
    <col min="250" max="250" width="5.28515625" style="419" customWidth="1"/>
    <col min="251" max="251" width="8" style="419" customWidth="1"/>
    <col min="252" max="252" width="5.85546875" style="419" customWidth="1"/>
    <col min="253" max="253" width="9.42578125" style="419" customWidth="1"/>
    <col min="254" max="254" width="11.28515625" style="419" customWidth="1"/>
    <col min="255" max="255" width="11" style="419" customWidth="1"/>
    <col min="256" max="256" width="13.140625" style="419" customWidth="1"/>
    <col min="257" max="257" width="11.7109375" style="419" customWidth="1"/>
    <col min="258" max="258" width="11.140625" style="419" customWidth="1"/>
    <col min="259" max="259" width="11.7109375" style="419" customWidth="1"/>
    <col min="260" max="505" width="9.140625" style="419"/>
    <col min="506" max="506" width="5.28515625" style="419" customWidth="1"/>
    <col min="507" max="507" width="8" style="419" customWidth="1"/>
    <col min="508" max="508" width="5.85546875" style="419" customWidth="1"/>
    <col min="509" max="509" width="9.42578125" style="419" customWidth="1"/>
    <col min="510" max="510" width="11.28515625" style="419" customWidth="1"/>
    <col min="511" max="511" width="11" style="419" customWidth="1"/>
    <col min="512" max="512" width="13.140625" style="419" customWidth="1"/>
    <col min="513" max="513" width="11.7109375" style="419" customWidth="1"/>
    <col min="514" max="514" width="11.140625" style="419" customWidth="1"/>
    <col min="515" max="515" width="11.7109375" style="419" customWidth="1"/>
    <col min="516" max="761" width="9.140625" style="419"/>
    <col min="762" max="762" width="5.28515625" style="419" customWidth="1"/>
    <col min="763" max="763" width="8" style="419" customWidth="1"/>
    <col min="764" max="764" width="5.85546875" style="419" customWidth="1"/>
    <col min="765" max="765" width="9.42578125" style="419" customWidth="1"/>
    <col min="766" max="766" width="11.28515625" style="419" customWidth="1"/>
    <col min="767" max="767" width="11" style="419" customWidth="1"/>
    <col min="768" max="768" width="13.140625" style="419" customWidth="1"/>
    <col min="769" max="769" width="11.7109375" style="419" customWidth="1"/>
    <col min="770" max="770" width="11.140625" style="419" customWidth="1"/>
    <col min="771" max="771" width="11.7109375" style="419" customWidth="1"/>
    <col min="772" max="1017" width="9.140625" style="419"/>
    <col min="1018" max="1018" width="5.28515625" style="419" customWidth="1"/>
    <col min="1019" max="1019" width="8" style="419" customWidth="1"/>
    <col min="1020" max="1020" width="5.85546875" style="419" customWidth="1"/>
    <col min="1021" max="1021" width="9.42578125" style="419" customWidth="1"/>
    <col min="1022" max="1022" width="11.28515625" style="419" customWidth="1"/>
    <col min="1023" max="1023" width="11" style="419" customWidth="1"/>
    <col min="1024" max="1024" width="13.140625" style="419" customWidth="1"/>
    <col min="1025" max="1025" width="11.7109375" style="419" customWidth="1"/>
    <col min="1026" max="1026" width="11.140625" style="419" customWidth="1"/>
    <col min="1027" max="1027" width="11.7109375" style="419" customWidth="1"/>
    <col min="1028" max="1273" width="9.140625" style="419"/>
    <col min="1274" max="1274" width="5.28515625" style="419" customWidth="1"/>
    <col min="1275" max="1275" width="8" style="419" customWidth="1"/>
    <col min="1276" max="1276" width="5.85546875" style="419" customWidth="1"/>
    <col min="1277" max="1277" width="9.42578125" style="419" customWidth="1"/>
    <col min="1278" max="1278" width="11.28515625" style="419" customWidth="1"/>
    <col min="1279" max="1279" width="11" style="419" customWidth="1"/>
    <col min="1280" max="1280" width="13.140625" style="419" customWidth="1"/>
    <col min="1281" max="1281" width="11.7109375" style="419" customWidth="1"/>
    <col min="1282" max="1282" width="11.140625" style="419" customWidth="1"/>
    <col min="1283" max="1283" width="11.7109375" style="419" customWidth="1"/>
    <col min="1284" max="1529" width="9.140625" style="419"/>
    <col min="1530" max="1530" width="5.28515625" style="419" customWidth="1"/>
    <col min="1531" max="1531" width="8" style="419" customWidth="1"/>
    <col min="1532" max="1532" width="5.85546875" style="419" customWidth="1"/>
    <col min="1533" max="1533" width="9.42578125" style="419" customWidth="1"/>
    <col min="1534" max="1534" width="11.28515625" style="419" customWidth="1"/>
    <col min="1535" max="1535" width="11" style="419" customWidth="1"/>
    <col min="1536" max="1536" width="13.140625" style="419" customWidth="1"/>
    <col min="1537" max="1537" width="11.7109375" style="419" customWidth="1"/>
    <col min="1538" max="1538" width="11.140625" style="419" customWidth="1"/>
    <col min="1539" max="1539" width="11.7109375" style="419" customWidth="1"/>
    <col min="1540" max="1785" width="9.140625" style="419"/>
    <col min="1786" max="1786" width="5.28515625" style="419" customWidth="1"/>
    <col min="1787" max="1787" width="8" style="419" customWidth="1"/>
    <col min="1788" max="1788" width="5.85546875" style="419" customWidth="1"/>
    <col min="1789" max="1789" width="9.42578125" style="419" customWidth="1"/>
    <col min="1790" max="1790" width="11.28515625" style="419" customWidth="1"/>
    <col min="1791" max="1791" width="11" style="419" customWidth="1"/>
    <col min="1792" max="1792" width="13.140625" style="419" customWidth="1"/>
    <col min="1793" max="1793" width="11.7109375" style="419" customWidth="1"/>
    <col min="1794" max="1794" width="11.140625" style="419" customWidth="1"/>
    <col min="1795" max="1795" width="11.7109375" style="419" customWidth="1"/>
    <col min="1796" max="2041" width="9.140625" style="419"/>
    <col min="2042" max="2042" width="5.28515625" style="419" customWidth="1"/>
    <col min="2043" max="2043" width="8" style="419" customWidth="1"/>
    <col min="2044" max="2044" width="5.85546875" style="419" customWidth="1"/>
    <col min="2045" max="2045" width="9.42578125" style="419" customWidth="1"/>
    <col min="2046" max="2046" width="11.28515625" style="419" customWidth="1"/>
    <col min="2047" max="2047" width="11" style="419" customWidth="1"/>
    <col min="2048" max="2048" width="13.140625" style="419" customWidth="1"/>
    <col min="2049" max="2049" width="11.7109375" style="419" customWidth="1"/>
    <col min="2050" max="2050" width="11.140625" style="419" customWidth="1"/>
    <col min="2051" max="2051" width="11.7109375" style="419" customWidth="1"/>
    <col min="2052" max="2297" width="9.140625" style="419"/>
    <col min="2298" max="2298" width="5.28515625" style="419" customWidth="1"/>
    <col min="2299" max="2299" width="8" style="419" customWidth="1"/>
    <col min="2300" max="2300" width="5.85546875" style="419" customWidth="1"/>
    <col min="2301" max="2301" width="9.42578125" style="419" customWidth="1"/>
    <col min="2302" max="2302" width="11.28515625" style="419" customWidth="1"/>
    <col min="2303" max="2303" width="11" style="419" customWidth="1"/>
    <col min="2304" max="2304" width="13.140625" style="419" customWidth="1"/>
    <col min="2305" max="2305" width="11.7109375" style="419" customWidth="1"/>
    <col min="2306" max="2306" width="11.140625" style="419" customWidth="1"/>
    <col min="2307" max="2307" width="11.7109375" style="419" customWidth="1"/>
    <col min="2308" max="2553" width="9.140625" style="419"/>
    <col min="2554" max="2554" width="5.28515625" style="419" customWidth="1"/>
    <col min="2555" max="2555" width="8" style="419" customWidth="1"/>
    <col min="2556" max="2556" width="5.85546875" style="419" customWidth="1"/>
    <col min="2557" max="2557" width="9.42578125" style="419" customWidth="1"/>
    <col min="2558" max="2558" width="11.28515625" style="419" customWidth="1"/>
    <col min="2559" max="2559" width="11" style="419" customWidth="1"/>
    <col min="2560" max="2560" width="13.140625" style="419" customWidth="1"/>
    <col min="2561" max="2561" width="11.7109375" style="419" customWidth="1"/>
    <col min="2562" max="2562" width="11.140625" style="419" customWidth="1"/>
    <col min="2563" max="2563" width="11.7109375" style="419" customWidth="1"/>
    <col min="2564" max="2809" width="9.140625" style="419"/>
    <col min="2810" max="2810" width="5.28515625" style="419" customWidth="1"/>
    <col min="2811" max="2811" width="8" style="419" customWidth="1"/>
    <col min="2812" max="2812" width="5.85546875" style="419" customWidth="1"/>
    <col min="2813" max="2813" width="9.42578125" style="419" customWidth="1"/>
    <col min="2814" max="2814" width="11.28515625" style="419" customWidth="1"/>
    <col min="2815" max="2815" width="11" style="419" customWidth="1"/>
    <col min="2816" max="2816" width="13.140625" style="419" customWidth="1"/>
    <col min="2817" max="2817" width="11.7109375" style="419" customWidth="1"/>
    <col min="2818" max="2818" width="11.140625" style="419" customWidth="1"/>
    <col min="2819" max="2819" width="11.7109375" style="419" customWidth="1"/>
    <col min="2820" max="3065" width="9.140625" style="419"/>
    <col min="3066" max="3066" width="5.28515625" style="419" customWidth="1"/>
    <col min="3067" max="3067" width="8" style="419" customWidth="1"/>
    <col min="3068" max="3068" width="5.85546875" style="419" customWidth="1"/>
    <col min="3069" max="3069" width="9.42578125" style="419" customWidth="1"/>
    <col min="3070" max="3070" width="11.28515625" style="419" customWidth="1"/>
    <col min="3071" max="3071" width="11" style="419" customWidth="1"/>
    <col min="3072" max="3072" width="13.140625" style="419" customWidth="1"/>
    <col min="3073" max="3073" width="11.7109375" style="419" customWidth="1"/>
    <col min="3074" max="3074" width="11.140625" style="419" customWidth="1"/>
    <col min="3075" max="3075" width="11.7109375" style="419" customWidth="1"/>
    <col min="3076" max="3321" width="9.140625" style="419"/>
    <col min="3322" max="3322" width="5.28515625" style="419" customWidth="1"/>
    <col min="3323" max="3323" width="8" style="419" customWidth="1"/>
    <col min="3324" max="3324" width="5.85546875" style="419" customWidth="1"/>
    <col min="3325" max="3325" width="9.42578125" style="419" customWidth="1"/>
    <col min="3326" max="3326" width="11.28515625" style="419" customWidth="1"/>
    <col min="3327" max="3327" width="11" style="419" customWidth="1"/>
    <col min="3328" max="3328" width="13.140625" style="419" customWidth="1"/>
    <col min="3329" max="3329" width="11.7109375" style="419" customWidth="1"/>
    <col min="3330" max="3330" width="11.140625" style="419" customWidth="1"/>
    <col min="3331" max="3331" width="11.7109375" style="419" customWidth="1"/>
    <col min="3332" max="3577" width="9.140625" style="419"/>
    <col min="3578" max="3578" width="5.28515625" style="419" customWidth="1"/>
    <col min="3579" max="3579" width="8" style="419" customWidth="1"/>
    <col min="3580" max="3580" width="5.85546875" style="419" customWidth="1"/>
    <col min="3581" max="3581" width="9.42578125" style="419" customWidth="1"/>
    <col min="3582" max="3582" width="11.28515625" style="419" customWidth="1"/>
    <col min="3583" max="3583" width="11" style="419" customWidth="1"/>
    <col min="3584" max="3584" width="13.140625" style="419" customWidth="1"/>
    <col min="3585" max="3585" width="11.7109375" style="419" customWidth="1"/>
    <col min="3586" max="3586" width="11.140625" style="419" customWidth="1"/>
    <col min="3587" max="3587" width="11.7109375" style="419" customWidth="1"/>
    <col min="3588" max="3833" width="9.140625" style="419"/>
    <col min="3834" max="3834" width="5.28515625" style="419" customWidth="1"/>
    <col min="3835" max="3835" width="8" style="419" customWidth="1"/>
    <col min="3836" max="3836" width="5.85546875" style="419" customWidth="1"/>
    <col min="3837" max="3837" width="9.42578125" style="419" customWidth="1"/>
    <col min="3838" max="3838" width="11.28515625" style="419" customWidth="1"/>
    <col min="3839" max="3839" width="11" style="419" customWidth="1"/>
    <col min="3840" max="3840" width="13.140625" style="419" customWidth="1"/>
    <col min="3841" max="3841" width="11.7109375" style="419" customWidth="1"/>
    <col min="3842" max="3842" width="11.140625" style="419" customWidth="1"/>
    <col min="3843" max="3843" width="11.7109375" style="419" customWidth="1"/>
    <col min="3844" max="4089" width="9.140625" style="419"/>
    <col min="4090" max="4090" width="5.28515625" style="419" customWidth="1"/>
    <col min="4091" max="4091" width="8" style="419" customWidth="1"/>
    <col min="4092" max="4092" width="5.85546875" style="419" customWidth="1"/>
    <col min="4093" max="4093" width="9.42578125" style="419" customWidth="1"/>
    <col min="4094" max="4094" width="11.28515625" style="419" customWidth="1"/>
    <col min="4095" max="4095" width="11" style="419" customWidth="1"/>
    <col min="4096" max="4096" width="13.140625" style="419" customWidth="1"/>
    <col min="4097" max="4097" width="11.7109375" style="419" customWidth="1"/>
    <col min="4098" max="4098" width="11.140625" style="419" customWidth="1"/>
    <col min="4099" max="4099" width="11.7109375" style="419" customWidth="1"/>
    <col min="4100" max="4345" width="9.140625" style="419"/>
    <col min="4346" max="4346" width="5.28515625" style="419" customWidth="1"/>
    <col min="4347" max="4347" width="8" style="419" customWidth="1"/>
    <col min="4348" max="4348" width="5.85546875" style="419" customWidth="1"/>
    <col min="4349" max="4349" width="9.42578125" style="419" customWidth="1"/>
    <col min="4350" max="4350" width="11.28515625" style="419" customWidth="1"/>
    <col min="4351" max="4351" width="11" style="419" customWidth="1"/>
    <col min="4352" max="4352" width="13.140625" style="419" customWidth="1"/>
    <col min="4353" max="4353" width="11.7109375" style="419" customWidth="1"/>
    <col min="4354" max="4354" width="11.140625" style="419" customWidth="1"/>
    <col min="4355" max="4355" width="11.7109375" style="419" customWidth="1"/>
    <col min="4356" max="4601" width="9.140625" style="419"/>
    <col min="4602" max="4602" width="5.28515625" style="419" customWidth="1"/>
    <col min="4603" max="4603" width="8" style="419" customWidth="1"/>
    <col min="4604" max="4604" width="5.85546875" style="419" customWidth="1"/>
    <col min="4605" max="4605" width="9.42578125" style="419" customWidth="1"/>
    <col min="4606" max="4606" width="11.28515625" style="419" customWidth="1"/>
    <col min="4607" max="4607" width="11" style="419" customWidth="1"/>
    <col min="4608" max="4608" width="13.140625" style="419" customWidth="1"/>
    <col min="4609" max="4609" width="11.7109375" style="419" customWidth="1"/>
    <col min="4610" max="4610" width="11.140625" style="419" customWidth="1"/>
    <col min="4611" max="4611" width="11.7109375" style="419" customWidth="1"/>
    <col min="4612" max="4857" width="9.140625" style="419"/>
    <col min="4858" max="4858" width="5.28515625" style="419" customWidth="1"/>
    <col min="4859" max="4859" width="8" style="419" customWidth="1"/>
    <col min="4860" max="4860" width="5.85546875" style="419" customWidth="1"/>
    <col min="4861" max="4861" width="9.42578125" style="419" customWidth="1"/>
    <col min="4862" max="4862" width="11.28515625" style="419" customWidth="1"/>
    <col min="4863" max="4863" width="11" style="419" customWidth="1"/>
    <col min="4864" max="4864" width="13.140625" style="419" customWidth="1"/>
    <col min="4865" max="4865" width="11.7109375" style="419" customWidth="1"/>
    <col min="4866" max="4866" width="11.140625" style="419" customWidth="1"/>
    <col min="4867" max="4867" width="11.7109375" style="419" customWidth="1"/>
    <col min="4868" max="5113" width="9.140625" style="419"/>
    <col min="5114" max="5114" width="5.28515625" style="419" customWidth="1"/>
    <col min="5115" max="5115" width="8" style="419" customWidth="1"/>
    <col min="5116" max="5116" width="5.85546875" style="419" customWidth="1"/>
    <col min="5117" max="5117" width="9.42578125" style="419" customWidth="1"/>
    <col min="5118" max="5118" width="11.28515625" style="419" customWidth="1"/>
    <col min="5119" max="5119" width="11" style="419" customWidth="1"/>
    <col min="5120" max="5120" width="13.140625" style="419" customWidth="1"/>
    <col min="5121" max="5121" width="11.7109375" style="419" customWidth="1"/>
    <col min="5122" max="5122" width="11.140625" style="419" customWidth="1"/>
    <col min="5123" max="5123" width="11.7109375" style="419" customWidth="1"/>
    <col min="5124" max="5369" width="9.140625" style="419"/>
    <col min="5370" max="5370" width="5.28515625" style="419" customWidth="1"/>
    <col min="5371" max="5371" width="8" style="419" customWidth="1"/>
    <col min="5372" max="5372" width="5.85546875" style="419" customWidth="1"/>
    <col min="5373" max="5373" width="9.42578125" style="419" customWidth="1"/>
    <col min="5374" max="5374" width="11.28515625" style="419" customWidth="1"/>
    <col min="5375" max="5375" width="11" style="419" customWidth="1"/>
    <col min="5376" max="5376" width="13.140625" style="419" customWidth="1"/>
    <col min="5377" max="5377" width="11.7109375" style="419" customWidth="1"/>
    <col min="5378" max="5378" width="11.140625" style="419" customWidth="1"/>
    <col min="5379" max="5379" width="11.7109375" style="419" customWidth="1"/>
    <col min="5380" max="5625" width="9.140625" style="419"/>
    <col min="5626" max="5626" width="5.28515625" style="419" customWidth="1"/>
    <col min="5627" max="5627" width="8" style="419" customWidth="1"/>
    <col min="5628" max="5628" width="5.85546875" style="419" customWidth="1"/>
    <col min="5629" max="5629" width="9.42578125" style="419" customWidth="1"/>
    <col min="5630" max="5630" width="11.28515625" style="419" customWidth="1"/>
    <col min="5631" max="5631" width="11" style="419" customWidth="1"/>
    <col min="5632" max="5632" width="13.140625" style="419" customWidth="1"/>
    <col min="5633" max="5633" width="11.7109375" style="419" customWidth="1"/>
    <col min="5634" max="5634" width="11.140625" style="419" customWidth="1"/>
    <col min="5635" max="5635" width="11.7109375" style="419" customWidth="1"/>
    <col min="5636" max="5881" width="9.140625" style="419"/>
    <col min="5882" max="5882" width="5.28515625" style="419" customWidth="1"/>
    <col min="5883" max="5883" width="8" style="419" customWidth="1"/>
    <col min="5884" max="5884" width="5.85546875" style="419" customWidth="1"/>
    <col min="5885" max="5885" width="9.42578125" style="419" customWidth="1"/>
    <col min="5886" max="5886" width="11.28515625" style="419" customWidth="1"/>
    <col min="5887" max="5887" width="11" style="419" customWidth="1"/>
    <col min="5888" max="5888" width="13.140625" style="419" customWidth="1"/>
    <col min="5889" max="5889" width="11.7109375" style="419" customWidth="1"/>
    <col min="5890" max="5890" width="11.140625" style="419" customWidth="1"/>
    <col min="5891" max="5891" width="11.7109375" style="419" customWidth="1"/>
    <col min="5892" max="6137" width="9.140625" style="419"/>
    <col min="6138" max="6138" width="5.28515625" style="419" customWidth="1"/>
    <col min="6139" max="6139" width="8" style="419" customWidth="1"/>
    <col min="6140" max="6140" width="5.85546875" style="419" customWidth="1"/>
    <col min="6141" max="6141" width="9.42578125" style="419" customWidth="1"/>
    <col min="6142" max="6142" width="11.28515625" style="419" customWidth="1"/>
    <col min="6143" max="6143" width="11" style="419" customWidth="1"/>
    <col min="6144" max="6144" width="13.140625" style="419" customWidth="1"/>
    <col min="6145" max="6145" width="11.7109375" style="419" customWidth="1"/>
    <col min="6146" max="6146" width="11.140625" style="419" customWidth="1"/>
    <col min="6147" max="6147" width="11.7109375" style="419" customWidth="1"/>
    <col min="6148" max="6393" width="9.140625" style="419"/>
    <col min="6394" max="6394" width="5.28515625" style="419" customWidth="1"/>
    <col min="6395" max="6395" width="8" style="419" customWidth="1"/>
    <col min="6396" max="6396" width="5.85546875" style="419" customWidth="1"/>
    <col min="6397" max="6397" width="9.42578125" style="419" customWidth="1"/>
    <col min="6398" max="6398" width="11.28515625" style="419" customWidth="1"/>
    <col min="6399" max="6399" width="11" style="419" customWidth="1"/>
    <col min="6400" max="6400" width="13.140625" style="419" customWidth="1"/>
    <col min="6401" max="6401" width="11.7109375" style="419" customWidth="1"/>
    <col min="6402" max="6402" width="11.140625" style="419" customWidth="1"/>
    <col min="6403" max="6403" width="11.7109375" style="419" customWidth="1"/>
    <col min="6404" max="6649" width="9.140625" style="419"/>
    <col min="6650" max="6650" width="5.28515625" style="419" customWidth="1"/>
    <col min="6651" max="6651" width="8" style="419" customWidth="1"/>
    <col min="6652" max="6652" width="5.85546875" style="419" customWidth="1"/>
    <col min="6653" max="6653" width="9.42578125" style="419" customWidth="1"/>
    <col min="6654" max="6654" width="11.28515625" style="419" customWidth="1"/>
    <col min="6655" max="6655" width="11" style="419" customWidth="1"/>
    <col min="6656" max="6656" width="13.140625" style="419" customWidth="1"/>
    <col min="6657" max="6657" width="11.7109375" style="419" customWidth="1"/>
    <col min="6658" max="6658" width="11.140625" style="419" customWidth="1"/>
    <col min="6659" max="6659" width="11.7109375" style="419" customWidth="1"/>
    <col min="6660" max="6905" width="9.140625" style="419"/>
    <col min="6906" max="6906" width="5.28515625" style="419" customWidth="1"/>
    <col min="6907" max="6907" width="8" style="419" customWidth="1"/>
    <col min="6908" max="6908" width="5.85546875" style="419" customWidth="1"/>
    <col min="6909" max="6909" width="9.42578125" style="419" customWidth="1"/>
    <col min="6910" max="6910" width="11.28515625" style="419" customWidth="1"/>
    <col min="6911" max="6911" width="11" style="419" customWidth="1"/>
    <col min="6912" max="6912" width="13.140625" style="419" customWidth="1"/>
    <col min="6913" max="6913" width="11.7109375" style="419" customWidth="1"/>
    <col min="6914" max="6914" width="11.140625" style="419" customWidth="1"/>
    <col min="6915" max="6915" width="11.7109375" style="419" customWidth="1"/>
    <col min="6916" max="7161" width="9.140625" style="419"/>
    <col min="7162" max="7162" width="5.28515625" style="419" customWidth="1"/>
    <col min="7163" max="7163" width="8" style="419" customWidth="1"/>
    <col min="7164" max="7164" width="5.85546875" style="419" customWidth="1"/>
    <col min="7165" max="7165" width="9.42578125" style="419" customWidth="1"/>
    <col min="7166" max="7166" width="11.28515625" style="419" customWidth="1"/>
    <col min="7167" max="7167" width="11" style="419" customWidth="1"/>
    <col min="7168" max="7168" width="13.140625" style="419" customWidth="1"/>
    <col min="7169" max="7169" width="11.7109375" style="419" customWidth="1"/>
    <col min="7170" max="7170" width="11.140625" style="419" customWidth="1"/>
    <col min="7171" max="7171" width="11.7109375" style="419" customWidth="1"/>
    <col min="7172" max="7417" width="9.140625" style="419"/>
    <col min="7418" max="7418" width="5.28515625" style="419" customWidth="1"/>
    <col min="7419" max="7419" width="8" style="419" customWidth="1"/>
    <col min="7420" max="7420" width="5.85546875" style="419" customWidth="1"/>
    <col min="7421" max="7421" width="9.42578125" style="419" customWidth="1"/>
    <col min="7422" max="7422" width="11.28515625" style="419" customWidth="1"/>
    <col min="7423" max="7423" width="11" style="419" customWidth="1"/>
    <col min="7424" max="7424" width="13.140625" style="419" customWidth="1"/>
    <col min="7425" max="7425" width="11.7109375" style="419" customWidth="1"/>
    <col min="7426" max="7426" width="11.140625" style="419" customWidth="1"/>
    <col min="7427" max="7427" width="11.7109375" style="419" customWidth="1"/>
    <col min="7428" max="7673" width="9.140625" style="419"/>
    <col min="7674" max="7674" width="5.28515625" style="419" customWidth="1"/>
    <col min="7675" max="7675" width="8" style="419" customWidth="1"/>
    <col min="7676" max="7676" width="5.85546875" style="419" customWidth="1"/>
    <col min="7677" max="7677" width="9.42578125" style="419" customWidth="1"/>
    <col min="7678" max="7678" width="11.28515625" style="419" customWidth="1"/>
    <col min="7679" max="7679" width="11" style="419" customWidth="1"/>
    <col min="7680" max="7680" width="13.140625" style="419" customWidth="1"/>
    <col min="7681" max="7681" width="11.7109375" style="419" customWidth="1"/>
    <col min="7682" max="7682" width="11.140625" style="419" customWidth="1"/>
    <col min="7683" max="7683" width="11.7109375" style="419" customWidth="1"/>
    <col min="7684" max="7929" width="9.140625" style="419"/>
    <col min="7930" max="7930" width="5.28515625" style="419" customWidth="1"/>
    <col min="7931" max="7931" width="8" style="419" customWidth="1"/>
    <col min="7932" max="7932" width="5.85546875" style="419" customWidth="1"/>
    <col min="7933" max="7933" width="9.42578125" style="419" customWidth="1"/>
    <col min="7934" max="7934" width="11.28515625" style="419" customWidth="1"/>
    <col min="7935" max="7935" width="11" style="419" customWidth="1"/>
    <col min="7936" max="7936" width="13.140625" style="419" customWidth="1"/>
    <col min="7937" max="7937" width="11.7109375" style="419" customWidth="1"/>
    <col min="7938" max="7938" width="11.140625" style="419" customWidth="1"/>
    <col min="7939" max="7939" width="11.7109375" style="419" customWidth="1"/>
    <col min="7940" max="8185" width="9.140625" style="419"/>
    <col min="8186" max="8186" width="5.28515625" style="419" customWidth="1"/>
    <col min="8187" max="8187" width="8" style="419" customWidth="1"/>
    <col min="8188" max="8188" width="5.85546875" style="419" customWidth="1"/>
    <col min="8189" max="8189" width="9.42578125" style="419" customWidth="1"/>
    <col min="8190" max="8190" width="11.28515625" style="419" customWidth="1"/>
    <col min="8191" max="8191" width="11" style="419" customWidth="1"/>
    <col min="8192" max="8192" width="13.140625" style="419" customWidth="1"/>
    <col min="8193" max="8193" width="11.7109375" style="419" customWidth="1"/>
    <col min="8194" max="8194" width="11.140625" style="419" customWidth="1"/>
    <col min="8195" max="8195" width="11.7109375" style="419" customWidth="1"/>
    <col min="8196" max="8441" width="9.140625" style="419"/>
    <col min="8442" max="8442" width="5.28515625" style="419" customWidth="1"/>
    <col min="8443" max="8443" width="8" style="419" customWidth="1"/>
    <col min="8444" max="8444" width="5.85546875" style="419" customWidth="1"/>
    <col min="8445" max="8445" width="9.42578125" style="419" customWidth="1"/>
    <col min="8446" max="8446" width="11.28515625" style="419" customWidth="1"/>
    <col min="8447" max="8447" width="11" style="419" customWidth="1"/>
    <col min="8448" max="8448" width="13.140625" style="419" customWidth="1"/>
    <col min="8449" max="8449" width="11.7109375" style="419" customWidth="1"/>
    <col min="8450" max="8450" width="11.140625" style="419" customWidth="1"/>
    <col min="8451" max="8451" width="11.7109375" style="419" customWidth="1"/>
    <col min="8452" max="8697" width="9.140625" style="419"/>
    <col min="8698" max="8698" width="5.28515625" style="419" customWidth="1"/>
    <col min="8699" max="8699" width="8" style="419" customWidth="1"/>
    <col min="8700" max="8700" width="5.85546875" style="419" customWidth="1"/>
    <col min="8701" max="8701" width="9.42578125" style="419" customWidth="1"/>
    <col min="8702" max="8702" width="11.28515625" style="419" customWidth="1"/>
    <col min="8703" max="8703" width="11" style="419" customWidth="1"/>
    <col min="8704" max="8704" width="13.140625" style="419" customWidth="1"/>
    <col min="8705" max="8705" width="11.7109375" style="419" customWidth="1"/>
    <col min="8706" max="8706" width="11.140625" style="419" customWidth="1"/>
    <col min="8707" max="8707" width="11.7109375" style="419" customWidth="1"/>
    <col min="8708" max="8953" width="9.140625" style="419"/>
    <col min="8954" max="8954" width="5.28515625" style="419" customWidth="1"/>
    <col min="8955" max="8955" width="8" style="419" customWidth="1"/>
    <col min="8956" max="8956" width="5.85546875" style="419" customWidth="1"/>
    <col min="8957" max="8957" width="9.42578125" style="419" customWidth="1"/>
    <col min="8958" max="8958" width="11.28515625" style="419" customWidth="1"/>
    <col min="8959" max="8959" width="11" style="419" customWidth="1"/>
    <col min="8960" max="8960" width="13.140625" style="419" customWidth="1"/>
    <col min="8961" max="8961" width="11.7109375" style="419" customWidth="1"/>
    <col min="8962" max="8962" width="11.140625" style="419" customWidth="1"/>
    <col min="8963" max="8963" width="11.7109375" style="419" customWidth="1"/>
    <col min="8964" max="9209" width="9.140625" style="419"/>
    <col min="9210" max="9210" width="5.28515625" style="419" customWidth="1"/>
    <col min="9211" max="9211" width="8" style="419" customWidth="1"/>
    <col min="9212" max="9212" width="5.85546875" style="419" customWidth="1"/>
    <col min="9213" max="9213" width="9.42578125" style="419" customWidth="1"/>
    <col min="9214" max="9214" width="11.28515625" style="419" customWidth="1"/>
    <col min="9215" max="9215" width="11" style="419" customWidth="1"/>
    <col min="9216" max="9216" width="13.140625" style="419" customWidth="1"/>
    <col min="9217" max="9217" width="11.7109375" style="419" customWidth="1"/>
    <col min="9218" max="9218" width="11.140625" style="419" customWidth="1"/>
    <col min="9219" max="9219" width="11.7109375" style="419" customWidth="1"/>
    <col min="9220" max="9465" width="9.140625" style="419"/>
    <col min="9466" max="9466" width="5.28515625" style="419" customWidth="1"/>
    <col min="9467" max="9467" width="8" style="419" customWidth="1"/>
    <col min="9468" max="9468" width="5.85546875" style="419" customWidth="1"/>
    <col min="9469" max="9469" width="9.42578125" style="419" customWidth="1"/>
    <col min="9470" max="9470" width="11.28515625" style="419" customWidth="1"/>
    <col min="9471" max="9471" width="11" style="419" customWidth="1"/>
    <col min="9472" max="9472" width="13.140625" style="419" customWidth="1"/>
    <col min="9473" max="9473" width="11.7109375" style="419" customWidth="1"/>
    <col min="9474" max="9474" width="11.140625" style="419" customWidth="1"/>
    <col min="9475" max="9475" width="11.7109375" style="419" customWidth="1"/>
    <col min="9476" max="9721" width="9.140625" style="419"/>
    <col min="9722" max="9722" width="5.28515625" style="419" customWidth="1"/>
    <col min="9723" max="9723" width="8" style="419" customWidth="1"/>
    <col min="9724" max="9724" width="5.85546875" style="419" customWidth="1"/>
    <col min="9725" max="9725" width="9.42578125" style="419" customWidth="1"/>
    <col min="9726" max="9726" width="11.28515625" style="419" customWidth="1"/>
    <col min="9727" max="9727" width="11" style="419" customWidth="1"/>
    <col min="9728" max="9728" width="13.140625" style="419" customWidth="1"/>
    <col min="9729" max="9729" width="11.7109375" style="419" customWidth="1"/>
    <col min="9730" max="9730" width="11.140625" style="419" customWidth="1"/>
    <col min="9731" max="9731" width="11.7109375" style="419" customWidth="1"/>
    <col min="9732" max="9977" width="9.140625" style="419"/>
    <col min="9978" max="9978" width="5.28515625" style="419" customWidth="1"/>
    <col min="9979" max="9979" width="8" style="419" customWidth="1"/>
    <col min="9980" max="9980" width="5.85546875" style="419" customWidth="1"/>
    <col min="9981" max="9981" width="9.42578125" style="419" customWidth="1"/>
    <col min="9982" max="9982" width="11.28515625" style="419" customWidth="1"/>
    <col min="9983" max="9983" width="11" style="419" customWidth="1"/>
    <col min="9984" max="9984" width="13.140625" style="419" customWidth="1"/>
    <col min="9985" max="9985" width="11.7109375" style="419" customWidth="1"/>
    <col min="9986" max="9986" width="11.140625" style="419" customWidth="1"/>
    <col min="9987" max="9987" width="11.7109375" style="419" customWidth="1"/>
    <col min="9988" max="10233" width="9.140625" style="419"/>
    <col min="10234" max="10234" width="5.28515625" style="419" customWidth="1"/>
    <col min="10235" max="10235" width="8" style="419" customWidth="1"/>
    <col min="10236" max="10236" width="5.85546875" style="419" customWidth="1"/>
    <col min="10237" max="10237" width="9.42578125" style="419" customWidth="1"/>
    <col min="10238" max="10238" width="11.28515625" style="419" customWidth="1"/>
    <col min="10239" max="10239" width="11" style="419" customWidth="1"/>
    <col min="10240" max="10240" width="13.140625" style="419" customWidth="1"/>
    <col min="10241" max="10241" width="11.7109375" style="419" customWidth="1"/>
    <col min="10242" max="10242" width="11.140625" style="419" customWidth="1"/>
    <col min="10243" max="10243" width="11.7109375" style="419" customWidth="1"/>
    <col min="10244" max="10489" width="9.140625" style="419"/>
    <col min="10490" max="10490" width="5.28515625" style="419" customWidth="1"/>
    <col min="10491" max="10491" width="8" style="419" customWidth="1"/>
    <col min="10492" max="10492" width="5.85546875" style="419" customWidth="1"/>
    <col min="10493" max="10493" width="9.42578125" style="419" customWidth="1"/>
    <col min="10494" max="10494" width="11.28515625" style="419" customWidth="1"/>
    <col min="10495" max="10495" width="11" style="419" customWidth="1"/>
    <col min="10496" max="10496" width="13.140625" style="419" customWidth="1"/>
    <col min="10497" max="10497" width="11.7109375" style="419" customWidth="1"/>
    <col min="10498" max="10498" width="11.140625" style="419" customWidth="1"/>
    <col min="10499" max="10499" width="11.7109375" style="419" customWidth="1"/>
    <col min="10500" max="10745" width="9.140625" style="419"/>
    <col min="10746" max="10746" width="5.28515625" style="419" customWidth="1"/>
    <col min="10747" max="10747" width="8" style="419" customWidth="1"/>
    <col min="10748" max="10748" width="5.85546875" style="419" customWidth="1"/>
    <col min="10749" max="10749" width="9.42578125" style="419" customWidth="1"/>
    <col min="10750" max="10750" width="11.28515625" style="419" customWidth="1"/>
    <col min="10751" max="10751" width="11" style="419" customWidth="1"/>
    <col min="10752" max="10752" width="13.140625" style="419" customWidth="1"/>
    <col min="10753" max="10753" width="11.7109375" style="419" customWidth="1"/>
    <col min="10754" max="10754" width="11.140625" style="419" customWidth="1"/>
    <col min="10755" max="10755" width="11.7109375" style="419" customWidth="1"/>
    <col min="10756" max="11001" width="9.140625" style="419"/>
    <col min="11002" max="11002" width="5.28515625" style="419" customWidth="1"/>
    <col min="11003" max="11003" width="8" style="419" customWidth="1"/>
    <col min="11004" max="11004" width="5.85546875" style="419" customWidth="1"/>
    <col min="11005" max="11005" width="9.42578125" style="419" customWidth="1"/>
    <col min="11006" max="11006" width="11.28515625" style="419" customWidth="1"/>
    <col min="11007" max="11007" width="11" style="419" customWidth="1"/>
    <col min="11008" max="11008" width="13.140625" style="419" customWidth="1"/>
    <col min="11009" max="11009" width="11.7109375" style="419" customWidth="1"/>
    <col min="11010" max="11010" width="11.140625" style="419" customWidth="1"/>
    <col min="11011" max="11011" width="11.7109375" style="419" customWidth="1"/>
    <col min="11012" max="11257" width="9.140625" style="419"/>
    <col min="11258" max="11258" width="5.28515625" style="419" customWidth="1"/>
    <col min="11259" max="11259" width="8" style="419" customWidth="1"/>
    <col min="11260" max="11260" width="5.85546875" style="419" customWidth="1"/>
    <col min="11261" max="11261" width="9.42578125" style="419" customWidth="1"/>
    <col min="11262" max="11262" width="11.28515625" style="419" customWidth="1"/>
    <col min="11263" max="11263" width="11" style="419" customWidth="1"/>
    <col min="11264" max="11264" width="13.140625" style="419" customWidth="1"/>
    <col min="11265" max="11265" width="11.7109375" style="419" customWidth="1"/>
    <col min="11266" max="11266" width="11.140625" style="419" customWidth="1"/>
    <col min="11267" max="11267" width="11.7109375" style="419" customWidth="1"/>
    <col min="11268" max="11513" width="9.140625" style="419"/>
    <col min="11514" max="11514" width="5.28515625" style="419" customWidth="1"/>
    <col min="11515" max="11515" width="8" style="419" customWidth="1"/>
    <col min="11516" max="11516" width="5.85546875" style="419" customWidth="1"/>
    <col min="11517" max="11517" width="9.42578125" style="419" customWidth="1"/>
    <col min="11518" max="11518" width="11.28515625" style="419" customWidth="1"/>
    <col min="11519" max="11519" width="11" style="419" customWidth="1"/>
    <col min="11520" max="11520" width="13.140625" style="419" customWidth="1"/>
    <col min="11521" max="11521" width="11.7109375" style="419" customWidth="1"/>
    <col min="11522" max="11522" width="11.140625" style="419" customWidth="1"/>
    <col min="11523" max="11523" width="11.7109375" style="419" customWidth="1"/>
    <col min="11524" max="11769" width="9.140625" style="419"/>
    <col min="11770" max="11770" width="5.28515625" style="419" customWidth="1"/>
    <col min="11771" max="11771" width="8" style="419" customWidth="1"/>
    <col min="11772" max="11772" width="5.85546875" style="419" customWidth="1"/>
    <col min="11773" max="11773" width="9.42578125" style="419" customWidth="1"/>
    <col min="11774" max="11774" width="11.28515625" style="419" customWidth="1"/>
    <col min="11775" max="11775" width="11" style="419" customWidth="1"/>
    <col min="11776" max="11776" width="13.140625" style="419" customWidth="1"/>
    <col min="11777" max="11777" width="11.7109375" style="419" customWidth="1"/>
    <col min="11778" max="11778" width="11.140625" style="419" customWidth="1"/>
    <col min="11779" max="11779" width="11.7109375" style="419" customWidth="1"/>
    <col min="11780" max="12025" width="9.140625" style="419"/>
    <col min="12026" max="12026" width="5.28515625" style="419" customWidth="1"/>
    <col min="12027" max="12027" width="8" style="419" customWidth="1"/>
    <col min="12028" max="12028" width="5.85546875" style="419" customWidth="1"/>
    <col min="12029" max="12029" width="9.42578125" style="419" customWidth="1"/>
    <col min="12030" max="12030" width="11.28515625" style="419" customWidth="1"/>
    <col min="12031" max="12031" width="11" style="419" customWidth="1"/>
    <col min="12032" max="12032" width="13.140625" style="419" customWidth="1"/>
    <col min="12033" max="12033" width="11.7109375" style="419" customWidth="1"/>
    <col min="12034" max="12034" width="11.140625" style="419" customWidth="1"/>
    <col min="12035" max="12035" width="11.7109375" style="419" customWidth="1"/>
    <col min="12036" max="12281" width="9.140625" style="419"/>
    <col min="12282" max="12282" width="5.28515625" style="419" customWidth="1"/>
    <col min="12283" max="12283" width="8" style="419" customWidth="1"/>
    <col min="12284" max="12284" width="5.85546875" style="419" customWidth="1"/>
    <col min="12285" max="12285" width="9.42578125" style="419" customWidth="1"/>
    <col min="12286" max="12286" width="11.28515625" style="419" customWidth="1"/>
    <col min="12287" max="12287" width="11" style="419" customWidth="1"/>
    <col min="12288" max="12288" width="13.140625" style="419" customWidth="1"/>
    <col min="12289" max="12289" width="11.7109375" style="419" customWidth="1"/>
    <col min="12290" max="12290" width="11.140625" style="419" customWidth="1"/>
    <col min="12291" max="12291" width="11.7109375" style="419" customWidth="1"/>
    <col min="12292" max="12537" width="9.140625" style="419"/>
    <col min="12538" max="12538" width="5.28515625" style="419" customWidth="1"/>
    <col min="12539" max="12539" width="8" style="419" customWidth="1"/>
    <col min="12540" max="12540" width="5.85546875" style="419" customWidth="1"/>
    <col min="12541" max="12541" width="9.42578125" style="419" customWidth="1"/>
    <col min="12542" max="12542" width="11.28515625" style="419" customWidth="1"/>
    <col min="12543" max="12543" width="11" style="419" customWidth="1"/>
    <col min="12544" max="12544" width="13.140625" style="419" customWidth="1"/>
    <col min="12545" max="12545" width="11.7109375" style="419" customWidth="1"/>
    <col min="12546" max="12546" width="11.140625" style="419" customWidth="1"/>
    <col min="12547" max="12547" width="11.7109375" style="419" customWidth="1"/>
    <col min="12548" max="12793" width="9.140625" style="419"/>
    <col min="12794" max="12794" width="5.28515625" style="419" customWidth="1"/>
    <col min="12795" max="12795" width="8" style="419" customWidth="1"/>
    <col min="12796" max="12796" width="5.85546875" style="419" customWidth="1"/>
    <col min="12797" max="12797" width="9.42578125" style="419" customWidth="1"/>
    <col min="12798" max="12798" width="11.28515625" style="419" customWidth="1"/>
    <col min="12799" max="12799" width="11" style="419" customWidth="1"/>
    <col min="12800" max="12800" width="13.140625" style="419" customWidth="1"/>
    <col min="12801" max="12801" width="11.7109375" style="419" customWidth="1"/>
    <col min="12802" max="12802" width="11.140625" style="419" customWidth="1"/>
    <col min="12803" max="12803" width="11.7109375" style="419" customWidth="1"/>
    <col min="12804" max="13049" width="9.140625" style="419"/>
    <col min="13050" max="13050" width="5.28515625" style="419" customWidth="1"/>
    <col min="13051" max="13051" width="8" style="419" customWidth="1"/>
    <col min="13052" max="13052" width="5.85546875" style="419" customWidth="1"/>
    <col min="13053" max="13053" width="9.42578125" style="419" customWidth="1"/>
    <col min="13054" max="13054" width="11.28515625" style="419" customWidth="1"/>
    <col min="13055" max="13055" width="11" style="419" customWidth="1"/>
    <col min="13056" max="13056" width="13.140625" style="419" customWidth="1"/>
    <col min="13057" max="13057" width="11.7109375" style="419" customWidth="1"/>
    <col min="13058" max="13058" width="11.140625" style="419" customWidth="1"/>
    <col min="13059" max="13059" width="11.7109375" style="419" customWidth="1"/>
    <col min="13060" max="13305" width="9.140625" style="419"/>
    <col min="13306" max="13306" width="5.28515625" style="419" customWidth="1"/>
    <col min="13307" max="13307" width="8" style="419" customWidth="1"/>
    <col min="13308" max="13308" width="5.85546875" style="419" customWidth="1"/>
    <col min="13309" max="13309" width="9.42578125" style="419" customWidth="1"/>
    <col min="13310" max="13310" width="11.28515625" style="419" customWidth="1"/>
    <col min="13311" max="13311" width="11" style="419" customWidth="1"/>
    <col min="13312" max="13312" width="13.140625" style="419" customWidth="1"/>
    <col min="13313" max="13313" width="11.7109375" style="419" customWidth="1"/>
    <col min="13314" max="13314" width="11.140625" style="419" customWidth="1"/>
    <col min="13315" max="13315" width="11.7109375" style="419" customWidth="1"/>
    <col min="13316" max="13561" width="9.140625" style="419"/>
    <col min="13562" max="13562" width="5.28515625" style="419" customWidth="1"/>
    <col min="13563" max="13563" width="8" style="419" customWidth="1"/>
    <col min="13564" max="13564" width="5.85546875" style="419" customWidth="1"/>
    <col min="13565" max="13565" width="9.42578125" style="419" customWidth="1"/>
    <col min="13566" max="13566" width="11.28515625" style="419" customWidth="1"/>
    <col min="13567" max="13567" width="11" style="419" customWidth="1"/>
    <col min="13568" max="13568" width="13.140625" style="419" customWidth="1"/>
    <col min="13569" max="13569" width="11.7109375" style="419" customWidth="1"/>
    <col min="13570" max="13570" width="11.140625" style="419" customWidth="1"/>
    <col min="13571" max="13571" width="11.7109375" style="419" customWidth="1"/>
    <col min="13572" max="13817" width="9.140625" style="419"/>
    <col min="13818" max="13818" width="5.28515625" style="419" customWidth="1"/>
    <col min="13819" max="13819" width="8" style="419" customWidth="1"/>
    <col min="13820" max="13820" width="5.85546875" style="419" customWidth="1"/>
    <col min="13821" max="13821" width="9.42578125" style="419" customWidth="1"/>
    <col min="13822" max="13822" width="11.28515625" style="419" customWidth="1"/>
    <col min="13823" max="13823" width="11" style="419" customWidth="1"/>
    <col min="13824" max="13824" width="13.140625" style="419" customWidth="1"/>
    <col min="13825" max="13825" width="11.7109375" style="419" customWidth="1"/>
    <col min="13826" max="13826" width="11.140625" style="419" customWidth="1"/>
    <col min="13827" max="13827" width="11.7109375" style="419" customWidth="1"/>
    <col min="13828" max="14073" width="9.140625" style="419"/>
    <col min="14074" max="14074" width="5.28515625" style="419" customWidth="1"/>
    <col min="14075" max="14075" width="8" style="419" customWidth="1"/>
    <col min="14076" max="14076" width="5.85546875" style="419" customWidth="1"/>
    <col min="14077" max="14077" width="9.42578125" style="419" customWidth="1"/>
    <col min="14078" max="14078" width="11.28515625" style="419" customWidth="1"/>
    <col min="14079" max="14079" width="11" style="419" customWidth="1"/>
    <col min="14080" max="14080" width="13.140625" style="419" customWidth="1"/>
    <col min="14081" max="14081" width="11.7109375" style="419" customWidth="1"/>
    <col min="14082" max="14082" width="11.140625" style="419" customWidth="1"/>
    <col min="14083" max="14083" width="11.7109375" style="419" customWidth="1"/>
    <col min="14084" max="14329" width="9.140625" style="419"/>
    <col min="14330" max="14330" width="5.28515625" style="419" customWidth="1"/>
    <col min="14331" max="14331" width="8" style="419" customWidth="1"/>
    <col min="14332" max="14332" width="5.85546875" style="419" customWidth="1"/>
    <col min="14333" max="14333" width="9.42578125" style="419" customWidth="1"/>
    <col min="14334" max="14334" width="11.28515625" style="419" customWidth="1"/>
    <col min="14335" max="14335" width="11" style="419" customWidth="1"/>
    <col min="14336" max="14336" width="13.140625" style="419" customWidth="1"/>
    <col min="14337" max="14337" width="11.7109375" style="419" customWidth="1"/>
    <col min="14338" max="14338" width="11.140625" style="419" customWidth="1"/>
    <col min="14339" max="14339" width="11.7109375" style="419" customWidth="1"/>
    <col min="14340" max="14585" width="9.140625" style="419"/>
    <col min="14586" max="14586" width="5.28515625" style="419" customWidth="1"/>
    <col min="14587" max="14587" width="8" style="419" customWidth="1"/>
    <col min="14588" max="14588" width="5.85546875" style="419" customWidth="1"/>
    <col min="14589" max="14589" width="9.42578125" style="419" customWidth="1"/>
    <col min="14590" max="14590" width="11.28515625" style="419" customWidth="1"/>
    <col min="14591" max="14591" width="11" style="419" customWidth="1"/>
    <col min="14592" max="14592" width="13.140625" style="419" customWidth="1"/>
    <col min="14593" max="14593" width="11.7109375" style="419" customWidth="1"/>
    <col min="14594" max="14594" width="11.140625" style="419" customWidth="1"/>
    <col min="14595" max="14595" width="11.7109375" style="419" customWidth="1"/>
    <col min="14596" max="14841" width="9.140625" style="419"/>
    <col min="14842" max="14842" width="5.28515625" style="419" customWidth="1"/>
    <col min="14843" max="14843" width="8" style="419" customWidth="1"/>
    <col min="14844" max="14844" width="5.85546875" style="419" customWidth="1"/>
    <col min="14845" max="14845" width="9.42578125" style="419" customWidth="1"/>
    <col min="14846" max="14846" width="11.28515625" style="419" customWidth="1"/>
    <col min="14847" max="14847" width="11" style="419" customWidth="1"/>
    <col min="14848" max="14848" width="13.140625" style="419" customWidth="1"/>
    <col min="14849" max="14849" width="11.7109375" style="419" customWidth="1"/>
    <col min="14850" max="14850" width="11.140625" style="419" customWidth="1"/>
    <col min="14851" max="14851" width="11.7109375" style="419" customWidth="1"/>
    <col min="14852" max="15097" width="9.140625" style="419"/>
    <col min="15098" max="15098" width="5.28515625" style="419" customWidth="1"/>
    <col min="15099" max="15099" width="8" style="419" customWidth="1"/>
    <col min="15100" max="15100" width="5.85546875" style="419" customWidth="1"/>
    <col min="15101" max="15101" width="9.42578125" style="419" customWidth="1"/>
    <col min="15102" max="15102" width="11.28515625" style="419" customWidth="1"/>
    <col min="15103" max="15103" width="11" style="419" customWidth="1"/>
    <col min="15104" max="15104" width="13.140625" style="419" customWidth="1"/>
    <col min="15105" max="15105" width="11.7109375" style="419" customWidth="1"/>
    <col min="15106" max="15106" width="11.140625" style="419" customWidth="1"/>
    <col min="15107" max="15107" width="11.7109375" style="419" customWidth="1"/>
    <col min="15108" max="15353" width="9.140625" style="419"/>
    <col min="15354" max="15354" width="5.28515625" style="419" customWidth="1"/>
    <col min="15355" max="15355" width="8" style="419" customWidth="1"/>
    <col min="15356" max="15356" width="5.85546875" style="419" customWidth="1"/>
    <col min="15357" max="15357" width="9.42578125" style="419" customWidth="1"/>
    <col min="15358" max="15358" width="11.28515625" style="419" customWidth="1"/>
    <col min="15359" max="15359" width="11" style="419" customWidth="1"/>
    <col min="15360" max="15360" width="13.140625" style="419" customWidth="1"/>
    <col min="15361" max="15361" width="11.7109375" style="419" customWidth="1"/>
    <col min="15362" max="15362" width="11.140625" style="419" customWidth="1"/>
    <col min="15363" max="15363" width="11.7109375" style="419" customWidth="1"/>
    <col min="15364" max="15609" width="9.140625" style="419"/>
    <col min="15610" max="15610" width="5.28515625" style="419" customWidth="1"/>
    <col min="15611" max="15611" width="8" style="419" customWidth="1"/>
    <col min="15612" max="15612" width="5.85546875" style="419" customWidth="1"/>
    <col min="15613" max="15613" width="9.42578125" style="419" customWidth="1"/>
    <col min="15614" max="15614" width="11.28515625" style="419" customWidth="1"/>
    <col min="15615" max="15615" width="11" style="419" customWidth="1"/>
    <col min="15616" max="15616" width="13.140625" style="419" customWidth="1"/>
    <col min="15617" max="15617" width="11.7109375" style="419" customWidth="1"/>
    <col min="15618" max="15618" width="11.140625" style="419" customWidth="1"/>
    <col min="15619" max="15619" width="11.7109375" style="419" customWidth="1"/>
    <col min="15620" max="15865" width="9.140625" style="419"/>
    <col min="15866" max="15866" width="5.28515625" style="419" customWidth="1"/>
    <col min="15867" max="15867" width="8" style="419" customWidth="1"/>
    <col min="15868" max="15868" width="5.85546875" style="419" customWidth="1"/>
    <col min="15869" max="15869" width="9.42578125" style="419" customWidth="1"/>
    <col min="15870" max="15870" width="11.28515625" style="419" customWidth="1"/>
    <col min="15871" max="15871" width="11" style="419" customWidth="1"/>
    <col min="15872" max="15872" width="13.140625" style="419" customWidth="1"/>
    <col min="15873" max="15873" width="11.7109375" style="419" customWidth="1"/>
    <col min="15874" max="15874" width="11.140625" style="419" customWidth="1"/>
    <col min="15875" max="15875" width="11.7109375" style="419" customWidth="1"/>
    <col min="15876" max="16121" width="9.140625" style="419"/>
    <col min="16122" max="16122" width="5.28515625" style="419" customWidth="1"/>
    <col min="16123" max="16123" width="8" style="419" customWidth="1"/>
    <col min="16124" max="16124" width="5.85546875" style="419" customWidth="1"/>
    <col min="16125" max="16125" width="9.42578125" style="419" customWidth="1"/>
    <col min="16126" max="16126" width="11.28515625" style="419" customWidth="1"/>
    <col min="16127" max="16127" width="11" style="419" customWidth="1"/>
    <col min="16128" max="16128" width="13.140625" style="419" customWidth="1"/>
    <col min="16129" max="16129" width="11.7109375" style="419" customWidth="1"/>
    <col min="16130" max="16130" width="11.140625" style="419" customWidth="1"/>
    <col min="16131" max="16131" width="11.7109375" style="419" customWidth="1"/>
    <col min="16132" max="16384" width="9.140625" style="419"/>
  </cols>
  <sheetData>
    <row r="1" spans="1:68" s="364" customFormat="1" ht="12.75" customHeight="1" x14ac:dyDescent="0.25">
      <c r="A1" s="330"/>
      <c r="B1" s="419"/>
      <c r="C1" s="419"/>
      <c r="D1" s="419"/>
      <c r="E1" s="419"/>
      <c r="F1" s="3" t="s">
        <v>308</v>
      </c>
    </row>
    <row r="2" spans="1:68" s="364" customFormat="1" ht="12.75" customHeight="1" x14ac:dyDescent="0.25">
      <c r="A2" s="419"/>
      <c r="B2" s="419"/>
      <c r="C2" s="419"/>
      <c r="D2" s="419"/>
      <c r="E2" s="419"/>
      <c r="F2" s="3" t="s">
        <v>109</v>
      </c>
    </row>
    <row r="3" spans="1:68" s="364" customFormat="1" ht="12.75" customHeight="1" x14ac:dyDescent="0.25">
      <c r="A3" s="419"/>
      <c r="B3" s="419"/>
      <c r="C3" s="419"/>
      <c r="D3" s="419"/>
      <c r="E3" s="419"/>
      <c r="F3" s="3" t="s">
        <v>1</v>
      </c>
    </row>
    <row r="4" spans="1:68" s="364" customFormat="1" ht="12.75" customHeight="1" x14ac:dyDescent="0.25">
      <c r="A4" s="419"/>
      <c r="B4" s="419"/>
      <c r="C4" s="419"/>
      <c r="D4" s="419"/>
      <c r="E4" s="419"/>
      <c r="F4" s="3" t="s">
        <v>110</v>
      </c>
    </row>
    <row r="5" spans="1:68" s="364" customFormat="1" ht="12.75" customHeight="1" x14ac:dyDescent="0.25">
      <c r="A5" s="419"/>
      <c r="B5" s="419"/>
      <c r="C5" s="419"/>
      <c r="D5" s="419"/>
      <c r="E5" s="419"/>
    </row>
    <row r="6" spans="1:68" s="364" customFormat="1" ht="13.5" customHeight="1" x14ac:dyDescent="0.25">
      <c r="A6" s="331" t="s">
        <v>309</v>
      </c>
      <c r="B6" s="331"/>
      <c r="C6" s="331"/>
      <c r="D6" s="331"/>
      <c r="E6" s="331"/>
      <c r="F6" s="331"/>
      <c r="G6" s="331"/>
    </row>
    <row r="7" spans="1:68" s="364" customFormat="1" ht="12.75" customHeight="1" x14ac:dyDescent="0.25">
      <c r="A7" s="331" t="s">
        <v>310</v>
      </c>
      <c r="B7" s="332"/>
      <c r="C7" s="332"/>
      <c r="D7" s="332"/>
      <c r="E7" s="332"/>
      <c r="F7" s="332"/>
      <c r="G7" s="332"/>
    </row>
    <row r="8" spans="1:68" s="364" customFormat="1" ht="9" customHeight="1" x14ac:dyDescent="0.25">
      <c r="A8" s="333"/>
      <c r="B8" s="334"/>
      <c r="C8" s="334"/>
      <c r="D8" s="334"/>
      <c r="E8" s="334"/>
      <c r="F8" s="334"/>
      <c r="G8" s="334"/>
    </row>
    <row r="9" spans="1:68" s="364" customFormat="1" ht="11.25" customHeight="1" x14ac:dyDescent="0.25">
      <c r="A9" s="419"/>
      <c r="B9" s="419"/>
      <c r="C9" s="419"/>
      <c r="D9" s="419"/>
      <c r="E9" s="419"/>
      <c r="G9" s="335" t="s">
        <v>3</v>
      </c>
    </row>
    <row r="10" spans="1:68" s="339" customFormat="1" ht="36.75" customHeight="1" x14ac:dyDescent="0.2">
      <c r="A10" s="336" t="s">
        <v>163</v>
      </c>
      <c r="B10" s="336" t="s">
        <v>193</v>
      </c>
      <c r="C10" s="336" t="s">
        <v>311</v>
      </c>
      <c r="D10" s="336" t="s">
        <v>125</v>
      </c>
      <c r="E10" s="337" t="s">
        <v>7</v>
      </c>
      <c r="F10" s="337" t="s">
        <v>312</v>
      </c>
      <c r="G10" s="337" t="s">
        <v>313</v>
      </c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  <c r="BO10" s="338"/>
      <c r="BP10" s="338"/>
    </row>
    <row r="11" spans="1:68" s="342" customFormat="1" ht="10.5" customHeight="1" x14ac:dyDescent="0.2">
      <c r="A11" s="340">
        <v>1</v>
      </c>
      <c r="B11" s="340">
        <v>2</v>
      </c>
      <c r="C11" s="340">
        <v>3</v>
      </c>
      <c r="D11" s="340">
        <v>4</v>
      </c>
      <c r="E11" s="340">
        <v>5</v>
      </c>
      <c r="F11" s="340">
        <v>6</v>
      </c>
      <c r="G11" s="340">
        <v>7</v>
      </c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1"/>
      <c r="BH11" s="341"/>
      <c r="BI11" s="341"/>
      <c r="BJ11" s="341"/>
      <c r="BK11" s="341"/>
      <c r="BL11" s="341"/>
      <c r="BM11" s="341"/>
      <c r="BN11" s="341"/>
      <c r="BO11" s="341"/>
      <c r="BP11" s="341"/>
    </row>
    <row r="12" spans="1:68" s="421" customFormat="1" ht="15.75" customHeight="1" x14ac:dyDescent="0.2">
      <c r="A12" s="343"/>
      <c r="B12" s="344"/>
      <c r="C12" s="345"/>
      <c r="D12" s="345"/>
      <c r="E12" s="346" t="s">
        <v>35</v>
      </c>
      <c r="F12" s="347">
        <f>5350+9150+36625</f>
        <v>51125</v>
      </c>
      <c r="G12" s="348" t="s">
        <v>149</v>
      </c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  <c r="AJ12" s="420"/>
      <c r="AK12" s="420"/>
      <c r="AL12" s="420"/>
      <c r="AM12" s="420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  <c r="BB12" s="420"/>
      <c r="BC12" s="420"/>
      <c r="BD12" s="420"/>
      <c r="BE12" s="420"/>
      <c r="BF12" s="420"/>
      <c r="BG12" s="420"/>
      <c r="BH12" s="420"/>
      <c r="BI12" s="420"/>
      <c r="BJ12" s="420"/>
      <c r="BK12" s="420"/>
      <c r="BL12" s="420"/>
      <c r="BM12" s="420"/>
      <c r="BN12" s="420"/>
      <c r="BO12" s="420"/>
      <c r="BP12" s="420"/>
    </row>
    <row r="13" spans="1:68" s="421" customFormat="1" ht="24" x14ac:dyDescent="0.2">
      <c r="A13" s="349" t="s">
        <v>314</v>
      </c>
      <c r="B13" s="350" t="s">
        <v>315</v>
      </c>
      <c r="C13" s="345" t="s">
        <v>76</v>
      </c>
      <c r="D13" s="345" t="s">
        <v>316</v>
      </c>
      <c r="E13" s="351" t="s">
        <v>149</v>
      </c>
      <c r="F13" s="352" t="s">
        <v>149</v>
      </c>
      <c r="G13" s="353">
        <f>SUM(G15)</f>
        <v>51125</v>
      </c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L13" s="420"/>
      <c r="AM13" s="420"/>
      <c r="AN13" s="420"/>
      <c r="AO13" s="420"/>
      <c r="AP13" s="420"/>
      <c r="AQ13" s="420"/>
      <c r="AR13" s="420"/>
      <c r="AS13" s="420"/>
      <c r="AT13" s="420"/>
      <c r="AU13" s="420"/>
      <c r="AV13" s="420"/>
      <c r="AW13" s="420"/>
      <c r="AX13" s="420"/>
      <c r="AY13" s="420"/>
      <c r="AZ13" s="420"/>
      <c r="BA13" s="420"/>
      <c r="BB13" s="420"/>
      <c r="BC13" s="420"/>
      <c r="BD13" s="420"/>
      <c r="BE13" s="420"/>
      <c r="BF13" s="420"/>
      <c r="BG13" s="420"/>
      <c r="BH13" s="420"/>
      <c r="BI13" s="420"/>
      <c r="BJ13" s="420"/>
      <c r="BK13" s="420"/>
      <c r="BL13" s="420"/>
      <c r="BM13" s="420"/>
      <c r="BN13" s="420"/>
      <c r="BO13" s="420"/>
      <c r="BP13" s="420"/>
    </row>
    <row r="14" spans="1:68" s="421" customFormat="1" ht="9" customHeight="1" x14ac:dyDescent="0.2">
      <c r="A14" s="343"/>
      <c r="B14" s="354"/>
      <c r="C14" s="345"/>
      <c r="D14" s="345"/>
      <c r="E14" s="345"/>
      <c r="F14" s="355"/>
      <c r="G14" s="422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J14" s="420"/>
      <c r="AK14" s="420"/>
      <c r="AL14" s="420"/>
      <c r="AM14" s="420"/>
      <c r="AN14" s="420"/>
      <c r="AO14" s="420"/>
      <c r="AP14" s="420"/>
      <c r="AQ14" s="420"/>
      <c r="AR14" s="420"/>
      <c r="AS14" s="420"/>
      <c r="AT14" s="420"/>
      <c r="AU14" s="420"/>
      <c r="AV14" s="420"/>
      <c r="AW14" s="420"/>
      <c r="AX14" s="420"/>
      <c r="AY14" s="420"/>
      <c r="AZ14" s="420"/>
      <c r="BA14" s="420"/>
      <c r="BB14" s="420"/>
      <c r="BC14" s="420"/>
      <c r="BD14" s="420"/>
      <c r="BE14" s="420"/>
      <c r="BF14" s="420"/>
      <c r="BG14" s="420"/>
      <c r="BH14" s="420"/>
      <c r="BI14" s="420"/>
      <c r="BJ14" s="420"/>
      <c r="BK14" s="420"/>
      <c r="BL14" s="420"/>
      <c r="BM14" s="420"/>
      <c r="BN14" s="420"/>
      <c r="BO14" s="420"/>
      <c r="BP14" s="420"/>
    </row>
    <row r="15" spans="1:68" s="421" customFormat="1" ht="15.75" customHeight="1" x14ac:dyDescent="0.2">
      <c r="A15" s="343"/>
      <c r="B15" s="423" t="s">
        <v>317</v>
      </c>
      <c r="C15" s="345"/>
      <c r="D15" s="345"/>
      <c r="E15" s="345"/>
      <c r="F15" s="355"/>
      <c r="G15" s="422">
        <f>SUM(G16:G17)</f>
        <v>51125</v>
      </c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  <c r="AC15" s="420"/>
      <c r="AD15" s="420"/>
      <c r="AE15" s="420"/>
      <c r="AF15" s="420"/>
      <c r="AG15" s="420"/>
      <c r="AH15" s="420"/>
      <c r="AI15" s="420"/>
      <c r="AJ15" s="420"/>
      <c r="AK15" s="420"/>
      <c r="AL15" s="420"/>
      <c r="AM15" s="420"/>
      <c r="AN15" s="420"/>
      <c r="AO15" s="420"/>
      <c r="AP15" s="420"/>
      <c r="AQ15" s="420"/>
      <c r="AR15" s="420"/>
      <c r="AS15" s="420"/>
      <c r="AT15" s="420"/>
      <c r="AU15" s="420"/>
      <c r="AV15" s="420"/>
      <c r="AW15" s="420"/>
      <c r="AX15" s="420"/>
      <c r="AY15" s="420"/>
      <c r="AZ15" s="420"/>
      <c r="BA15" s="420"/>
      <c r="BB15" s="420"/>
      <c r="BC15" s="420"/>
      <c r="BD15" s="420"/>
      <c r="BE15" s="420"/>
      <c r="BF15" s="420"/>
      <c r="BG15" s="420"/>
      <c r="BH15" s="420"/>
      <c r="BI15" s="420"/>
      <c r="BJ15" s="420"/>
      <c r="BK15" s="420"/>
      <c r="BL15" s="420"/>
      <c r="BM15" s="420"/>
      <c r="BN15" s="420"/>
      <c r="BO15" s="420"/>
      <c r="BP15" s="420"/>
    </row>
    <row r="16" spans="1:68" s="421" customFormat="1" ht="15.75" customHeight="1" x14ac:dyDescent="0.2">
      <c r="A16" s="343"/>
      <c r="B16" s="423"/>
      <c r="C16" s="345"/>
      <c r="D16" s="345"/>
      <c r="E16" s="345" t="s">
        <v>318</v>
      </c>
      <c r="F16" s="355" t="s">
        <v>149</v>
      </c>
      <c r="G16" s="356">
        <v>8500</v>
      </c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20"/>
      <c r="AU16" s="420"/>
      <c r="AV16" s="420"/>
      <c r="AW16" s="420"/>
      <c r="AX16" s="420"/>
      <c r="AY16" s="420"/>
      <c r="AZ16" s="420"/>
      <c r="BA16" s="420"/>
      <c r="BB16" s="420"/>
      <c r="BC16" s="420"/>
      <c r="BD16" s="420"/>
      <c r="BE16" s="420"/>
      <c r="BF16" s="420"/>
      <c r="BG16" s="420"/>
      <c r="BH16" s="420"/>
      <c r="BI16" s="420"/>
      <c r="BJ16" s="420"/>
      <c r="BK16" s="420"/>
      <c r="BL16" s="420"/>
      <c r="BM16" s="420"/>
      <c r="BN16" s="420"/>
      <c r="BO16" s="420"/>
      <c r="BP16" s="420"/>
    </row>
    <row r="17" spans="1:68" s="421" customFormat="1" ht="15.75" customHeight="1" x14ac:dyDescent="0.2">
      <c r="A17" s="343"/>
      <c r="B17" s="344"/>
      <c r="C17" s="345"/>
      <c r="D17" s="345"/>
      <c r="E17" s="345" t="s">
        <v>319</v>
      </c>
      <c r="F17" s="355" t="s">
        <v>149</v>
      </c>
      <c r="G17" s="356">
        <f>5350+9150+36625-8500</f>
        <v>42625</v>
      </c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  <c r="AH17" s="420"/>
      <c r="AI17" s="420"/>
      <c r="AJ17" s="420"/>
      <c r="AK17" s="420"/>
      <c r="AL17" s="420"/>
      <c r="AM17" s="420"/>
      <c r="AN17" s="420"/>
      <c r="AO17" s="420"/>
      <c r="AP17" s="420"/>
      <c r="AQ17" s="420"/>
      <c r="AR17" s="420"/>
      <c r="AS17" s="420"/>
      <c r="AT17" s="420"/>
      <c r="AU17" s="420"/>
      <c r="AV17" s="420"/>
      <c r="AW17" s="420"/>
      <c r="AX17" s="420"/>
      <c r="AY17" s="420"/>
      <c r="AZ17" s="420"/>
      <c r="BA17" s="420"/>
      <c r="BB17" s="420"/>
      <c r="BC17" s="420"/>
      <c r="BD17" s="420"/>
      <c r="BE17" s="420"/>
      <c r="BF17" s="420"/>
      <c r="BG17" s="420"/>
      <c r="BH17" s="420"/>
      <c r="BI17" s="420"/>
      <c r="BJ17" s="420"/>
      <c r="BK17" s="420"/>
      <c r="BL17" s="420"/>
      <c r="BM17" s="420"/>
      <c r="BN17" s="420"/>
      <c r="BO17" s="420"/>
      <c r="BP17" s="420"/>
    </row>
    <row r="18" spans="1:68" s="421" customFormat="1" ht="15.75" customHeight="1" x14ac:dyDescent="0.2">
      <c r="A18" s="357"/>
      <c r="B18" s="358"/>
      <c r="C18" s="359"/>
      <c r="D18" s="346"/>
      <c r="E18" s="346"/>
      <c r="F18" s="348"/>
      <c r="G18" s="36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  <c r="AC18" s="420"/>
      <c r="AD18" s="420"/>
      <c r="AE18" s="420"/>
      <c r="AF18" s="420"/>
      <c r="AG18" s="420"/>
      <c r="AH18" s="420"/>
      <c r="AI18" s="420"/>
      <c r="AJ18" s="420"/>
      <c r="AK18" s="420"/>
      <c r="AL18" s="420"/>
      <c r="AM18" s="420"/>
      <c r="AN18" s="420"/>
      <c r="AO18" s="420"/>
      <c r="AP18" s="420"/>
      <c r="AQ18" s="420"/>
      <c r="AR18" s="420"/>
      <c r="AS18" s="420"/>
      <c r="AT18" s="420"/>
      <c r="AU18" s="420"/>
      <c r="AV18" s="420"/>
      <c r="AW18" s="420"/>
      <c r="AX18" s="420"/>
      <c r="AY18" s="420"/>
      <c r="AZ18" s="420"/>
      <c r="BA18" s="420"/>
      <c r="BB18" s="420"/>
      <c r="BC18" s="420"/>
      <c r="BD18" s="420"/>
      <c r="BE18" s="420"/>
      <c r="BF18" s="420"/>
      <c r="BG18" s="420"/>
      <c r="BH18" s="420"/>
      <c r="BI18" s="420"/>
      <c r="BJ18" s="420"/>
      <c r="BK18" s="420"/>
      <c r="BL18" s="420"/>
      <c r="BM18" s="420"/>
      <c r="BN18" s="420"/>
      <c r="BO18" s="420"/>
      <c r="BP18" s="420"/>
    </row>
    <row r="19" spans="1:68" s="421" customFormat="1" ht="15.75" customHeight="1" x14ac:dyDescent="0.2">
      <c r="A19" s="343"/>
      <c r="B19" s="344"/>
      <c r="C19" s="345"/>
      <c r="D19" s="345"/>
      <c r="E19" s="346" t="s">
        <v>35</v>
      </c>
      <c r="F19" s="347">
        <f>9095+9126</f>
        <v>18221</v>
      </c>
      <c r="G19" s="348" t="s">
        <v>149</v>
      </c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J19" s="420"/>
      <c r="AK19" s="420"/>
      <c r="AL19" s="420"/>
      <c r="AM19" s="420"/>
      <c r="AN19" s="420"/>
      <c r="AO19" s="420"/>
      <c r="AP19" s="420"/>
      <c r="AQ19" s="420"/>
      <c r="AR19" s="420"/>
      <c r="AS19" s="420"/>
      <c r="AT19" s="420"/>
      <c r="AU19" s="420"/>
      <c r="AV19" s="420"/>
      <c r="AW19" s="420"/>
      <c r="AX19" s="420"/>
      <c r="AY19" s="420"/>
      <c r="AZ19" s="420"/>
      <c r="BA19" s="420"/>
      <c r="BB19" s="420"/>
      <c r="BC19" s="420"/>
      <c r="BD19" s="420"/>
      <c r="BE19" s="420"/>
      <c r="BF19" s="420"/>
      <c r="BG19" s="420"/>
      <c r="BH19" s="420"/>
      <c r="BI19" s="420"/>
      <c r="BJ19" s="420"/>
      <c r="BK19" s="420"/>
      <c r="BL19" s="420"/>
      <c r="BM19" s="420"/>
      <c r="BN19" s="420"/>
      <c r="BO19" s="420"/>
      <c r="BP19" s="420"/>
    </row>
    <row r="20" spans="1:68" s="421" customFormat="1" ht="20.25" customHeight="1" x14ac:dyDescent="0.2">
      <c r="A20" s="349" t="s">
        <v>320</v>
      </c>
      <c r="B20" s="361" t="s">
        <v>321</v>
      </c>
      <c r="C20" s="345" t="s">
        <v>29</v>
      </c>
      <c r="D20" s="345" t="s">
        <v>322</v>
      </c>
      <c r="E20" s="351" t="s">
        <v>149</v>
      </c>
      <c r="F20" s="352" t="s">
        <v>149</v>
      </c>
      <c r="G20" s="353">
        <f>SUM(G22)</f>
        <v>18221</v>
      </c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  <c r="AJ20" s="420"/>
      <c r="AK20" s="420"/>
      <c r="AL20" s="420"/>
      <c r="AM20" s="420"/>
      <c r="AN20" s="420"/>
      <c r="AO20" s="420"/>
      <c r="AP20" s="420"/>
      <c r="AQ20" s="420"/>
      <c r="AR20" s="420"/>
      <c r="AS20" s="420"/>
      <c r="AT20" s="420"/>
      <c r="AU20" s="420"/>
      <c r="AV20" s="420"/>
      <c r="AW20" s="420"/>
      <c r="AX20" s="420"/>
      <c r="AY20" s="420"/>
      <c r="AZ20" s="420"/>
      <c r="BA20" s="420"/>
      <c r="BB20" s="420"/>
      <c r="BC20" s="420"/>
      <c r="BD20" s="420"/>
      <c r="BE20" s="420"/>
      <c r="BF20" s="420"/>
      <c r="BG20" s="420"/>
      <c r="BH20" s="420"/>
      <c r="BI20" s="420"/>
      <c r="BJ20" s="420"/>
      <c r="BK20" s="420"/>
      <c r="BL20" s="420"/>
      <c r="BM20" s="420"/>
      <c r="BN20" s="420"/>
      <c r="BO20" s="420"/>
      <c r="BP20" s="420"/>
    </row>
    <row r="21" spans="1:68" s="421" customFormat="1" ht="10.5" customHeight="1" x14ac:dyDescent="0.2">
      <c r="A21" s="343"/>
      <c r="B21" s="354"/>
      <c r="C21" s="345"/>
      <c r="D21" s="345"/>
      <c r="E21" s="345"/>
      <c r="F21" s="355"/>
      <c r="G21" s="422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  <c r="AI21" s="420"/>
      <c r="AJ21" s="420"/>
      <c r="AK21" s="420"/>
      <c r="AL21" s="420"/>
      <c r="AM21" s="420"/>
      <c r="AN21" s="420"/>
      <c r="AO21" s="420"/>
      <c r="AP21" s="420"/>
      <c r="AQ21" s="420"/>
      <c r="AR21" s="420"/>
      <c r="AS21" s="420"/>
      <c r="AT21" s="420"/>
      <c r="AU21" s="420"/>
      <c r="AV21" s="420"/>
      <c r="AW21" s="420"/>
      <c r="AX21" s="420"/>
      <c r="AY21" s="420"/>
      <c r="AZ21" s="420"/>
      <c r="BA21" s="420"/>
      <c r="BB21" s="420"/>
      <c r="BC21" s="420"/>
      <c r="BD21" s="420"/>
      <c r="BE21" s="420"/>
      <c r="BF21" s="420"/>
      <c r="BG21" s="420"/>
      <c r="BH21" s="420"/>
      <c r="BI21" s="420"/>
      <c r="BJ21" s="420"/>
      <c r="BK21" s="420"/>
      <c r="BL21" s="420"/>
      <c r="BM21" s="420"/>
      <c r="BN21" s="420"/>
      <c r="BO21" s="420"/>
      <c r="BP21" s="420"/>
    </row>
    <row r="22" spans="1:68" s="421" customFormat="1" ht="15.75" customHeight="1" x14ac:dyDescent="0.2">
      <c r="A22" s="343"/>
      <c r="B22" s="423" t="s">
        <v>317</v>
      </c>
      <c r="C22" s="345"/>
      <c r="D22" s="345"/>
      <c r="E22" s="345"/>
      <c r="F22" s="355"/>
      <c r="G22" s="422">
        <f>SUM(G23:G25)</f>
        <v>18221</v>
      </c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  <c r="AT22" s="420"/>
      <c r="AU22" s="420"/>
      <c r="AV22" s="420"/>
      <c r="AW22" s="420"/>
      <c r="AX22" s="420"/>
      <c r="AY22" s="420"/>
      <c r="AZ22" s="420"/>
      <c r="BA22" s="420"/>
      <c r="BB22" s="420"/>
      <c r="BC22" s="420"/>
      <c r="BD22" s="420"/>
      <c r="BE22" s="420"/>
      <c r="BF22" s="420"/>
      <c r="BG22" s="420"/>
      <c r="BH22" s="420"/>
      <c r="BI22" s="420"/>
      <c r="BJ22" s="420"/>
      <c r="BK22" s="420"/>
      <c r="BL22" s="420"/>
      <c r="BM22" s="420"/>
      <c r="BN22" s="420"/>
      <c r="BO22" s="420"/>
      <c r="BP22" s="420"/>
    </row>
    <row r="23" spans="1:68" s="421" customFormat="1" ht="15.75" customHeight="1" x14ac:dyDescent="0.2">
      <c r="A23" s="343"/>
      <c r="B23" s="344"/>
      <c r="C23" s="345"/>
      <c r="D23" s="345"/>
      <c r="E23" s="345" t="s">
        <v>318</v>
      </c>
      <c r="F23" s="355" t="s">
        <v>149</v>
      </c>
      <c r="G23" s="356">
        <f>8830+8891</f>
        <v>17721</v>
      </c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0"/>
      <c r="AQ23" s="420"/>
      <c r="AR23" s="420"/>
      <c r="AS23" s="420"/>
      <c r="AT23" s="420"/>
      <c r="AU23" s="420"/>
      <c r="AV23" s="420"/>
      <c r="AW23" s="420"/>
      <c r="AX23" s="420"/>
      <c r="AY23" s="420"/>
      <c r="AZ23" s="420"/>
      <c r="BA23" s="420"/>
      <c r="BB23" s="420"/>
      <c r="BC23" s="420"/>
      <c r="BD23" s="420"/>
      <c r="BE23" s="420"/>
      <c r="BF23" s="420"/>
      <c r="BG23" s="420"/>
      <c r="BH23" s="420"/>
      <c r="BI23" s="420"/>
      <c r="BJ23" s="420"/>
      <c r="BK23" s="420"/>
      <c r="BL23" s="420"/>
      <c r="BM23" s="420"/>
      <c r="BN23" s="420"/>
      <c r="BO23" s="420"/>
      <c r="BP23" s="420"/>
    </row>
    <row r="24" spans="1:68" s="421" customFormat="1" ht="15.75" customHeight="1" x14ac:dyDescent="0.2">
      <c r="A24" s="343"/>
      <c r="B24" s="344"/>
      <c r="C24" s="345"/>
      <c r="D24" s="345"/>
      <c r="E24" s="345" t="s">
        <v>323</v>
      </c>
      <c r="F24" s="355" t="s">
        <v>149</v>
      </c>
      <c r="G24" s="356">
        <f>265+205</f>
        <v>470</v>
      </c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  <c r="AT24" s="420"/>
      <c r="AU24" s="420"/>
      <c r="AV24" s="420"/>
      <c r="AW24" s="420"/>
      <c r="AX24" s="420"/>
      <c r="AY24" s="420"/>
      <c r="AZ24" s="420"/>
      <c r="BA24" s="420"/>
      <c r="BB24" s="420"/>
      <c r="BC24" s="420"/>
      <c r="BD24" s="420"/>
      <c r="BE24" s="420"/>
      <c r="BF24" s="420"/>
      <c r="BG24" s="420"/>
      <c r="BH24" s="420"/>
      <c r="BI24" s="420"/>
      <c r="BJ24" s="420"/>
      <c r="BK24" s="420"/>
      <c r="BL24" s="420"/>
      <c r="BM24" s="420"/>
      <c r="BN24" s="420"/>
      <c r="BO24" s="420"/>
      <c r="BP24" s="420"/>
    </row>
    <row r="25" spans="1:68" s="421" customFormat="1" ht="15.75" customHeight="1" x14ac:dyDescent="0.2">
      <c r="A25" s="343"/>
      <c r="B25" s="344"/>
      <c r="C25" s="362"/>
      <c r="D25" s="345"/>
      <c r="E25" s="345" t="s">
        <v>319</v>
      </c>
      <c r="F25" s="355" t="s">
        <v>149</v>
      </c>
      <c r="G25" s="356">
        <v>30</v>
      </c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  <c r="AT25" s="420"/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0"/>
      <c r="BF25" s="420"/>
      <c r="BG25" s="420"/>
      <c r="BH25" s="420"/>
      <c r="BI25" s="420"/>
      <c r="BJ25" s="420"/>
      <c r="BK25" s="420"/>
      <c r="BL25" s="420"/>
      <c r="BM25" s="420"/>
      <c r="BN25" s="420"/>
      <c r="BO25" s="420"/>
      <c r="BP25" s="420"/>
    </row>
    <row r="26" spans="1:68" s="421" customFormat="1" ht="15.75" customHeight="1" x14ac:dyDescent="0.2">
      <c r="A26" s="357"/>
      <c r="B26" s="358"/>
      <c r="C26" s="359"/>
      <c r="D26" s="346"/>
      <c r="E26" s="346"/>
      <c r="F26" s="348"/>
      <c r="G26" s="36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  <c r="AT26" s="420"/>
      <c r="AU26" s="420"/>
      <c r="AV26" s="420"/>
      <c r="AW26" s="420"/>
      <c r="AX26" s="420"/>
      <c r="AY26" s="420"/>
      <c r="AZ26" s="420"/>
      <c r="BA26" s="420"/>
      <c r="BB26" s="420"/>
      <c r="BC26" s="420"/>
      <c r="BD26" s="420"/>
      <c r="BE26" s="420"/>
      <c r="BF26" s="420"/>
      <c r="BG26" s="420"/>
      <c r="BH26" s="420"/>
      <c r="BI26" s="420"/>
      <c r="BJ26" s="420"/>
      <c r="BK26" s="420"/>
      <c r="BL26" s="420"/>
      <c r="BM26" s="420"/>
      <c r="BN26" s="420"/>
      <c r="BO26" s="420"/>
      <c r="BP26" s="420"/>
    </row>
    <row r="27" spans="1:68" s="421" customFormat="1" ht="15.75" customHeight="1" x14ac:dyDescent="0.2">
      <c r="A27" s="343"/>
      <c r="B27" s="344"/>
      <c r="C27" s="345"/>
      <c r="D27" s="345"/>
      <c r="E27" s="346" t="s">
        <v>35</v>
      </c>
      <c r="F27" s="347">
        <f>119646+106488+19584+20502+11322+7038</f>
        <v>284580</v>
      </c>
      <c r="G27" s="348" t="s">
        <v>149</v>
      </c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  <c r="AT27" s="420"/>
      <c r="AU27" s="420"/>
      <c r="AV27" s="420"/>
      <c r="AW27" s="420"/>
      <c r="AX27" s="420"/>
      <c r="AY27" s="420"/>
      <c r="AZ27" s="420"/>
      <c r="BA27" s="420"/>
      <c r="BB27" s="420"/>
      <c r="BC27" s="420"/>
      <c r="BD27" s="420"/>
      <c r="BE27" s="420"/>
      <c r="BF27" s="420"/>
      <c r="BG27" s="420"/>
      <c r="BH27" s="420"/>
      <c r="BI27" s="420"/>
      <c r="BJ27" s="420"/>
      <c r="BK27" s="420"/>
      <c r="BL27" s="420"/>
      <c r="BM27" s="420"/>
      <c r="BN27" s="420"/>
      <c r="BO27" s="420"/>
      <c r="BP27" s="420"/>
    </row>
    <row r="28" spans="1:68" s="421" customFormat="1" ht="24" x14ac:dyDescent="0.2">
      <c r="A28" s="349" t="s">
        <v>324</v>
      </c>
      <c r="B28" s="350" t="s">
        <v>325</v>
      </c>
      <c r="C28" s="345" t="s">
        <v>326</v>
      </c>
      <c r="D28" s="345" t="s">
        <v>327</v>
      </c>
      <c r="E28" s="351" t="s">
        <v>149</v>
      </c>
      <c r="F28" s="352" t="s">
        <v>149</v>
      </c>
      <c r="G28" s="353">
        <f>SUM(G30)</f>
        <v>284580</v>
      </c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  <c r="AT28" s="420"/>
      <c r="AU28" s="420"/>
      <c r="AV28" s="420"/>
      <c r="AW28" s="420"/>
      <c r="AX28" s="420"/>
      <c r="AY28" s="420"/>
      <c r="AZ28" s="420"/>
      <c r="BA28" s="420"/>
      <c r="BB28" s="420"/>
      <c r="BC28" s="420"/>
      <c r="BD28" s="420"/>
      <c r="BE28" s="420"/>
      <c r="BF28" s="420"/>
      <c r="BG28" s="420"/>
      <c r="BH28" s="420"/>
      <c r="BI28" s="420"/>
      <c r="BJ28" s="420"/>
      <c r="BK28" s="420"/>
      <c r="BL28" s="420"/>
      <c r="BM28" s="420"/>
      <c r="BN28" s="420"/>
      <c r="BO28" s="420"/>
      <c r="BP28" s="420"/>
    </row>
    <row r="29" spans="1:68" s="421" customFormat="1" ht="10.5" customHeight="1" x14ac:dyDescent="0.2">
      <c r="A29" s="343"/>
      <c r="B29" s="354"/>
      <c r="C29" s="345"/>
      <c r="D29" s="345"/>
      <c r="E29" s="345"/>
      <c r="F29" s="355"/>
      <c r="G29" s="422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0"/>
      <c r="AS29" s="420"/>
      <c r="AT29" s="420"/>
      <c r="AU29" s="420"/>
      <c r="AV29" s="420"/>
      <c r="AW29" s="420"/>
      <c r="AX29" s="420"/>
      <c r="AY29" s="420"/>
      <c r="AZ29" s="420"/>
      <c r="BA29" s="420"/>
      <c r="BB29" s="420"/>
      <c r="BC29" s="420"/>
      <c r="BD29" s="420"/>
      <c r="BE29" s="420"/>
      <c r="BF29" s="420"/>
      <c r="BG29" s="420"/>
      <c r="BH29" s="420"/>
      <c r="BI29" s="420"/>
      <c r="BJ29" s="420"/>
      <c r="BK29" s="420"/>
      <c r="BL29" s="420"/>
      <c r="BM29" s="420"/>
      <c r="BN29" s="420"/>
      <c r="BO29" s="420"/>
      <c r="BP29" s="420"/>
    </row>
    <row r="30" spans="1:68" s="421" customFormat="1" ht="15.75" customHeight="1" x14ac:dyDescent="0.2">
      <c r="A30" s="343"/>
      <c r="B30" s="423" t="s">
        <v>317</v>
      </c>
      <c r="C30" s="345"/>
      <c r="D30" s="345"/>
      <c r="E30" s="345"/>
      <c r="F30" s="355"/>
      <c r="G30" s="422">
        <f>SUM(G31:G35)</f>
        <v>284580</v>
      </c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0"/>
      <c r="AQ30" s="420"/>
      <c r="AR30" s="420"/>
      <c r="AS30" s="420"/>
      <c r="AT30" s="420"/>
      <c r="AU30" s="420"/>
      <c r="AV30" s="420"/>
      <c r="AW30" s="420"/>
      <c r="AX30" s="420"/>
      <c r="AY30" s="420"/>
      <c r="AZ30" s="420"/>
      <c r="BA30" s="420"/>
      <c r="BB30" s="420"/>
      <c r="BC30" s="420"/>
      <c r="BD30" s="420"/>
      <c r="BE30" s="420"/>
      <c r="BF30" s="420"/>
      <c r="BG30" s="420"/>
      <c r="BH30" s="420"/>
      <c r="BI30" s="420"/>
      <c r="BJ30" s="420"/>
      <c r="BK30" s="420"/>
      <c r="BL30" s="420"/>
      <c r="BM30" s="420"/>
      <c r="BN30" s="420"/>
      <c r="BO30" s="420"/>
      <c r="BP30" s="420"/>
    </row>
    <row r="31" spans="1:68" s="421" customFormat="1" ht="15.75" customHeight="1" x14ac:dyDescent="0.2">
      <c r="A31" s="343"/>
      <c r="B31" s="344"/>
      <c r="C31" s="345"/>
      <c r="D31" s="345"/>
      <c r="E31" s="345" t="s">
        <v>318</v>
      </c>
      <c r="F31" s="355" t="s">
        <v>149</v>
      </c>
      <c r="G31" s="356">
        <f>117300+104400+19200+20100+11100+6900</f>
        <v>279000</v>
      </c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0"/>
      <c r="AL31" s="420"/>
      <c r="AM31" s="420"/>
      <c r="AN31" s="420"/>
      <c r="AO31" s="420"/>
      <c r="AP31" s="420"/>
      <c r="AQ31" s="420"/>
      <c r="AR31" s="420"/>
      <c r="AS31" s="420"/>
      <c r="AT31" s="420"/>
      <c r="AU31" s="420"/>
      <c r="AV31" s="420"/>
      <c r="AW31" s="420"/>
      <c r="AX31" s="420"/>
      <c r="AY31" s="420"/>
      <c r="AZ31" s="420"/>
      <c r="BA31" s="420"/>
      <c r="BB31" s="420"/>
      <c r="BC31" s="420"/>
      <c r="BD31" s="420"/>
      <c r="BE31" s="420"/>
      <c r="BF31" s="420"/>
      <c r="BG31" s="420"/>
      <c r="BH31" s="420"/>
      <c r="BI31" s="420"/>
      <c r="BJ31" s="420"/>
      <c r="BK31" s="420"/>
      <c r="BL31" s="420"/>
      <c r="BM31" s="420"/>
      <c r="BN31" s="420"/>
      <c r="BO31" s="420"/>
      <c r="BP31" s="420"/>
    </row>
    <row r="32" spans="1:68" s="421" customFormat="1" ht="15.75" customHeight="1" x14ac:dyDescent="0.2">
      <c r="A32" s="343"/>
      <c r="B32" s="344"/>
      <c r="C32" s="345"/>
      <c r="D32" s="345"/>
      <c r="E32" s="345" t="s">
        <v>323</v>
      </c>
      <c r="F32" s="355" t="s">
        <v>149</v>
      </c>
      <c r="G32" s="356">
        <f>1955+1733+320+330+185+115</f>
        <v>4638</v>
      </c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</row>
    <row r="33" spans="1:68" s="421" customFormat="1" ht="15.75" customHeight="1" x14ac:dyDescent="0.2">
      <c r="A33" s="343"/>
      <c r="B33" s="344"/>
      <c r="C33" s="345"/>
      <c r="D33" s="345"/>
      <c r="E33" s="345" t="s">
        <v>328</v>
      </c>
      <c r="F33" s="355" t="s">
        <v>149</v>
      </c>
      <c r="G33" s="356">
        <f>342+304+56+59+33+21</f>
        <v>815</v>
      </c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</row>
    <row r="34" spans="1:68" s="421" customFormat="1" ht="15.75" customHeight="1" x14ac:dyDescent="0.2">
      <c r="A34" s="343"/>
      <c r="B34" s="344"/>
      <c r="C34" s="345"/>
      <c r="D34" s="345"/>
      <c r="E34" s="345" t="s">
        <v>329</v>
      </c>
      <c r="F34" s="355" t="s">
        <v>149</v>
      </c>
      <c r="G34" s="356">
        <f>49+44+8+8+4+2</f>
        <v>115</v>
      </c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420"/>
      <c r="AS34" s="420"/>
      <c r="AT34" s="420"/>
      <c r="AU34" s="420"/>
      <c r="AV34" s="420"/>
      <c r="AW34" s="420"/>
      <c r="AX34" s="420"/>
      <c r="AY34" s="420"/>
      <c r="AZ34" s="420"/>
      <c r="BA34" s="420"/>
      <c r="BB34" s="420"/>
      <c r="BC34" s="420"/>
      <c r="BD34" s="420"/>
      <c r="BE34" s="420"/>
      <c r="BF34" s="420"/>
      <c r="BG34" s="420"/>
      <c r="BH34" s="420"/>
      <c r="BI34" s="420"/>
      <c r="BJ34" s="420"/>
      <c r="BK34" s="420"/>
      <c r="BL34" s="420"/>
      <c r="BM34" s="420"/>
      <c r="BN34" s="420"/>
      <c r="BO34" s="420"/>
      <c r="BP34" s="420"/>
    </row>
    <row r="35" spans="1:68" s="421" customFormat="1" ht="15.75" customHeight="1" x14ac:dyDescent="0.2">
      <c r="A35" s="343"/>
      <c r="B35" s="344"/>
      <c r="C35" s="362"/>
      <c r="D35" s="345"/>
      <c r="E35" s="345" t="s">
        <v>330</v>
      </c>
      <c r="F35" s="355" t="s">
        <v>149</v>
      </c>
      <c r="G35" s="356">
        <f>7+5</f>
        <v>12</v>
      </c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  <c r="AH35" s="420"/>
      <c r="AI35" s="420"/>
      <c r="AJ35" s="420"/>
      <c r="AK35" s="420"/>
      <c r="AL35" s="420"/>
      <c r="AM35" s="420"/>
      <c r="AN35" s="420"/>
      <c r="AO35" s="420"/>
      <c r="AP35" s="420"/>
      <c r="AQ35" s="420"/>
      <c r="AR35" s="420"/>
      <c r="AS35" s="420"/>
      <c r="AT35" s="420"/>
      <c r="AU35" s="420"/>
      <c r="AV35" s="420"/>
      <c r="AW35" s="420"/>
      <c r="AX35" s="420"/>
      <c r="AY35" s="420"/>
      <c r="AZ35" s="420"/>
      <c r="BA35" s="420"/>
      <c r="BB35" s="420"/>
      <c r="BC35" s="420"/>
      <c r="BD35" s="420"/>
      <c r="BE35" s="420"/>
      <c r="BF35" s="420"/>
      <c r="BG35" s="420"/>
      <c r="BH35" s="420"/>
      <c r="BI35" s="420"/>
      <c r="BJ35" s="420"/>
      <c r="BK35" s="420"/>
      <c r="BL35" s="420"/>
      <c r="BM35" s="420"/>
      <c r="BN35" s="420"/>
      <c r="BO35" s="420"/>
      <c r="BP35" s="420"/>
    </row>
    <row r="36" spans="1:68" s="421" customFormat="1" ht="15.75" customHeight="1" x14ac:dyDescent="0.2">
      <c r="A36" s="357"/>
      <c r="B36" s="358"/>
      <c r="C36" s="359"/>
      <c r="D36" s="346"/>
      <c r="E36" s="346"/>
      <c r="F36" s="348"/>
      <c r="G36" s="36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  <c r="AI36" s="420"/>
      <c r="AJ36" s="420"/>
      <c r="AK36" s="420"/>
      <c r="AL36" s="420"/>
      <c r="AM36" s="420"/>
      <c r="AN36" s="420"/>
      <c r="AO36" s="420"/>
      <c r="AP36" s="420"/>
      <c r="AQ36" s="420"/>
      <c r="AR36" s="420"/>
      <c r="AS36" s="420"/>
      <c r="AT36" s="420"/>
      <c r="AU36" s="420"/>
      <c r="AV36" s="420"/>
      <c r="AW36" s="420"/>
      <c r="AX36" s="420"/>
      <c r="AY36" s="420"/>
      <c r="AZ36" s="420"/>
      <c r="BA36" s="420"/>
      <c r="BB36" s="420"/>
      <c r="BC36" s="420"/>
      <c r="BD36" s="420"/>
      <c r="BE36" s="420"/>
      <c r="BF36" s="420"/>
      <c r="BG36" s="420"/>
      <c r="BH36" s="420"/>
      <c r="BI36" s="420"/>
      <c r="BJ36" s="420"/>
      <c r="BK36" s="420"/>
      <c r="BL36" s="420"/>
      <c r="BM36" s="420"/>
      <c r="BN36" s="420"/>
      <c r="BO36" s="420"/>
      <c r="BP36" s="420"/>
    </row>
    <row r="37" spans="1:68" s="421" customFormat="1" ht="21.75" customHeight="1" x14ac:dyDescent="0.2">
      <c r="A37" s="343"/>
      <c r="B37" s="344"/>
      <c r="C37" s="345" t="s">
        <v>331</v>
      </c>
      <c r="D37" s="345" t="s">
        <v>332</v>
      </c>
      <c r="E37" s="346" t="s">
        <v>35</v>
      </c>
      <c r="F37" s="347">
        <f>55248+183549+25396</f>
        <v>264193</v>
      </c>
      <c r="G37" s="348" t="s">
        <v>149</v>
      </c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0"/>
      <c r="AI37" s="420"/>
      <c r="AJ37" s="420"/>
      <c r="AK37" s="420"/>
      <c r="AL37" s="420"/>
      <c r="AM37" s="420"/>
      <c r="AN37" s="420"/>
      <c r="AO37" s="420"/>
      <c r="AP37" s="420"/>
      <c r="AQ37" s="420"/>
      <c r="AR37" s="420"/>
      <c r="AS37" s="420"/>
      <c r="AT37" s="420"/>
      <c r="AU37" s="420"/>
      <c r="AV37" s="420"/>
      <c r="AW37" s="420"/>
      <c r="AX37" s="420"/>
      <c r="AY37" s="420"/>
      <c r="AZ37" s="420"/>
      <c r="BA37" s="420"/>
      <c r="BB37" s="420"/>
      <c r="BC37" s="420"/>
      <c r="BD37" s="420"/>
      <c r="BE37" s="420"/>
      <c r="BF37" s="420"/>
      <c r="BG37" s="420"/>
      <c r="BH37" s="420"/>
      <c r="BI37" s="420"/>
      <c r="BJ37" s="420"/>
      <c r="BK37" s="420"/>
      <c r="BL37" s="420"/>
      <c r="BM37" s="420"/>
      <c r="BN37" s="420"/>
      <c r="BO37" s="420"/>
      <c r="BP37" s="420"/>
    </row>
    <row r="38" spans="1:68" s="421" customFormat="1" ht="25.5" customHeight="1" x14ac:dyDescent="0.2">
      <c r="A38" s="349" t="s">
        <v>333</v>
      </c>
      <c r="B38" s="350" t="s">
        <v>334</v>
      </c>
      <c r="C38" s="345" t="s">
        <v>335</v>
      </c>
      <c r="D38" s="345" t="s">
        <v>336</v>
      </c>
      <c r="E38" s="351" t="s">
        <v>149</v>
      </c>
      <c r="F38" s="352" t="s">
        <v>149</v>
      </c>
      <c r="G38" s="353">
        <f>SUM(G40,G43)</f>
        <v>264193</v>
      </c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0"/>
      <c r="AQ38" s="420"/>
      <c r="AR38" s="420"/>
      <c r="AS38" s="420"/>
      <c r="AT38" s="420"/>
      <c r="AU38" s="420"/>
      <c r="AV38" s="420"/>
      <c r="AW38" s="420"/>
      <c r="AX38" s="420"/>
      <c r="AY38" s="420"/>
      <c r="AZ38" s="420"/>
      <c r="BA38" s="420"/>
      <c r="BB38" s="420"/>
      <c r="BC38" s="420"/>
      <c r="BD38" s="420"/>
      <c r="BE38" s="420"/>
      <c r="BF38" s="420"/>
      <c r="BG38" s="420"/>
      <c r="BH38" s="420"/>
      <c r="BI38" s="420"/>
      <c r="BJ38" s="420"/>
      <c r="BK38" s="420"/>
      <c r="BL38" s="420"/>
      <c r="BM38" s="420"/>
      <c r="BN38" s="420"/>
      <c r="BO38" s="420"/>
      <c r="BP38" s="420"/>
    </row>
    <row r="39" spans="1:68" s="421" customFormat="1" ht="7.5" customHeight="1" x14ac:dyDescent="0.2">
      <c r="A39" s="343"/>
      <c r="B39" s="344"/>
      <c r="C39" s="362"/>
      <c r="D39" s="345"/>
      <c r="E39" s="345"/>
      <c r="F39" s="355"/>
      <c r="G39" s="356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  <c r="AJ39" s="420"/>
      <c r="AK39" s="420"/>
      <c r="AL39" s="420"/>
      <c r="AM39" s="420"/>
      <c r="AN39" s="420"/>
      <c r="AO39" s="420"/>
      <c r="AP39" s="420"/>
      <c r="AQ39" s="420"/>
      <c r="AR39" s="420"/>
      <c r="AS39" s="420"/>
      <c r="AT39" s="420"/>
      <c r="AU39" s="420"/>
      <c r="AV39" s="420"/>
      <c r="AW39" s="420"/>
      <c r="AX39" s="420"/>
      <c r="AY39" s="420"/>
      <c r="AZ39" s="420"/>
      <c r="BA39" s="420"/>
      <c r="BB39" s="420"/>
      <c r="BC39" s="420"/>
      <c r="BD39" s="420"/>
      <c r="BE39" s="420"/>
      <c r="BF39" s="420"/>
      <c r="BG39" s="420"/>
      <c r="BH39" s="420"/>
      <c r="BI39" s="420"/>
      <c r="BJ39" s="420"/>
      <c r="BK39" s="420"/>
      <c r="BL39" s="420"/>
      <c r="BM39" s="420"/>
      <c r="BN39" s="420"/>
      <c r="BO39" s="420"/>
      <c r="BP39" s="420"/>
    </row>
    <row r="40" spans="1:68" s="421" customFormat="1" ht="15.75" customHeight="1" x14ac:dyDescent="0.2">
      <c r="A40" s="343"/>
      <c r="B40" s="423" t="s">
        <v>101</v>
      </c>
      <c r="C40" s="362"/>
      <c r="D40" s="345"/>
      <c r="E40" s="345"/>
      <c r="F40" s="355"/>
      <c r="G40" s="422">
        <f>SUM(G41:G41)</f>
        <v>4988.16</v>
      </c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J40" s="420"/>
      <c r="AK40" s="420"/>
      <c r="AL40" s="420"/>
      <c r="AM40" s="420"/>
      <c r="AN40" s="420"/>
      <c r="AO40" s="420"/>
      <c r="AP40" s="420"/>
      <c r="AQ40" s="420"/>
      <c r="AR40" s="420"/>
      <c r="AS40" s="420"/>
      <c r="AT40" s="420"/>
      <c r="AU40" s="420"/>
      <c r="AV40" s="420"/>
      <c r="AW40" s="420"/>
      <c r="AX40" s="420"/>
      <c r="AY40" s="420"/>
      <c r="AZ40" s="420"/>
      <c r="BA40" s="420"/>
      <c r="BB40" s="420"/>
      <c r="BC40" s="420"/>
      <c r="BD40" s="420"/>
      <c r="BE40" s="420"/>
      <c r="BF40" s="420"/>
      <c r="BG40" s="420"/>
      <c r="BH40" s="420"/>
      <c r="BI40" s="420"/>
      <c r="BJ40" s="420"/>
      <c r="BK40" s="420"/>
      <c r="BL40" s="420"/>
      <c r="BM40" s="420"/>
      <c r="BN40" s="420"/>
      <c r="BO40" s="420"/>
      <c r="BP40" s="420"/>
    </row>
    <row r="41" spans="1:68" s="421" customFormat="1" ht="15.75" customHeight="1" x14ac:dyDescent="0.2">
      <c r="A41" s="343"/>
      <c r="B41" s="344"/>
      <c r="C41" s="362"/>
      <c r="D41" s="345"/>
      <c r="E41" s="345" t="s">
        <v>337</v>
      </c>
      <c r="F41" s="355" t="s">
        <v>149</v>
      </c>
      <c r="G41" s="356">
        <f>1134.15+3854.01</f>
        <v>4988.16</v>
      </c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  <c r="AE41" s="420"/>
      <c r="AF41" s="420"/>
      <c r="AG41" s="420"/>
      <c r="AH41" s="420"/>
      <c r="AI41" s="420"/>
      <c r="AJ41" s="420"/>
      <c r="AK41" s="420"/>
      <c r="AL41" s="420"/>
      <c r="AM41" s="420"/>
      <c r="AN41" s="420"/>
      <c r="AO41" s="420"/>
      <c r="AP41" s="420"/>
      <c r="AQ41" s="420"/>
      <c r="AR41" s="420"/>
      <c r="AS41" s="420"/>
      <c r="AT41" s="420"/>
      <c r="AU41" s="420"/>
      <c r="AV41" s="420"/>
      <c r="AW41" s="420"/>
      <c r="AX41" s="420"/>
      <c r="AY41" s="420"/>
      <c r="AZ41" s="420"/>
      <c r="BA41" s="420"/>
      <c r="BB41" s="420"/>
      <c r="BC41" s="420"/>
      <c r="BD41" s="420"/>
      <c r="BE41" s="420"/>
      <c r="BF41" s="420"/>
      <c r="BG41" s="420"/>
      <c r="BH41" s="420"/>
      <c r="BI41" s="420"/>
      <c r="BJ41" s="420"/>
      <c r="BK41" s="420"/>
      <c r="BL41" s="420"/>
      <c r="BM41" s="420"/>
      <c r="BN41" s="420"/>
      <c r="BO41" s="420"/>
      <c r="BP41" s="420"/>
    </row>
    <row r="42" spans="1:68" s="421" customFormat="1" ht="15.75" customHeight="1" x14ac:dyDescent="0.2">
      <c r="A42" s="343"/>
      <c r="B42" s="344"/>
      <c r="C42" s="362"/>
      <c r="D42" s="345"/>
      <c r="E42" s="345"/>
      <c r="F42" s="355"/>
      <c r="G42" s="356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  <c r="AI42" s="420"/>
      <c r="AJ42" s="420"/>
      <c r="AK42" s="420"/>
      <c r="AL42" s="420"/>
      <c r="AM42" s="420"/>
      <c r="AN42" s="420"/>
      <c r="AO42" s="420"/>
      <c r="AP42" s="420"/>
      <c r="AQ42" s="420"/>
      <c r="AR42" s="420"/>
      <c r="AS42" s="420"/>
      <c r="AT42" s="420"/>
      <c r="AU42" s="420"/>
      <c r="AV42" s="420"/>
      <c r="AW42" s="420"/>
      <c r="AX42" s="420"/>
      <c r="AY42" s="420"/>
      <c r="AZ42" s="420"/>
      <c r="BA42" s="420"/>
      <c r="BB42" s="420"/>
      <c r="BC42" s="420"/>
      <c r="BD42" s="420"/>
      <c r="BE42" s="420"/>
      <c r="BF42" s="420"/>
      <c r="BG42" s="420"/>
      <c r="BH42" s="420"/>
      <c r="BI42" s="420"/>
      <c r="BJ42" s="420"/>
      <c r="BK42" s="420"/>
      <c r="BL42" s="420"/>
      <c r="BM42" s="420"/>
      <c r="BN42" s="420"/>
      <c r="BO42" s="420"/>
      <c r="BP42" s="420"/>
    </row>
    <row r="43" spans="1:68" s="421" customFormat="1" ht="15.75" customHeight="1" x14ac:dyDescent="0.2">
      <c r="A43" s="343"/>
      <c r="B43" s="423" t="s">
        <v>100</v>
      </c>
      <c r="C43" s="362"/>
      <c r="D43" s="345"/>
      <c r="E43" s="345"/>
      <c r="F43" s="355"/>
      <c r="G43" s="422">
        <f>SUM(G44:G48)</f>
        <v>259204.84000000003</v>
      </c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  <c r="AJ43" s="420"/>
      <c r="AK43" s="420"/>
      <c r="AL43" s="420"/>
      <c r="AM43" s="420"/>
      <c r="AN43" s="420"/>
      <c r="AO43" s="420"/>
      <c r="AP43" s="420"/>
      <c r="AQ43" s="420"/>
      <c r="AR43" s="420"/>
      <c r="AS43" s="420"/>
      <c r="AT43" s="420"/>
      <c r="AU43" s="420"/>
      <c r="AV43" s="420"/>
      <c r="AW43" s="420"/>
      <c r="AX43" s="420"/>
      <c r="AY43" s="420"/>
      <c r="AZ43" s="420"/>
      <c r="BA43" s="420"/>
      <c r="BB43" s="420"/>
      <c r="BC43" s="420"/>
      <c r="BD43" s="420"/>
      <c r="BE43" s="420"/>
      <c r="BF43" s="420"/>
      <c r="BG43" s="420"/>
      <c r="BH43" s="420"/>
      <c r="BI43" s="420"/>
      <c r="BJ43" s="420"/>
      <c r="BK43" s="420"/>
      <c r="BL43" s="420"/>
      <c r="BM43" s="420"/>
      <c r="BN43" s="420"/>
      <c r="BO43" s="420"/>
      <c r="BP43" s="420"/>
    </row>
    <row r="44" spans="1:68" s="421" customFormat="1" ht="15.75" customHeight="1" x14ac:dyDescent="0.2">
      <c r="A44" s="343"/>
      <c r="B44" s="423"/>
      <c r="C44" s="362"/>
      <c r="D44" s="345"/>
      <c r="E44" s="345" t="s">
        <v>328</v>
      </c>
      <c r="F44" s="355" t="s">
        <v>149</v>
      </c>
      <c r="G44" s="356">
        <f>32323.13+4574.16+7613.82</f>
        <v>44511.11</v>
      </c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  <c r="AI44" s="420"/>
      <c r="AJ44" s="420"/>
      <c r="AK44" s="420"/>
      <c r="AL44" s="420"/>
      <c r="AM44" s="420"/>
      <c r="AN44" s="420"/>
      <c r="AO44" s="420"/>
      <c r="AP44" s="420"/>
      <c r="AQ44" s="420"/>
      <c r="AR44" s="420"/>
      <c r="AS44" s="420"/>
      <c r="AT44" s="420"/>
      <c r="AU44" s="420"/>
      <c r="AV44" s="420"/>
      <c r="AW44" s="420"/>
      <c r="AX44" s="420"/>
      <c r="AY44" s="420"/>
      <c r="AZ44" s="420"/>
      <c r="BA44" s="420"/>
      <c r="BB44" s="420"/>
      <c r="BC44" s="420"/>
      <c r="BD44" s="420"/>
      <c r="BE44" s="420"/>
      <c r="BF44" s="420"/>
      <c r="BG44" s="420"/>
      <c r="BH44" s="420"/>
      <c r="BI44" s="420"/>
      <c r="BJ44" s="420"/>
      <c r="BK44" s="420"/>
      <c r="BL44" s="420"/>
      <c r="BM44" s="420"/>
      <c r="BN44" s="420"/>
      <c r="BO44" s="420"/>
      <c r="BP44" s="420"/>
    </row>
    <row r="45" spans="1:68" s="421" customFormat="1" ht="15.75" customHeight="1" x14ac:dyDescent="0.2">
      <c r="A45" s="343"/>
      <c r="B45" s="423"/>
      <c r="C45" s="362"/>
      <c r="D45" s="345"/>
      <c r="E45" s="345" t="s">
        <v>329</v>
      </c>
      <c r="F45" s="355" t="s">
        <v>149</v>
      </c>
      <c r="G45" s="356">
        <f>4353.47+616.06+1046.73</f>
        <v>6016.26</v>
      </c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  <c r="AJ45" s="420"/>
      <c r="AK45" s="420"/>
      <c r="AL45" s="420"/>
      <c r="AM45" s="420"/>
      <c r="AN45" s="420"/>
      <c r="AO45" s="420"/>
      <c r="AP45" s="420"/>
      <c r="AQ45" s="420"/>
      <c r="AR45" s="420"/>
      <c r="AS45" s="420"/>
      <c r="AT45" s="420"/>
      <c r="AU45" s="420"/>
      <c r="AV45" s="420"/>
      <c r="AW45" s="420"/>
      <c r="AX45" s="420"/>
      <c r="AY45" s="420"/>
      <c r="AZ45" s="420"/>
      <c r="BA45" s="420"/>
      <c r="BB45" s="420"/>
      <c r="BC45" s="420"/>
      <c r="BD45" s="420"/>
      <c r="BE45" s="420"/>
      <c r="BF45" s="420"/>
      <c r="BG45" s="420"/>
      <c r="BH45" s="420"/>
      <c r="BI45" s="420"/>
      <c r="BJ45" s="420"/>
      <c r="BK45" s="420"/>
      <c r="BL45" s="420"/>
      <c r="BM45" s="420"/>
      <c r="BN45" s="420"/>
      <c r="BO45" s="420"/>
      <c r="BP45" s="420"/>
    </row>
    <row r="46" spans="1:68" s="421" customFormat="1" ht="15.75" customHeight="1" x14ac:dyDescent="0.2">
      <c r="A46" s="343"/>
      <c r="B46" s="344"/>
      <c r="C46" s="362"/>
      <c r="D46" s="345"/>
      <c r="E46" s="345" t="s">
        <v>319</v>
      </c>
      <c r="F46" s="355" t="s">
        <v>149</v>
      </c>
      <c r="G46" s="356">
        <f>827.5+2000+250</f>
        <v>3077.5</v>
      </c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  <c r="AC46" s="420"/>
      <c r="AD46" s="420"/>
      <c r="AE46" s="420"/>
      <c r="AF46" s="420"/>
      <c r="AG46" s="420"/>
      <c r="AH46" s="420"/>
      <c r="AI46" s="420"/>
      <c r="AJ46" s="420"/>
      <c r="AK46" s="420"/>
      <c r="AL46" s="420"/>
      <c r="AM46" s="420"/>
      <c r="AN46" s="420"/>
      <c r="AO46" s="420"/>
      <c r="AP46" s="420"/>
      <c r="AQ46" s="420"/>
      <c r="AR46" s="420"/>
      <c r="AS46" s="420"/>
      <c r="AT46" s="420"/>
      <c r="AU46" s="420"/>
      <c r="AV46" s="420"/>
      <c r="AW46" s="420"/>
      <c r="AX46" s="420"/>
      <c r="AY46" s="420"/>
      <c r="AZ46" s="420"/>
      <c r="BA46" s="420"/>
      <c r="BB46" s="420"/>
      <c r="BC46" s="420"/>
      <c r="BD46" s="420"/>
      <c r="BE46" s="420"/>
      <c r="BF46" s="420"/>
      <c r="BG46" s="420"/>
      <c r="BH46" s="420"/>
      <c r="BI46" s="420"/>
      <c r="BJ46" s="420"/>
      <c r="BK46" s="420"/>
      <c r="BL46" s="420"/>
      <c r="BM46" s="420"/>
      <c r="BN46" s="420"/>
      <c r="BO46" s="420"/>
      <c r="BP46" s="420"/>
    </row>
    <row r="47" spans="1:68" s="421" customFormat="1" ht="15.75" customHeight="1" x14ac:dyDescent="0.2">
      <c r="A47" s="343"/>
      <c r="B47" s="344"/>
      <c r="C47" s="362"/>
      <c r="D47" s="345"/>
      <c r="E47" s="345" t="s">
        <v>330</v>
      </c>
      <c r="F47" s="355" t="s">
        <v>149</v>
      </c>
      <c r="G47" s="356">
        <f>502.76</f>
        <v>502.76</v>
      </c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  <c r="AI47" s="420"/>
      <c r="AJ47" s="420"/>
      <c r="AK47" s="420"/>
      <c r="AL47" s="420"/>
      <c r="AM47" s="420"/>
      <c r="AN47" s="420"/>
      <c r="AO47" s="420"/>
      <c r="AP47" s="420"/>
      <c r="AQ47" s="420"/>
      <c r="AR47" s="420"/>
      <c r="AS47" s="420"/>
      <c r="AT47" s="420"/>
      <c r="AU47" s="420"/>
      <c r="AV47" s="420"/>
      <c r="AW47" s="420"/>
      <c r="AX47" s="420"/>
      <c r="AY47" s="420"/>
      <c r="AZ47" s="420"/>
      <c r="BA47" s="420"/>
      <c r="BB47" s="420"/>
      <c r="BC47" s="420"/>
      <c r="BD47" s="420"/>
      <c r="BE47" s="420"/>
      <c r="BF47" s="420"/>
      <c r="BG47" s="420"/>
      <c r="BH47" s="420"/>
      <c r="BI47" s="420"/>
      <c r="BJ47" s="420"/>
      <c r="BK47" s="420"/>
      <c r="BL47" s="420"/>
      <c r="BM47" s="420"/>
      <c r="BN47" s="420"/>
      <c r="BO47" s="420"/>
      <c r="BP47" s="420"/>
    </row>
    <row r="48" spans="1:68" s="421" customFormat="1" ht="15.75" customHeight="1" x14ac:dyDescent="0.2">
      <c r="A48" s="343"/>
      <c r="B48" s="344"/>
      <c r="C48" s="362"/>
      <c r="D48" s="345"/>
      <c r="E48" s="345" t="s">
        <v>338</v>
      </c>
      <c r="F48" s="355" t="s">
        <v>149</v>
      </c>
      <c r="G48" s="356">
        <f>53286.35+141018.39+19955.78-9163.31</f>
        <v>205097.21000000002</v>
      </c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0"/>
      <c r="AG48" s="420"/>
      <c r="AH48" s="420"/>
      <c r="AI48" s="420"/>
      <c r="AJ48" s="420"/>
      <c r="AK48" s="420"/>
      <c r="AL48" s="420"/>
      <c r="AM48" s="420"/>
      <c r="AN48" s="420"/>
      <c r="AO48" s="420"/>
      <c r="AP48" s="420"/>
      <c r="AQ48" s="420"/>
      <c r="AR48" s="420"/>
      <c r="AS48" s="420"/>
      <c r="AT48" s="420"/>
      <c r="AU48" s="420"/>
      <c r="AV48" s="420"/>
      <c r="AW48" s="420"/>
      <c r="AX48" s="420"/>
      <c r="AY48" s="420"/>
      <c r="AZ48" s="420"/>
      <c r="BA48" s="420"/>
      <c r="BB48" s="420"/>
      <c r="BC48" s="420"/>
      <c r="BD48" s="420"/>
      <c r="BE48" s="420"/>
      <c r="BF48" s="420"/>
      <c r="BG48" s="420"/>
      <c r="BH48" s="420"/>
      <c r="BI48" s="420"/>
      <c r="BJ48" s="420"/>
      <c r="BK48" s="420"/>
      <c r="BL48" s="420"/>
      <c r="BM48" s="420"/>
      <c r="BN48" s="420"/>
      <c r="BO48" s="420"/>
      <c r="BP48" s="420"/>
    </row>
    <row r="49" spans="1:68" s="421" customFormat="1" ht="7.5" customHeight="1" x14ac:dyDescent="0.2">
      <c r="A49" s="357"/>
      <c r="B49" s="358"/>
      <c r="C49" s="359"/>
      <c r="D49" s="346"/>
      <c r="E49" s="346"/>
      <c r="F49" s="348"/>
      <c r="G49" s="36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  <c r="AJ49" s="420"/>
      <c r="AK49" s="420"/>
      <c r="AL49" s="420"/>
      <c r="AM49" s="420"/>
      <c r="AN49" s="420"/>
      <c r="AO49" s="420"/>
      <c r="AP49" s="420"/>
      <c r="AQ49" s="420"/>
      <c r="AR49" s="420"/>
      <c r="AS49" s="420"/>
      <c r="AT49" s="420"/>
      <c r="AU49" s="420"/>
      <c r="AV49" s="420"/>
      <c r="AW49" s="420"/>
      <c r="AX49" s="420"/>
      <c r="AY49" s="420"/>
      <c r="AZ49" s="420"/>
      <c r="BA49" s="420"/>
      <c r="BB49" s="420"/>
      <c r="BC49" s="420"/>
      <c r="BD49" s="420"/>
      <c r="BE49" s="420"/>
      <c r="BF49" s="420"/>
      <c r="BG49" s="420"/>
      <c r="BH49" s="420"/>
      <c r="BI49" s="420"/>
      <c r="BJ49" s="420"/>
      <c r="BK49" s="420"/>
      <c r="BL49" s="420"/>
      <c r="BM49" s="420"/>
      <c r="BN49" s="420"/>
      <c r="BO49" s="420"/>
      <c r="BP49" s="420"/>
    </row>
    <row r="50" spans="1:68" s="421" customFormat="1" ht="15.75" customHeight="1" x14ac:dyDescent="0.2">
      <c r="A50" s="343"/>
      <c r="B50" s="344"/>
      <c r="C50" s="345"/>
      <c r="D50" s="345"/>
      <c r="E50" s="346" t="s">
        <v>35</v>
      </c>
      <c r="F50" s="347">
        <f>6242.96+5773.4</f>
        <v>12016.36</v>
      </c>
      <c r="G50" s="348" t="s">
        <v>149</v>
      </c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  <c r="AC50" s="420"/>
      <c r="AD50" s="420"/>
      <c r="AE50" s="420"/>
      <c r="AF50" s="420"/>
      <c r="AG50" s="420"/>
      <c r="AH50" s="420"/>
      <c r="AI50" s="420"/>
      <c r="AJ50" s="420"/>
      <c r="AK50" s="420"/>
      <c r="AL50" s="420"/>
      <c r="AM50" s="420"/>
      <c r="AN50" s="420"/>
      <c r="AO50" s="420"/>
      <c r="AP50" s="420"/>
      <c r="AQ50" s="420"/>
      <c r="AR50" s="420"/>
      <c r="AS50" s="420"/>
      <c r="AT50" s="420"/>
      <c r="AU50" s="420"/>
      <c r="AV50" s="420"/>
      <c r="AW50" s="420"/>
      <c r="AX50" s="420"/>
      <c r="AY50" s="420"/>
      <c r="AZ50" s="420"/>
      <c r="BA50" s="420"/>
      <c r="BB50" s="420"/>
      <c r="BC50" s="420"/>
      <c r="BD50" s="420"/>
      <c r="BE50" s="420"/>
      <c r="BF50" s="420"/>
      <c r="BG50" s="420"/>
      <c r="BH50" s="420"/>
      <c r="BI50" s="420"/>
      <c r="BJ50" s="420"/>
      <c r="BK50" s="420"/>
      <c r="BL50" s="420"/>
      <c r="BM50" s="420"/>
      <c r="BN50" s="420"/>
      <c r="BO50" s="420"/>
      <c r="BP50" s="420"/>
    </row>
    <row r="51" spans="1:68" s="421" customFormat="1" ht="24" customHeight="1" x14ac:dyDescent="0.2">
      <c r="A51" s="349" t="s">
        <v>339</v>
      </c>
      <c r="B51" s="361" t="s">
        <v>340</v>
      </c>
      <c r="C51" s="345" t="s">
        <v>341</v>
      </c>
      <c r="D51" s="345" t="s">
        <v>342</v>
      </c>
      <c r="E51" s="351" t="s">
        <v>149</v>
      </c>
      <c r="F51" s="352" t="s">
        <v>149</v>
      </c>
      <c r="G51" s="353">
        <f>SUM(G53)</f>
        <v>12016.36</v>
      </c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  <c r="AC51" s="420"/>
      <c r="AD51" s="420"/>
      <c r="AE51" s="420"/>
      <c r="AF51" s="420"/>
      <c r="AG51" s="420"/>
      <c r="AH51" s="420"/>
      <c r="AI51" s="420"/>
      <c r="AJ51" s="420"/>
      <c r="AK51" s="420"/>
      <c r="AL51" s="420"/>
      <c r="AM51" s="420"/>
      <c r="AN51" s="420"/>
      <c r="AO51" s="420"/>
      <c r="AP51" s="420"/>
      <c r="AQ51" s="420"/>
      <c r="AR51" s="420"/>
      <c r="AS51" s="420"/>
      <c r="AT51" s="420"/>
      <c r="AU51" s="420"/>
      <c r="AV51" s="420"/>
      <c r="AW51" s="420"/>
      <c r="AX51" s="420"/>
      <c r="AY51" s="420"/>
      <c r="AZ51" s="420"/>
      <c r="BA51" s="420"/>
      <c r="BB51" s="420"/>
      <c r="BC51" s="420"/>
      <c r="BD51" s="420"/>
      <c r="BE51" s="420"/>
      <c r="BF51" s="420"/>
      <c r="BG51" s="420"/>
      <c r="BH51" s="420"/>
      <c r="BI51" s="420"/>
      <c r="BJ51" s="420"/>
      <c r="BK51" s="420"/>
      <c r="BL51" s="420"/>
      <c r="BM51" s="420"/>
      <c r="BN51" s="420"/>
      <c r="BO51" s="420"/>
      <c r="BP51" s="420"/>
    </row>
    <row r="52" spans="1:68" s="421" customFormat="1" ht="10.5" customHeight="1" x14ac:dyDescent="0.2">
      <c r="A52" s="343"/>
      <c r="B52" s="354"/>
      <c r="C52" s="345"/>
      <c r="D52" s="345"/>
      <c r="E52" s="345"/>
      <c r="F52" s="355"/>
      <c r="G52" s="422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  <c r="AC52" s="420"/>
      <c r="AD52" s="420"/>
      <c r="AE52" s="420"/>
      <c r="AF52" s="420"/>
      <c r="AG52" s="420"/>
      <c r="AH52" s="420"/>
      <c r="AI52" s="420"/>
      <c r="AJ52" s="420"/>
      <c r="AK52" s="420"/>
      <c r="AL52" s="420"/>
      <c r="AM52" s="420"/>
      <c r="AN52" s="420"/>
      <c r="AO52" s="420"/>
      <c r="AP52" s="420"/>
      <c r="AQ52" s="420"/>
      <c r="AR52" s="420"/>
      <c r="AS52" s="420"/>
      <c r="AT52" s="420"/>
      <c r="AU52" s="420"/>
      <c r="AV52" s="420"/>
      <c r="AW52" s="420"/>
      <c r="AX52" s="420"/>
      <c r="AY52" s="420"/>
      <c r="AZ52" s="420"/>
      <c r="BA52" s="420"/>
      <c r="BB52" s="420"/>
      <c r="BC52" s="420"/>
      <c r="BD52" s="420"/>
      <c r="BE52" s="420"/>
      <c r="BF52" s="420"/>
      <c r="BG52" s="420"/>
      <c r="BH52" s="420"/>
      <c r="BI52" s="420"/>
      <c r="BJ52" s="420"/>
      <c r="BK52" s="420"/>
      <c r="BL52" s="420"/>
      <c r="BM52" s="420"/>
      <c r="BN52" s="420"/>
      <c r="BO52" s="420"/>
      <c r="BP52" s="420"/>
    </row>
    <row r="53" spans="1:68" s="421" customFormat="1" ht="15.75" customHeight="1" x14ac:dyDescent="0.2">
      <c r="A53" s="343"/>
      <c r="B53" s="423" t="s">
        <v>343</v>
      </c>
      <c r="C53" s="345"/>
      <c r="D53" s="345"/>
      <c r="E53" s="345"/>
      <c r="F53" s="355"/>
      <c r="G53" s="422">
        <f>SUM(G54:G56)</f>
        <v>12016.36</v>
      </c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  <c r="AT53" s="420"/>
      <c r="AU53" s="420"/>
      <c r="AV53" s="420"/>
      <c r="AW53" s="420"/>
      <c r="AX53" s="420"/>
      <c r="AY53" s="420"/>
      <c r="AZ53" s="420"/>
      <c r="BA53" s="420"/>
      <c r="BB53" s="420"/>
      <c r="BC53" s="420"/>
      <c r="BD53" s="420"/>
      <c r="BE53" s="420"/>
      <c r="BF53" s="420"/>
      <c r="BG53" s="420"/>
      <c r="BH53" s="420"/>
      <c r="BI53" s="420"/>
      <c r="BJ53" s="420"/>
      <c r="BK53" s="420"/>
      <c r="BL53" s="420"/>
      <c r="BM53" s="420"/>
      <c r="BN53" s="420"/>
      <c r="BO53" s="420"/>
      <c r="BP53" s="420"/>
    </row>
    <row r="54" spans="1:68" s="421" customFormat="1" ht="15.75" customHeight="1" x14ac:dyDescent="0.2">
      <c r="A54" s="343"/>
      <c r="B54" s="344"/>
      <c r="C54" s="345"/>
      <c r="D54" s="345"/>
      <c r="E54" s="345" t="s">
        <v>323</v>
      </c>
      <c r="F54" s="355" t="s">
        <v>149</v>
      </c>
      <c r="G54" s="356">
        <f>5218.13+4825.64</f>
        <v>10043.77</v>
      </c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/>
      <c r="AF54" s="420"/>
      <c r="AG54" s="420"/>
      <c r="AH54" s="420"/>
      <c r="AI54" s="420"/>
      <c r="AJ54" s="420"/>
      <c r="AK54" s="420"/>
      <c r="AL54" s="420"/>
      <c r="AM54" s="420"/>
      <c r="AN54" s="420"/>
      <c r="AO54" s="420"/>
      <c r="AP54" s="420"/>
      <c r="AQ54" s="420"/>
      <c r="AR54" s="420"/>
      <c r="AS54" s="420"/>
      <c r="AT54" s="420"/>
      <c r="AU54" s="420"/>
      <c r="AV54" s="420"/>
      <c r="AW54" s="420"/>
      <c r="AX54" s="420"/>
      <c r="AY54" s="420"/>
      <c r="AZ54" s="420"/>
      <c r="BA54" s="420"/>
      <c r="BB54" s="420"/>
      <c r="BC54" s="420"/>
      <c r="BD54" s="420"/>
      <c r="BE54" s="420"/>
      <c r="BF54" s="420"/>
      <c r="BG54" s="420"/>
      <c r="BH54" s="420"/>
      <c r="BI54" s="420"/>
      <c r="BJ54" s="420"/>
      <c r="BK54" s="420"/>
      <c r="BL54" s="420"/>
      <c r="BM54" s="420"/>
      <c r="BN54" s="420"/>
      <c r="BO54" s="420"/>
      <c r="BP54" s="420"/>
    </row>
    <row r="55" spans="1:68" s="421" customFormat="1" ht="15.75" customHeight="1" x14ac:dyDescent="0.2">
      <c r="A55" s="343"/>
      <c r="B55" s="344"/>
      <c r="C55" s="345"/>
      <c r="D55" s="345"/>
      <c r="E55" s="345" t="s">
        <v>328</v>
      </c>
      <c r="F55" s="355" t="s">
        <v>149</v>
      </c>
      <c r="G55" s="356">
        <f>897+829.53</f>
        <v>1726.53</v>
      </c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  <c r="AE55" s="420"/>
      <c r="AF55" s="420"/>
      <c r="AG55" s="420"/>
      <c r="AH55" s="420"/>
      <c r="AI55" s="420"/>
      <c r="AJ55" s="420"/>
      <c r="AK55" s="420"/>
      <c r="AL55" s="420"/>
      <c r="AM55" s="420"/>
      <c r="AN55" s="420"/>
      <c r="AO55" s="420"/>
      <c r="AP55" s="420"/>
      <c r="AQ55" s="420"/>
      <c r="AR55" s="420"/>
      <c r="AS55" s="420"/>
      <c r="AT55" s="420"/>
      <c r="AU55" s="420"/>
      <c r="AV55" s="420"/>
      <c r="AW55" s="420"/>
      <c r="AX55" s="420"/>
      <c r="AY55" s="420"/>
      <c r="AZ55" s="420"/>
      <c r="BA55" s="420"/>
      <c r="BB55" s="420"/>
      <c r="BC55" s="420"/>
      <c r="BD55" s="420"/>
      <c r="BE55" s="420"/>
      <c r="BF55" s="420"/>
      <c r="BG55" s="420"/>
      <c r="BH55" s="420"/>
      <c r="BI55" s="420"/>
      <c r="BJ55" s="420"/>
      <c r="BK55" s="420"/>
      <c r="BL55" s="420"/>
      <c r="BM55" s="420"/>
      <c r="BN55" s="420"/>
      <c r="BO55" s="420"/>
      <c r="BP55" s="420"/>
    </row>
    <row r="56" spans="1:68" s="421" customFormat="1" ht="15.75" customHeight="1" x14ac:dyDescent="0.2">
      <c r="A56" s="343"/>
      <c r="B56" s="344"/>
      <c r="C56" s="345"/>
      <c r="D56" s="345"/>
      <c r="E56" s="345" t="s">
        <v>329</v>
      </c>
      <c r="F56" s="355" t="s">
        <v>149</v>
      </c>
      <c r="G56" s="356">
        <f>127.83+118.23</f>
        <v>246.06</v>
      </c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  <c r="T56" s="420"/>
      <c r="U56" s="420"/>
      <c r="V56" s="420"/>
      <c r="W56" s="420"/>
      <c r="X56" s="420"/>
      <c r="Y56" s="420"/>
      <c r="Z56" s="420"/>
      <c r="AA56" s="420"/>
      <c r="AB56" s="420"/>
      <c r="AC56" s="420"/>
      <c r="AD56" s="420"/>
      <c r="AE56" s="420"/>
      <c r="AF56" s="420"/>
      <c r="AG56" s="420"/>
      <c r="AH56" s="420"/>
      <c r="AI56" s="420"/>
      <c r="AJ56" s="420"/>
      <c r="AK56" s="420"/>
      <c r="AL56" s="420"/>
      <c r="AM56" s="420"/>
      <c r="AN56" s="420"/>
      <c r="AO56" s="420"/>
      <c r="AP56" s="420"/>
      <c r="AQ56" s="420"/>
      <c r="AR56" s="420"/>
      <c r="AS56" s="420"/>
      <c r="AT56" s="420"/>
      <c r="AU56" s="420"/>
      <c r="AV56" s="420"/>
      <c r="AW56" s="420"/>
      <c r="AX56" s="420"/>
      <c r="AY56" s="420"/>
      <c r="AZ56" s="420"/>
      <c r="BA56" s="420"/>
      <c r="BB56" s="420"/>
      <c r="BC56" s="420"/>
      <c r="BD56" s="420"/>
      <c r="BE56" s="420"/>
      <c r="BF56" s="420"/>
      <c r="BG56" s="420"/>
      <c r="BH56" s="420"/>
      <c r="BI56" s="420"/>
      <c r="BJ56" s="420"/>
      <c r="BK56" s="420"/>
      <c r="BL56" s="420"/>
      <c r="BM56" s="420"/>
      <c r="BN56" s="420"/>
      <c r="BO56" s="420"/>
      <c r="BP56" s="420"/>
    </row>
    <row r="57" spans="1:68" s="421" customFormat="1" ht="15.75" customHeight="1" x14ac:dyDescent="0.2">
      <c r="A57" s="357"/>
      <c r="B57" s="358"/>
      <c r="C57" s="359"/>
      <c r="D57" s="346"/>
      <c r="E57" s="346"/>
      <c r="F57" s="348"/>
      <c r="G57" s="360"/>
      <c r="H57" s="420"/>
      <c r="I57" s="420"/>
      <c r="J57" s="420"/>
      <c r="K57" s="420"/>
      <c r="L57" s="420"/>
      <c r="M57" s="420"/>
      <c r="N57" s="420"/>
      <c r="O57" s="420"/>
      <c r="P57" s="420"/>
      <c r="Q57" s="420"/>
      <c r="R57" s="420"/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0"/>
      <c r="AJ57" s="420"/>
      <c r="AK57" s="420"/>
      <c r="AL57" s="420"/>
      <c r="AM57" s="420"/>
      <c r="AN57" s="420"/>
      <c r="AO57" s="420"/>
      <c r="AP57" s="420"/>
      <c r="AQ57" s="420"/>
      <c r="AR57" s="420"/>
      <c r="AS57" s="420"/>
      <c r="AT57" s="420"/>
      <c r="AU57" s="420"/>
      <c r="AV57" s="420"/>
      <c r="AW57" s="420"/>
      <c r="AX57" s="420"/>
      <c r="AY57" s="420"/>
      <c r="AZ57" s="420"/>
      <c r="BA57" s="420"/>
      <c r="BB57" s="420"/>
      <c r="BC57" s="420"/>
      <c r="BD57" s="420"/>
      <c r="BE57" s="420"/>
      <c r="BF57" s="420"/>
      <c r="BG57" s="420"/>
      <c r="BH57" s="420"/>
      <c r="BI57" s="420"/>
      <c r="BJ57" s="420"/>
      <c r="BK57" s="420"/>
      <c r="BL57" s="420"/>
      <c r="BM57" s="420"/>
      <c r="BN57" s="420"/>
      <c r="BO57" s="420"/>
      <c r="BP57" s="420"/>
    </row>
    <row r="58" spans="1:68" s="421" customFormat="1" ht="15.75" customHeight="1" x14ac:dyDescent="0.2">
      <c r="A58" s="343"/>
      <c r="B58" s="344"/>
      <c r="C58" s="345"/>
      <c r="D58" s="345"/>
      <c r="E58" s="346" t="s">
        <v>40</v>
      </c>
      <c r="F58" s="347">
        <f>193360+150000+300000+1504+122160</f>
        <v>767024</v>
      </c>
      <c r="G58" s="348" t="s">
        <v>149</v>
      </c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  <c r="T58" s="420"/>
      <c r="U58" s="420"/>
      <c r="V58" s="420"/>
      <c r="W58" s="420"/>
      <c r="X58" s="420"/>
      <c r="Y58" s="420"/>
      <c r="Z58" s="420"/>
      <c r="AA58" s="420"/>
      <c r="AB58" s="420"/>
      <c r="AC58" s="420"/>
      <c r="AD58" s="420"/>
      <c r="AE58" s="420"/>
      <c r="AF58" s="420"/>
      <c r="AG58" s="420"/>
      <c r="AH58" s="420"/>
      <c r="AI58" s="420"/>
      <c r="AJ58" s="420"/>
      <c r="AK58" s="420"/>
      <c r="AL58" s="420"/>
      <c r="AM58" s="420"/>
      <c r="AN58" s="420"/>
      <c r="AO58" s="420"/>
      <c r="AP58" s="420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0"/>
      <c r="BH58" s="420"/>
      <c r="BI58" s="420"/>
      <c r="BJ58" s="420"/>
      <c r="BK58" s="420"/>
      <c r="BL58" s="420"/>
      <c r="BM58" s="420"/>
      <c r="BN58" s="420"/>
      <c r="BO58" s="420"/>
      <c r="BP58" s="420"/>
    </row>
    <row r="59" spans="1:68" s="421" customFormat="1" ht="25.5" customHeight="1" x14ac:dyDescent="0.2">
      <c r="A59" s="349" t="s">
        <v>344</v>
      </c>
      <c r="B59" s="350" t="s">
        <v>345</v>
      </c>
      <c r="C59" s="345" t="s">
        <v>346</v>
      </c>
      <c r="D59" s="345" t="s">
        <v>347</v>
      </c>
      <c r="E59" s="351" t="s">
        <v>149</v>
      </c>
      <c r="F59" s="352" t="s">
        <v>149</v>
      </c>
      <c r="G59" s="353">
        <f>SUM(G61)</f>
        <v>767024</v>
      </c>
      <c r="H59" s="420"/>
      <c r="I59" s="420"/>
      <c r="J59" s="420"/>
      <c r="K59" s="420"/>
      <c r="L59" s="420"/>
      <c r="M59" s="420"/>
      <c r="N59" s="420"/>
      <c r="O59" s="420"/>
      <c r="P59" s="420"/>
      <c r="Q59" s="420"/>
      <c r="R59" s="420"/>
      <c r="S59" s="420"/>
      <c r="T59" s="420"/>
      <c r="U59" s="420"/>
      <c r="V59" s="420"/>
      <c r="W59" s="420"/>
      <c r="X59" s="420"/>
      <c r="Y59" s="420"/>
      <c r="Z59" s="420"/>
      <c r="AA59" s="420"/>
      <c r="AB59" s="420"/>
      <c r="AC59" s="420"/>
      <c r="AD59" s="420"/>
      <c r="AE59" s="420"/>
      <c r="AF59" s="420"/>
      <c r="AG59" s="420"/>
      <c r="AH59" s="420"/>
      <c r="AI59" s="420"/>
      <c r="AJ59" s="420"/>
      <c r="AK59" s="420"/>
      <c r="AL59" s="420"/>
      <c r="AM59" s="420"/>
      <c r="AN59" s="420"/>
      <c r="AO59" s="420"/>
      <c r="AP59" s="420"/>
      <c r="AQ59" s="420"/>
      <c r="AR59" s="420"/>
      <c r="AS59" s="420"/>
      <c r="AT59" s="420"/>
      <c r="AU59" s="420"/>
      <c r="AV59" s="420"/>
      <c r="AW59" s="420"/>
      <c r="AX59" s="420"/>
      <c r="AY59" s="420"/>
      <c r="AZ59" s="420"/>
      <c r="BA59" s="420"/>
      <c r="BB59" s="420"/>
      <c r="BC59" s="420"/>
      <c r="BD59" s="420"/>
      <c r="BE59" s="420"/>
      <c r="BF59" s="420"/>
      <c r="BG59" s="420"/>
      <c r="BH59" s="420"/>
      <c r="BI59" s="420"/>
      <c r="BJ59" s="420"/>
      <c r="BK59" s="420"/>
      <c r="BL59" s="420"/>
      <c r="BM59" s="420"/>
      <c r="BN59" s="420"/>
      <c r="BO59" s="420"/>
      <c r="BP59" s="420"/>
    </row>
    <row r="60" spans="1:68" s="421" customFormat="1" ht="10.5" customHeight="1" x14ac:dyDescent="0.2">
      <c r="A60" s="343"/>
      <c r="B60" s="354"/>
      <c r="C60" s="345"/>
      <c r="D60" s="345"/>
      <c r="E60" s="345"/>
      <c r="F60" s="355"/>
      <c r="G60" s="422"/>
      <c r="H60" s="420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  <c r="T60" s="420"/>
      <c r="U60" s="420"/>
      <c r="V60" s="420"/>
      <c r="W60" s="420"/>
      <c r="X60" s="420"/>
      <c r="Y60" s="420"/>
      <c r="Z60" s="420"/>
      <c r="AA60" s="420"/>
      <c r="AB60" s="420"/>
      <c r="AC60" s="420"/>
      <c r="AD60" s="420"/>
      <c r="AE60" s="420"/>
      <c r="AF60" s="420"/>
      <c r="AG60" s="420"/>
      <c r="AH60" s="420"/>
      <c r="AI60" s="420"/>
      <c r="AJ60" s="420"/>
      <c r="AK60" s="420"/>
      <c r="AL60" s="420"/>
      <c r="AM60" s="420"/>
      <c r="AN60" s="420"/>
      <c r="AO60" s="420"/>
      <c r="AP60" s="420"/>
      <c r="AQ60" s="420"/>
      <c r="AR60" s="420"/>
      <c r="AS60" s="420"/>
      <c r="AT60" s="420"/>
      <c r="AU60" s="420"/>
      <c r="AV60" s="420"/>
      <c r="AW60" s="420"/>
      <c r="AX60" s="420"/>
      <c r="AY60" s="420"/>
      <c r="AZ60" s="420"/>
      <c r="BA60" s="420"/>
      <c r="BB60" s="420"/>
      <c r="BC60" s="420"/>
      <c r="BD60" s="420"/>
      <c r="BE60" s="420"/>
      <c r="BF60" s="420"/>
      <c r="BG60" s="420"/>
      <c r="BH60" s="420"/>
      <c r="BI60" s="420"/>
      <c r="BJ60" s="420"/>
      <c r="BK60" s="420"/>
      <c r="BL60" s="420"/>
      <c r="BM60" s="420"/>
      <c r="BN60" s="420"/>
      <c r="BO60" s="420"/>
      <c r="BP60" s="420"/>
    </row>
    <row r="61" spans="1:68" s="421" customFormat="1" ht="15.75" customHeight="1" x14ac:dyDescent="0.2">
      <c r="A61" s="343"/>
      <c r="B61" s="423" t="s">
        <v>317</v>
      </c>
      <c r="C61" s="345"/>
      <c r="D61" s="345"/>
      <c r="E61" s="345"/>
      <c r="F61" s="355"/>
      <c r="G61" s="422">
        <f>SUM(G62:G65)</f>
        <v>767024</v>
      </c>
      <c r="H61" s="420"/>
      <c r="I61" s="420"/>
      <c r="J61" s="420"/>
      <c r="K61" s="420"/>
      <c r="L61" s="420"/>
      <c r="M61" s="420"/>
      <c r="N61" s="420"/>
      <c r="O61" s="420"/>
      <c r="P61" s="420"/>
      <c r="Q61" s="420"/>
      <c r="R61" s="420"/>
      <c r="S61" s="420"/>
      <c r="T61" s="420"/>
      <c r="U61" s="420"/>
      <c r="V61" s="420"/>
      <c r="W61" s="420"/>
      <c r="X61" s="420"/>
      <c r="Y61" s="420"/>
      <c r="Z61" s="420"/>
      <c r="AA61" s="420"/>
      <c r="AB61" s="420"/>
      <c r="AC61" s="420"/>
      <c r="AD61" s="420"/>
      <c r="AE61" s="420"/>
      <c r="AF61" s="420"/>
      <c r="AG61" s="420"/>
      <c r="AH61" s="420"/>
      <c r="AI61" s="420"/>
      <c r="AJ61" s="420"/>
      <c r="AK61" s="420"/>
      <c r="AL61" s="420"/>
      <c r="AM61" s="420"/>
      <c r="AN61" s="420"/>
      <c r="AO61" s="420"/>
      <c r="AP61" s="420"/>
      <c r="AQ61" s="420"/>
      <c r="AR61" s="420"/>
      <c r="AS61" s="420"/>
      <c r="AT61" s="420"/>
      <c r="AU61" s="420"/>
      <c r="AV61" s="420"/>
      <c r="AW61" s="420"/>
      <c r="AX61" s="420"/>
      <c r="AY61" s="420"/>
      <c r="AZ61" s="420"/>
      <c r="BA61" s="420"/>
      <c r="BB61" s="420"/>
      <c r="BC61" s="420"/>
      <c r="BD61" s="420"/>
      <c r="BE61" s="420"/>
      <c r="BF61" s="420"/>
      <c r="BG61" s="420"/>
      <c r="BH61" s="420"/>
      <c r="BI61" s="420"/>
      <c r="BJ61" s="420"/>
      <c r="BK61" s="420"/>
      <c r="BL61" s="420"/>
      <c r="BM61" s="420"/>
      <c r="BN61" s="420"/>
      <c r="BO61" s="420"/>
      <c r="BP61" s="420"/>
    </row>
    <row r="62" spans="1:68" s="421" customFormat="1" ht="15.75" customHeight="1" x14ac:dyDescent="0.2">
      <c r="A62" s="343"/>
      <c r="B62" s="344"/>
      <c r="C62" s="345"/>
      <c r="D62" s="345"/>
      <c r="E62" s="345" t="s">
        <v>318</v>
      </c>
      <c r="F62" s="355" t="s">
        <v>149</v>
      </c>
      <c r="G62" s="356">
        <f>193360+150000+300000+122160</f>
        <v>765520</v>
      </c>
      <c r="H62" s="420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420"/>
      <c r="T62" s="420"/>
      <c r="U62" s="420"/>
      <c r="V62" s="420"/>
      <c r="W62" s="420"/>
      <c r="X62" s="420"/>
      <c r="Y62" s="420"/>
      <c r="Z62" s="420"/>
      <c r="AA62" s="420"/>
      <c r="AB62" s="420"/>
      <c r="AC62" s="420"/>
      <c r="AD62" s="420"/>
      <c r="AE62" s="420"/>
      <c r="AF62" s="420"/>
      <c r="AG62" s="420"/>
      <c r="AH62" s="420"/>
      <c r="AI62" s="420"/>
      <c r="AJ62" s="420"/>
      <c r="AK62" s="420"/>
      <c r="AL62" s="420"/>
      <c r="AM62" s="420"/>
      <c r="AN62" s="420"/>
      <c r="AO62" s="420"/>
      <c r="AP62" s="420"/>
      <c r="AQ62" s="420"/>
      <c r="AR62" s="420"/>
      <c r="AS62" s="420"/>
      <c r="AT62" s="420"/>
      <c r="AU62" s="420"/>
      <c r="AV62" s="420"/>
      <c r="AW62" s="420"/>
      <c r="AX62" s="420"/>
      <c r="AY62" s="420"/>
      <c r="AZ62" s="420"/>
      <c r="BA62" s="420"/>
      <c r="BB62" s="420"/>
      <c r="BC62" s="420"/>
      <c r="BD62" s="420"/>
      <c r="BE62" s="420"/>
      <c r="BF62" s="420"/>
      <c r="BG62" s="420"/>
      <c r="BH62" s="420"/>
      <c r="BI62" s="420"/>
      <c r="BJ62" s="420"/>
      <c r="BK62" s="420"/>
      <c r="BL62" s="420"/>
      <c r="BM62" s="420"/>
      <c r="BN62" s="420"/>
      <c r="BO62" s="420"/>
      <c r="BP62" s="420"/>
    </row>
    <row r="63" spans="1:68" s="421" customFormat="1" ht="15.75" customHeight="1" x14ac:dyDescent="0.2">
      <c r="A63" s="343"/>
      <c r="B63" s="344"/>
      <c r="C63" s="362"/>
      <c r="D63" s="345"/>
      <c r="E63" s="345" t="s">
        <v>323</v>
      </c>
      <c r="F63" s="355" t="s">
        <v>149</v>
      </c>
      <c r="G63" s="356">
        <f>1254</f>
        <v>1254</v>
      </c>
      <c r="H63" s="420"/>
      <c r="I63" s="420"/>
      <c r="J63" s="420"/>
      <c r="K63" s="420"/>
      <c r="L63" s="420"/>
      <c r="M63" s="420"/>
      <c r="N63" s="420"/>
      <c r="O63" s="420"/>
      <c r="P63" s="420"/>
      <c r="Q63" s="420"/>
      <c r="R63" s="420"/>
      <c r="S63" s="420"/>
      <c r="T63" s="420"/>
      <c r="U63" s="420"/>
      <c r="V63" s="420"/>
      <c r="W63" s="420"/>
      <c r="X63" s="420"/>
      <c r="Y63" s="420"/>
      <c r="Z63" s="420"/>
      <c r="AA63" s="420"/>
      <c r="AB63" s="420"/>
      <c r="AC63" s="420"/>
      <c r="AD63" s="420"/>
      <c r="AE63" s="420"/>
      <c r="AF63" s="420"/>
      <c r="AG63" s="420"/>
      <c r="AH63" s="420"/>
      <c r="AI63" s="420"/>
      <c r="AJ63" s="420"/>
      <c r="AK63" s="420"/>
      <c r="AL63" s="420"/>
      <c r="AM63" s="420"/>
      <c r="AN63" s="420"/>
      <c r="AO63" s="420"/>
      <c r="AP63" s="420"/>
      <c r="AQ63" s="420"/>
      <c r="AR63" s="420"/>
      <c r="AS63" s="420"/>
      <c r="AT63" s="420"/>
      <c r="AU63" s="420"/>
      <c r="AV63" s="420"/>
      <c r="AW63" s="420"/>
      <c r="AX63" s="420"/>
      <c r="AY63" s="420"/>
      <c r="AZ63" s="420"/>
      <c r="BA63" s="420"/>
      <c r="BB63" s="420"/>
      <c r="BC63" s="420"/>
      <c r="BD63" s="420"/>
      <c r="BE63" s="420"/>
      <c r="BF63" s="420"/>
      <c r="BG63" s="420"/>
      <c r="BH63" s="420"/>
      <c r="BI63" s="420"/>
      <c r="BJ63" s="420"/>
      <c r="BK63" s="420"/>
      <c r="BL63" s="420"/>
      <c r="BM63" s="420"/>
      <c r="BN63" s="420"/>
      <c r="BO63" s="420"/>
      <c r="BP63" s="420"/>
    </row>
    <row r="64" spans="1:68" s="421" customFormat="1" ht="15.75" customHeight="1" x14ac:dyDescent="0.2">
      <c r="A64" s="343"/>
      <c r="B64" s="344"/>
      <c r="C64" s="362"/>
      <c r="D64" s="345"/>
      <c r="E64" s="345" t="s">
        <v>328</v>
      </c>
      <c r="F64" s="355" t="s">
        <v>149</v>
      </c>
      <c r="G64" s="356">
        <f>219</f>
        <v>219</v>
      </c>
      <c r="H64" s="420"/>
      <c r="I64" s="420"/>
      <c r="J64" s="420"/>
      <c r="K64" s="420"/>
      <c r="L64" s="420"/>
      <c r="M64" s="420"/>
      <c r="N64" s="420"/>
      <c r="O64" s="420"/>
      <c r="P64" s="420"/>
      <c r="Q64" s="420"/>
      <c r="R64" s="420"/>
      <c r="S64" s="420"/>
      <c r="T64" s="420"/>
      <c r="U64" s="420"/>
      <c r="V64" s="420"/>
      <c r="W64" s="420"/>
      <c r="X64" s="420"/>
      <c r="Y64" s="420"/>
      <c r="Z64" s="420"/>
      <c r="AA64" s="420"/>
      <c r="AB64" s="420"/>
      <c r="AC64" s="420"/>
      <c r="AD64" s="420"/>
      <c r="AE64" s="420"/>
      <c r="AF64" s="420"/>
      <c r="AG64" s="420"/>
      <c r="AH64" s="420"/>
      <c r="AI64" s="420"/>
      <c r="AJ64" s="420"/>
      <c r="AK64" s="420"/>
      <c r="AL64" s="420"/>
      <c r="AM64" s="420"/>
      <c r="AN64" s="420"/>
      <c r="AO64" s="420"/>
      <c r="AP64" s="420"/>
      <c r="AQ64" s="420"/>
      <c r="AR64" s="420"/>
      <c r="AS64" s="420"/>
      <c r="AT64" s="420"/>
      <c r="AU64" s="420"/>
      <c r="AV64" s="420"/>
      <c r="AW64" s="420"/>
      <c r="AX64" s="420"/>
      <c r="AY64" s="420"/>
      <c r="AZ64" s="420"/>
      <c r="BA64" s="420"/>
      <c r="BB64" s="420"/>
      <c r="BC64" s="420"/>
      <c r="BD64" s="420"/>
      <c r="BE64" s="420"/>
      <c r="BF64" s="420"/>
      <c r="BG64" s="420"/>
      <c r="BH64" s="420"/>
      <c r="BI64" s="420"/>
      <c r="BJ64" s="420"/>
      <c r="BK64" s="420"/>
      <c r="BL64" s="420"/>
      <c r="BM64" s="420"/>
      <c r="BN64" s="420"/>
      <c r="BO64" s="420"/>
      <c r="BP64" s="420"/>
    </row>
    <row r="65" spans="1:68" s="421" customFormat="1" ht="15.75" customHeight="1" x14ac:dyDescent="0.2">
      <c r="A65" s="343"/>
      <c r="B65" s="344"/>
      <c r="C65" s="362"/>
      <c r="D65" s="345"/>
      <c r="E65" s="345" t="s">
        <v>329</v>
      </c>
      <c r="F65" s="355" t="s">
        <v>149</v>
      </c>
      <c r="G65" s="356">
        <f>31</f>
        <v>31</v>
      </c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420"/>
      <c r="AC65" s="420"/>
      <c r="AD65" s="420"/>
      <c r="AE65" s="420"/>
      <c r="AF65" s="420"/>
      <c r="AG65" s="420"/>
      <c r="AH65" s="420"/>
      <c r="AI65" s="420"/>
      <c r="AJ65" s="420"/>
      <c r="AK65" s="420"/>
      <c r="AL65" s="420"/>
      <c r="AM65" s="420"/>
      <c r="AN65" s="420"/>
      <c r="AO65" s="420"/>
      <c r="AP65" s="420"/>
      <c r="AQ65" s="420"/>
      <c r="AR65" s="420"/>
      <c r="AS65" s="420"/>
      <c r="AT65" s="420"/>
      <c r="AU65" s="420"/>
      <c r="AV65" s="420"/>
      <c r="AW65" s="420"/>
      <c r="AX65" s="420"/>
      <c r="AY65" s="420"/>
      <c r="AZ65" s="420"/>
      <c r="BA65" s="420"/>
      <c r="BB65" s="420"/>
      <c r="BC65" s="420"/>
      <c r="BD65" s="420"/>
      <c r="BE65" s="420"/>
      <c r="BF65" s="420"/>
      <c r="BG65" s="420"/>
      <c r="BH65" s="420"/>
      <c r="BI65" s="420"/>
      <c r="BJ65" s="420"/>
      <c r="BK65" s="420"/>
      <c r="BL65" s="420"/>
      <c r="BM65" s="420"/>
      <c r="BN65" s="420"/>
      <c r="BO65" s="420"/>
      <c r="BP65" s="420"/>
    </row>
    <row r="66" spans="1:68" s="421" customFormat="1" ht="15.75" customHeight="1" x14ac:dyDescent="0.2">
      <c r="A66" s="357"/>
      <c r="B66" s="358"/>
      <c r="C66" s="359"/>
      <c r="D66" s="346"/>
      <c r="E66" s="346"/>
      <c r="F66" s="348"/>
      <c r="G66" s="360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  <c r="T66" s="420"/>
      <c r="U66" s="420"/>
      <c r="V66" s="420"/>
      <c r="W66" s="420"/>
      <c r="X66" s="420"/>
      <c r="Y66" s="420"/>
      <c r="Z66" s="420"/>
      <c r="AA66" s="420"/>
      <c r="AB66" s="420"/>
      <c r="AC66" s="420"/>
      <c r="AD66" s="420"/>
      <c r="AE66" s="420"/>
      <c r="AF66" s="420"/>
      <c r="AG66" s="420"/>
      <c r="AH66" s="420"/>
      <c r="AI66" s="420"/>
      <c r="AJ66" s="420"/>
      <c r="AK66" s="420"/>
      <c r="AL66" s="420"/>
      <c r="AM66" s="420"/>
      <c r="AN66" s="420"/>
      <c r="AO66" s="420"/>
      <c r="AP66" s="420"/>
      <c r="AQ66" s="420"/>
      <c r="AR66" s="420"/>
      <c r="AS66" s="420"/>
      <c r="AT66" s="420"/>
      <c r="AU66" s="420"/>
      <c r="AV66" s="420"/>
      <c r="AW66" s="420"/>
      <c r="AX66" s="420"/>
      <c r="AY66" s="420"/>
      <c r="AZ66" s="420"/>
      <c r="BA66" s="420"/>
      <c r="BB66" s="420"/>
      <c r="BC66" s="420"/>
      <c r="BD66" s="420"/>
      <c r="BE66" s="420"/>
      <c r="BF66" s="420"/>
      <c r="BG66" s="420"/>
      <c r="BH66" s="420"/>
      <c r="BI66" s="420"/>
      <c r="BJ66" s="420"/>
      <c r="BK66" s="420"/>
      <c r="BL66" s="420"/>
      <c r="BM66" s="420"/>
      <c r="BN66" s="420"/>
      <c r="BO66" s="420"/>
      <c r="BP66" s="420"/>
    </row>
    <row r="67" spans="1:68" s="421" customFormat="1" ht="15.75" customHeight="1" x14ac:dyDescent="0.2">
      <c r="A67" s="343"/>
      <c r="B67" s="344"/>
      <c r="C67" s="345"/>
      <c r="D67" s="345"/>
      <c r="E67" s="346" t="s">
        <v>40</v>
      </c>
      <c r="F67" s="347">
        <f>195780+264660</f>
        <v>460440</v>
      </c>
      <c r="G67" s="348" t="s">
        <v>149</v>
      </c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0"/>
      <c r="U67" s="420"/>
      <c r="V67" s="420"/>
      <c r="W67" s="420"/>
      <c r="X67" s="420"/>
      <c r="Y67" s="420"/>
      <c r="Z67" s="420"/>
      <c r="AA67" s="420"/>
      <c r="AB67" s="420"/>
      <c r="AC67" s="420"/>
      <c r="AD67" s="420"/>
      <c r="AE67" s="420"/>
      <c r="AF67" s="420"/>
      <c r="AG67" s="420"/>
      <c r="AH67" s="420"/>
      <c r="AI67" s="420"/>
      <c r="AJ67" s="420"/>
      <c r="AK67" s="420"/>
      <c r="AL67" s="420"/>
      <c r="AM67" s="420"/>
      <c r="AN67" s="420"/>
      <c r="AO67" s="420"/>
      <c r="AP67" s="420"/>
      <c r="AQ67" s="420"/>
      <c r="AR67" s="420"/>
      <c r="AS67" s="420"/>
      <c r="AT67" s="420"/>
      <c r="AU67" s="420"/>
      <c r="AV67" s="420"/>
      <c r="AW67" s="420"/>
      <c r="AX67" s="420"/>
      <c r="AY67" s="420"/>
      <c r="AZ67" s="420"/>
      <c r="BA67" s="420"/>
      <c r="BB67" s="420"/>
      <c r="BC67" s="420"/>
      <c r="BD67" s="420"/>
      <c r="BE67" s="420"/>
      <c r="BF67" s="420"/>
      <c r="BG67" s="420"/>
      <c r="BH67" s="420"/>
      <c r="BI67" s="420"/>
      <c r="BJ67" s="420"/>
      <c r="BK67" s="420"/>
      <c r="BL67" s="420"/>
      <c r="BM67" s="420"/>
      <c r="BN67" s="420"/>
      <c r="BO67" s="420"/>
      <c r="BP67" s="420"/>
    </row>
    <row r="68" spans="1:68" s="421" customFormat="1" ht="23.25" customHeight="1" x14ac:dyDescent="0.2">
      <c r="A68" s="349" t="s">
        <v>348</v>
      </c>
      <c r="B68" s="350" t="s">
        <v>349</v>
      </c>
      <c r="C68" s="345" t="s">
        <v>346</v>
      </c>
      <c r="D68" s="345" t="s">
        <v>347</v>
      </c>
      <c r="E68" s="351" t="s">
        <v>149</v>
      </c>
      <c r="F68" s="352" t="s">
        <v>149</v>
      </c>
      <c r="G68" s="353">
        <f>SUM(G70)</f>
        <v>460440</v>
      </c>
      <c r="H68" s="420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  <c r="T68" s="420"/>
      <c r="U68" s="420"/>
      <c r="V68" s="420"/>
      <c r="W68" s="420"/>
      <c r="X68" s="420"/>
      <c r="Y68" s="420"/>
      <c r="Z68" s="420"/>
      <c r="AA68" s="420"/>
      <c r="AB68" s="420"/>
      <c r="AC68" s="420"/>
      <c r="AD68" s="420"/>
      <c r="AE68" s="420"/>
      <c r="AF68" s="420"/>
      <c r="AG68" s="420"/>
      <c r="AH68" s="420"/>
      <c r="AI68" s="420"/>
      <c r="AJ68" s="420"/>
      <c r="AK68" s="420"/>
      <c r="AL68" s="420"/>
      <c r="AM68" s="420"/>
      <c r="AN68" s="420"/>
      <c r="AO68" s="420"/>
      <c r="AP68" s="420"/>
      <c r="AQ68" s="420"/>
      <c r="AR68" s="420"/>
      <c r="AS68" s="420"/>
      <c r="AT68" s="420"/>
      <c r="AU68" s="420"/>
      <c r="AV68" s="420"/>
      <c r="AW68" s="420"/>
      <c r="AX68" s="420"/>
      <c r="AY68" s="420"/>
      <c r="AZ68" s="420"/>
      <c r="BA68" s="420"/>
      <c r="BB68" s="420"/>
      <c r="BC68" s="420"/>
      <c r="BD68" s="420"/>
      <c r="BE68" s="420"/>
      <c r="BF68" s="420"/>
      <c r="BG68" s="420"/>
      <c r="BH68" s="420"/>
      <c r="BI68" s="420"/>
      <c r="BJ68" s="420"/>
      <c r="BK68" s="420"/>
      <c r="BL68" s="420"/>
      <c r="BM68" s="420"/>
      <c r="BN68" s="420"/>
      <c r="BO68" s="420"/>
      <c r="BP68" s="420"/>
    </row>
    <row r="69" spans="1:68" s="421" customFormat="1" ht="9.75" customHeight="1" x14ac:dyDescent="0.2">
      <c r="A69" s="343"/>
      <c r="B69" s="354"/>
      <c r="C69" s="345"/>
      <c r="D69" s="345"/>
      <c r="E69" s="345"/>
      <c r="F69" s="355"/>
      <c r="G69" s="422"/>
      <c r="H69" s="420"/>
      <c r="I69" s="420"/>
      <c r="J69" s="420"/>
      <c r="K69" s="420"/>
      <c r="L69" s="420"/>
      <c r="M69" s="420"/>
      <c r="N69" s="420"/>
      <c r="O69" s="420"/>
      <c r="P69" s="420"/>
      <c r="Q69" s="420"/>
      <c r="R69" s="420"/>
      <c r="S69" s="420"/>
      <c r="T69" s="420"/>
      <c r="U69" s="420"/>
      <c r="V69" s="420"/>
      <c r="W69" s="420"/>
      <c r="X69" s="420"/>
      <c r="Y69" s="420"/>
      <c r="Z69" s="420"/>
      <c r="AA69" s="420"/>
      <c r="AB69" s="420"/>
      <c r="AC69" s="420"/>
      <c r="AD69" s="420"/>
      <c r="AE69" s="420"/>
      <c r="AF69" s="420"/>
      <c r="AG69" s="420"/>
      <c r="AH69" s="420"/>
      <c r="AI69" s="420"/>
      <c r="AJ69" s="420"/>
      <c r="AK69" s="420"/>
      <c r="AL69" s="420"/>
      <c r="AM69" s="420"/>
      <c r="AN69" s="420"/>
      <c r="AO69" s="420"/>
      <c r="AP69" s="420"/>
      <c r="AQ69" s="420"/>
      <c r="AR69" s="420"/>
      <c r="AS69" s="420"/>
      <c r="AT69" s="420"/>
      <c r="AU69" s="420"/>
      <c r="AV69" s="420"/>
      <c r="AW69" s="420"/>
      <c r="AX69" s="420"/>
      <c r="AY69" s="420"/>
      <c r="AZ69" s="420"/>
      <c r="BA69" s="420"/>
      <c r="BB69" s="420"/>
      <c r="BC69" s="420"/>
      <c r="BD69" s="420"/>
      <c r="BE69" s="420"/>
      <c r="BF69" s="420"/>
      <c r="BG69" s="420"/>
      <c r="BH69" s="420"/>
      <c r="BI69" s="420"/>
      <c r="BJ69" s="420"/>
      <c r="BK69" s="420"/>
      <c r="BL69" s="420"/>
      <c r="BM69" s="420"/>
      <c r="BN69" s="420"/>
      <c r="BO69" s="420"/>
      <c r="BP69" s="420"/>
    </row>
    <row r="70" spans="1:68" s="421" customFormat="1" ht="25.5" customHeight="1" x14ac:dyDescent="0.2">
      <c r="A70" s="343"/>
      <c r="B70" s="424" t="s">
        <v>350</v>
      </c>
      <c r="C70" s="345"/>
      <c r="D70" s="345"/>
      <c r="E70" s="345"/>
      <c r="F70" s="355"/>
      <c r="G70" s="422">
        <f>SUM(G71:G71)</f>
        <v>460440</v>
      </c>
      <c r="H70" s="420"/>
      <c r="I70" s="420"/>
      <c r="J70" s="420"/>
      <c r="K70" s="420"/>
      <c r="L70" s="420"/>
      <c r="M70" s="420"/>
      <c r="N70" s="420"/>
      <c r="O70" s="420"/>
      <c r="P70" s="420"/>
      <c r="Q70" s="420"/>
      <c r="R70" s="420"/>
      <c r="S70" s="420"/>
      <c r="T70" s="420"/>
      <c r="U70" s="420"/>
      <c r="V70" s="420"/>
      <c r="W70" s="420"/>
      <c r="X70" s="420"/>
      <c r="Y70" s="420"/>
      <c r="Z70" s="420"/>
      <c r="AA70" s="420"/>
      <c r="AB70" s="420"/>
      <c r="AC70" s="420"/>
      <c r="AD70" s="420"/>
      <c r="AE70" s="420"/>
      <c r="AF70" s="420"/>
      <c r="AG70" s="420"/>
      <c r="AH70" s="420"/>
      <c r="AI70" s="420"/>
      <c r="AJ70" s="420"/>
      <c r="AK70" s="420"/>
      <c r="AL70" s="420"/>
      <c r="AM70" s="420"/>
      <c r="AN70" s="420"/>
      <c r="AO70" s="420"/>
      <c r="AP70" s="420"/>
      <c r="AQ70" s="420"/>
      <c r="AR70" s="420"/>
      <c r="AS70" s="420"/>
      <c r="AT70" s="420"/>
      <c r="AU70" s="420"/>
      <c r="AV70" s="420"/>
      <c r="AW70" s="420"/>
      <c r="AX70" s="420"/>
      <c r="AY70" s="420"/>
      <c r="AZ70" s="420"/>
      <c r="BA70" s="420"/>
      <c r="BB70" s="420"/>
      <c r="BC70" s="420"/>
      <c r="BD70" s="420"/>
      <c r="BE70" s="420"/>
      <c r="BF70" s="420"/>
      <c r="BG70" s="420"/>
      <c r="BH70" s="420"/>
      <c r="BI70" s="420"/>
      <c r="BJ70" s="420"/>
      <c r="BK70" s="420"/>
      <c r="BL70" s="420"/>
      <c r="BM70" s="420"/>
      <c r="BN70" s="420"/>
      <c r="BO70" s="420"/>
      <c r="BP70" s="420"/>
    </row>
    <row r="71" spans="1:68" s="421" customFormat="1" ht="15.75" customHeight="1" x14ac:dyDescent="0.2">
      <c r="A71" s="343"/>
      <c r="B71" s="344"/>
      <c r="C71" s="345"/>
      <c r="D71" s="345"/>
      <c r="E71" s="345" t="s">
        <v>319</v>
      </c>
      <c r="F71" s="355" t="s">
        <v>149</v>
      </c>
      <c r="G71" s="356">
        <f>195780+264660</f>
        <v>460440</v>
      </c>
      <c r="H71" s="420"/>
      <c r="I71" s="420"/>
      <c r="J71" s="420"/>
      <c r="K71" s="420"/>
      <c r="L71" s="420"/>
      <c r="M71" s="420"/>
      <c r="N71" s="420"/>
      <c r="O71" s="420"/>
      <c r="P71" s="420"/>
      <c r="Q71" s="420"/>
      <c r="R71" s="420"/>
      <c r="S71" s="420"/>
      <c r="T71" s="420"/>
      <c r="U71" s="420"/>
      <c r="V71" s="420"/>
      <c r="W71" s="420"/>
      <c r="X71" s="420"/>
      <c r="Y71" s="420"/>
      <c r="Z71" s="420"/>
      <c r="AA71" s="420"/>
      <c r="AB71" s="420"/>
      <c r="AC71" s="420"/>
      <c r="AD71" s="420"/>
      <c r="AE71" s="420"/>
      <c r="AF71" s="420"/>
      <c r="AG71" s="420"/>
      <c r="AH71" s="420"/>
      <c r="AI71" s="420"/>
      <c r="AJ71" s="420"/>
      <c r="AK71" s="420"/>
      <c r="AL71" s="420"/>
      <c r="AM71" s="420"/>
      <c r="AN71" s="420"/>
      <c r="AO71" s="420"/>
      <c r="AP71" s="420"/>
      <c r="AQ71" s="420"/>
      <c r="AR71" s="420"/>
      <c r="AS71" s="420"/>
      <c r="AT71" s="420"/>
      <c r="AU71" s="420"/>
      <c r="AV71" s="420"/>
      <c r="AW71" s="420"/>
      <c r="AX71" s="420"/>
      <c r="AY71" s="420"/>
      <c r="AZ71" s="420"/>
      <c r="BA71" s="420"/>
      <c r="BB71" s="420"/>
      <c r="BC71" s="420"/>
      <c r="BD71" s="420"/>
      <c r="BE71" s="420"/>
      <c r="BF71" s="420"/>
      <c r="BG71" s="420"/>
      <c r="BH71" s="420"/>
      <c r="BI71" s="420"/>
      <c r="BJ71" s="420"/>
      <c r="BK71" s="420"/>
      <c r="BL71" s="420"/>
      <c r="BM71" s="420"/>
      <c r="BN71" s="420"/>
      <c r="BO71" s="420"/>
      <c r="BP71" s="420"/>
    </row>
    <row r="72" spans="1:68" s="421" customFormat="1" ht="15.75" customHeight="1" x14ac:dyDescent="0.2">
      <c r="A72" s="357"/>
      <c r="B72" s="358"/>
      <c r="C72" s="359"/>
      <c r="D72" s="346"/>
      <c r="E72" s="346"/>
      <c r="F72" s="348"/>
      <c r="G72" s="360"/>
      <c r="H72" s="420"/>
      <c r="I72" s="420"/>
      <c r="J72" s="420"/>
      <c r="K72" s="420"/>
      <c r="L72" s="420"/>
      <c r="M72" s="420"/>
      <c r="N72" s="420"/>
      <c r="O72" s="420"/>
      <c r="P72" s="420"/>
      <c r="Q72" s="420"/>
      <c r="R72" s="420"/>
      <c r="S72" s="420"/>
      <c r="T72" s="420"/>
      <c r="U72" s="420"/>
      <c r="V72" s="420"/>
      <c r="W72" s="420"/>
      <c r="X72" s="420"/>
      <c r="Y72" s="420"/>
      <c r="Z72" s="420"/>
      <c r="AA72" s="420"/>
      <c r="AB72" s="420"/>
      <c r="AC72" s="420"/>
      <c r="AD72" s="420"/>
      <c r="AE72" s="420"/>
      <c r="AF72" s="420"/>
      <c r="AG72" s="420"/>
      <c r="AH72" s="420"/>
      <c r="AI72" s="420"/>
      <c r="AJ72" s="420"/>
      <c r="AK72" s="420"/>
      <c r="AL72" s="420"/>
      <c r="AM72" s="420"/>
      <c r="AN72" s="420"/>
      <c r="AO72" s="420"/>
      <c r="AP72" s="420"/>
      <c r="AQ72" s="420"/>
      <c r="AR72" s="420"/>
      <c r="AS72" s="420"/>
      <c r="AT72" s="420"/>
      <c r="AU72" s="420"/>
      <c r="AV72" s="420"/>
      <c r="AW72" s="420"/>
      <c r="AX72" s="420"/>
      <c r="AY72" s="420"/>
      <c r="AZ72" s="420"/>
      <c r="BA72" s="420"/>
      <c r="BB72" s="420"/>
      <c r="BC72" s="420"/>
      <c r="BD72" s="420"/>
      <c r="BE72" s="420"/>
      <c r="BF72" s="420"/>
      <c r="BG72" s="420"/>
      <c r="BH72" s="420"/>
      <c r="BI72" s="420"/>
      <c r="BJ72" s="420"/>
      <c r="BK72" s="420"/>
      <c r="BL72" s="420"/>
      <c r="BM72" s="420"/>
      <c r="BN72" s="420"/>
      <c r="BO72" s="420"/>
      <c r="BP72" s="420"/>
    </row>
    <row r="73" spans="1:68" s="421" customFormat="1" ht="15.75" customHeight="1" x14ac:dyDescent="0.2">
      <c r="A73" s="343"/>
      <c r="B73" s="344"/>
      <c r="C73" s="345"/>
      <c r="D73" s="345"/>
      <c r="E73" s="346" t="s">
        <v>35</v>
      </c>
      <c r="F73" s="347">
        <v>295.87</v>
      </c>
      <c r="G73" s="348" t="s">
        <v>149</v>
      </c>
      <c r="H73" s="420"/>
      <c r="I73" s="420"/>
      <c r="J73" s="420"/>
      <c r="K73" s="420"/>
      <c r="L73" s="420"/>
      <c r="M73" s="420"/>
      <c r="N73" s="420"/>
      <c r="O73" s="420"/>
      <c r="P73" s="420"/>
      <c r="Q73" s="420"/>
      <c r="R73" s="420"/>
      <c r="S73" s="420"/>
      <c r="T73" s="420"/>
      <c r="U73" s="420"/>
      <c r="V73" s="420"/>
      <c r="W73" s="420"/>
      <c r="X73" s="420"/>
      <c r="Y73" s="420"/>
      <c r="Z73" s="420"/>
      <c r="AA73" s="420"/>
      <c r="AB73" s="420"/>
      <c r="AC73" s="420"/>
      <c r="AD73" s="420"/>
      <c r="AE73" s="420"/>
      <c r="AF73" s="420"/>
      <c r="AG73" s="420"/>
      <c r="AH73" s="420"/>
      <c r="AI73" s="420"/>
      <c r="AJ73" s="420"/>
      <c r="AK73" s="420"/>
      <c r="AL73" s="420"/>
      <c r="AM73" s="420"/>
      <c r="AN73" s="420"/>
      <c r="AO73" s="420"/>
      <c r="AP73" s="420"/>
      <c r="AQ73" s="420"/>
      <c r="AR73" s="420"/>
      <c r="AS73" s="420"/>
      <c r="AT73" s="420"/>
      <c r="AU73" s="420"/>
      <c r="AV73" s="420"/>
      <c r="AW73" s="420"/>
      <c r="AX73" s="420"/>
      <c r="AY73" s="420"/>
      <c r="AZ73" s="420"/>
      <c r="BA73" s="420"/>
      <c r="BB73" s="420"/>
      <c r="BC73" s="420"/>
      <c r="BD73" s="420"/>
      <c r="BE73" s="420"/>
      <c r="BF73" s="420"/>
      <c r="BG73" s="420"/>
      <c r="BH73" s="420"/>
      <c r="BI73" s="420"/>
      <c r="BJ73" s="420"/>
      <c r="BK73" s="420"/>
      <c r="BL73" s="420"/>
      <c r="BM73" s="420"/>
      <c r="BN73" s="420"/>
      <c r="BO73" s="420"/>
      <c r="BP73" s="420"/>
    </row>
    <row r="74" spans="1:68" s="421" customFormat="1" ht="24" customHeight="1" x14ac:dyDescent="0.2">
      <c r="A74" s="349" t="s">
        <v>351</v>
      </c>
      <c r="B74" s="350" t="s">
        <v>352</v>
      </c>
      <c r="C74" s="345" t="s">
        <v>353</v>
      </c>
      <c r="D74" s="345" t="s">
        <v>354</v>
      </c>
      <c r="E74" s="351" t="s">
        <v>149</v>
      </c>
      <c r="F74" s="352" t="s">
        <v>149</v>
      </c>
      <c r="G74" s="353">
        <f>SUM(G76)</f>
        <v>295.87</v>
      </c>
      <c r="H74" s="420"/>
      <c r="I74" s="420"/>
      <c r="J74" s="420"/>
      <c r="K74" s="420"/>
      <c r="L74" s="420"/>
      <c r="M74" s="420"/>
      <c r="N74" s="420"/>
      <c r="O74" s="420"/>
      <c r="P74" s="420"/>
      <c r="Q74" s="420"/>
      <c r="R74" s="420"/>
      <c r="S74" s="420"/>
      <c r="T74" s="420"/>
      <c r="U74" s="420"/>
      <c r="V74" s="420"/>
      <c r="W74" s="420"/>
      <c r="X74" s="420"/>
      <c r="Y74" s="420"/>
      <c r="Z74" s="420"/>
      <c r="AA74" s="420"/>
      <c r="AB74" s="420"/>
      <c r="AC74" s="420"/>
      <c r="AD74" s="420"/>
      <c r="AE74" s="420"/>
      <c r="AF74" s="420"/>
      <c r="AG74" s="420"/>
      <c r="AH74" s="420"/>
      <c r="AI74" s="420"/>
      <c r="AJ74" s="420"/>
      <c r="AK74" s="420"/>
      <c r="AL74" s="420"/>
      <c r="AM74" s="420"/>
      <c r="AN74" s="420"/>
      <c r="AO74" s="420"/>
      <c r="AP74" s="420"/>
      <c r="AQ74" s="420"/>
      <c r="AR74" s="420"/>
      <c r="AS74" s="420"/>
      <c r="AT74" s="420"/>
      <c r="AU74" s="420"/>
      <c r="AV74" s="420"/>
      <c r="AW74" s="420"/>
      <c r="AX74" s="420"/>
      <c r="AY74" s="420"/>
      <c r="AZ74" s="420"/>
      <c r="BA74" s="420"/>
      <c r="BB74" s="420"/>
      <c r="BC74" s="420"/>
      <c r="BD74" s="420"/>
      <c r="BE74" s="420"/>
      <c r="BF74" s="420"/>
      <c r="BG74" s="420"/>
      <c r="BH74" s="420"/>
      <c r="BI74" s="420"/>
      <c r="BJ74" s="420"/>
      <c r="BK74" s="420"/>
      <c r="BL74" s="420"/>
      <c r="BM74" s="420"/>
      <c r="BN74" s="420"/>
      <c r="BO74" s="420"/>
      <c r="BP74" s="420"/>
    </row>
    <row r="75" spans="1:68" s="421" customFormat="1" ht="15.75" customHeight="1" x14ac:dyDescent="0.2">
      <c r="A75" s="343"/>
      <c r="B75" s="354"/>
      <c r="C75" s="345"/>
      <c r="D75" s="345"/>
      <c r="E75" s="345"/>
      <c r="F75" s="355"/>
      <c r="G75" s="422"/>
      <c r="H75" s="420"/>
      <c r="I75" s="420"/>
      <c r="J75" s="420"/>
      <c r="K75" s="420"/>
      <c r="L75" s="420"/>
      <c r="M75" s="420"/>
      <c r="N75" s="420"/>
      <c r="O75" s="420"/>
      <c r="P75" s="420"/>
      <c r="Q75" s="420"/>
      <c r="R75" s="420"/>
      <c r="S75" s="420"/>
      <c r="T75" s="420"/>
      <c r="U75" s="420"/>
      <c r="V75" s="420"/>
      <c r="W75" s="420"/>
      <c r="X75" s="420"/>
      <c r="Y75" s="420"/>
      <c r="Z75" s="420"/>
      <c r="AA75" s="420"/>
      <c r="AB75" s="420"/>
      <c r="AC75" s="420"/>
      <c r="AD75" s="420"/>
      <c r="AE75" s="420"/>
      <c r="AF75" s="420"/>
      <c r="AG75" s="420"/>
      <c r="AH75" s="420"/>
      <c r="AI75" s="420"/>
      <c r="AJ75" s="420"/>
      <c r="AK75" s="420"/>
      <c r="AL75" s="420"/>
      <c r="AM75" s="420"/>
      <c r="AN75" s="420"/>
      <c r="AO75" s="420"/>
      <c r="AP75" s="420"/>
      <c r="AQ75" s="420"/>
      <c r="AR75" s="420"/>
      <c r="AS75" s="420"/>
      <c r="AT75" s="420"/>
      <c r="AU75" s="420"/>
      <c r="AV75" s="420"/>
      <c r="AW75" s="420"/>
      <c r="AX75" s="420"/>
      <c r="AY75" s="420"/>
      <c r="AZ75" s="420"/>
      <c r="BA75" s="420"/>
      <c r="BB75" s="420"/>
      <c r="BC75" s="420"/>
      <c r="BD75" s="420"/>
      <c r="BE75" s="420"/>
      <c r="BF75" s="420"/>
      <c r="BG75" s="420"/>
      <c r="BH75" s="420"/>
      <c r="BI75" s="420"/>
      <c r="BJ75" s="420"/>
      <c r="BK75" s="420"/>
      <c r="BL75" s="420"/>
      <c r="BM75" s="420"/>
      <c r="BN75" s="420"/>
      <c r="BO75" s="420"/>
      <c r="BP75" s="420"/>
    </row>
    <row r="76" spans="1:68" s="421" customFormat="1" ht="15.75" customHeight="1" x14ac:dyDescent="0.2">
      <c r="A76" s="343"/>
      <c r="B76" s="424" t="s">
        <v>355</v>
      </c>
      <c r="C76" s="345"/>
      <c r="D76" s="345"/>
      <c r="E76" s="345"/>
      <c r="F76" s="355"/>
      <c r="G76" s="422">
        <f>SUM(G77:G77)</f>
        <v>295.87</v>
      </c>
      <c r="H76" s="420"/>
      <c r="I76" s="420"/>
      <c r="J76" s="420"/>
      <c r="K76" s="420"/>
      <c r="L76" s="420"/>
      <c r="M76" s="420"/>
      <c r="N76" s="420"/>
      <c r="O76" s="420"/>
      <c r="P76" s="420"/>
      <c r="Q76" s="420"/>
      <c r="R76" s="420"/>
      <c r="S76" s="420"/>
      <c r="T76" s="420"/>
      <c r="U76" s="420"/>
      <c r="V76" s="420"/>
      <c r="W76" s="420"/>
      <c r="X76" s="420"/>
      <c r="Y76" s="420"/>
      <c r="Z76" s="420"/>
      <c r="AA76" s="420"/>
      <c r="AB76" s="420"/>
      <c r="AC76" s="420"/>
      <c r="AD76" s="420"/>
      <c r="AE76" s="420"/>
      <c r="AF76" s="420"/>
      <c r="AG76" s="420"/>
      <c r="AH76" s="420"/>
      <c r="AI76" s="420"/>
      <c r="AJ76" s="420"/>
      <c r="AK76" s="420"/>
      <c r="AL76" s="420"/>
      <c r="AM76" s="420"/>
      <c r="AN76" s="420"/>
      <c r="AO76" s="420"/>
      <c r="AP76" s="420"/>
      <c r="AQ76" s="420"/>
      <c r="AR76" s="420"/>
      <c r="AS76" s="420"/>
      <c r="AT76" s="420"/>
      <c r="AU76" s="420"/>
      <c r="AV76" s="420"/>
      <c r="AW76" s="420"/>
      <c r="AX76" s="420"/>
      <c r="AY76" s="420"/>
      <c r="AZ76" s="420"/>
      <c r="BA76" s="420"/>
      <c r="BB76" s="420"/>
      <c r="BC76" s="420"/>
      <c r="BD76" s="420"/>
      <c r="BE76" s="420"/>
      <c r="BF76" s="420"/>
      <c r="BG76" s="420"/>
      <c r="BH76" s="420"/>
      <c r="BI76" s="420"/>
      <c r="BJ76" s="420"/>
      <c r="BK76" s="420"/>
      <c r="BL76" s="420"/>
      <c r="BM76" s="420"/>
      <c r="BN76" s="420"/>
      <c r="BO76" s="420"/>
      <c r="BP76" s="420"/>
    </row>
    <row r="77" spans="1:68" s="421" customFormat="1" ht="15.75" customHeight="1" x14ac:dyDescent="0.2">
      <c r="A77" s="343"/>
      <c r="B77" s="344"/>
      <c r="C77" s="345"/>
      <c r="D77" s="345"/>
      <c r="E77" s="345" t="s">
        <v>78</v>
      </c>
      <c r="F77" s="355" t="s">
        <v>149</v>
      </c>
      <c r="G77" s="356">
        <v>295.87</v>
      </c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  <c r="W77" s="420"/>
      <c r="X77" s="420"/>
      <c r="Y77" s="420"/>
      <c r="Z77" s="420"/>
      <c r="AA77" s="420"/>
      <c r="AB77" s="420"/>
      <c r="AC77" s="420"/>
      <c r="AD77" s="420"/>
      <c r="AE77" s="420"/>
      <c r="AF77" s="420"/>
      <c r="AG77" s="420"/>
      <c r="AH77" s="420"/>
      <c r="AI77" s="420"/>
      <c r="AJ77" s="420"/>
      <c r="AK77" s="420"/>
      <c r="AL77" s="420"/>
      <c r="AM77" s="420"/>
      <c r="AN77" s="420"/>
      <c r="AO77" s="420"/>
      <c r="AP77" s="420"/>
      <c r="AQ77" s="420"/>
      <c r="AR77" s="420"/>
      <c r="AS77" s="420"/>
      <c r="AT77" s="420"/>
      <c r="AU77" s="420"/>
      <c r="AV77" s="420"/>
      <c r="AW77" s="420"/>
      <c r="AX77" s="420"/>
      <c r="AY77" s="420"/>
      <c r="AZ77" s="420"/>
      <c r="BA77" s="420"/>
      <c r="BB77" s="420"/>
      <c r="BC77" s="420"/>
      <c r="BD77" s="420"/>
      <c r="BE77" s="420"/>
      <c r="BF77" s="420"/>
      <c r="BG77" s="420"/>
      <c r="BH77" s="420"/>
      <c r="BI77" s="420"/>
      <c r="BJ77" s="420"/>
      <c r="BK77" s="420"/>
      <c r="BL77" s="420"/>
      <c r="BM77" s="420"/>
      <c r="BN77" s="420"/>
      <c r="BO77" s="420"/>
      <c r="BP77" s="420"/>
    </row>
    <row r="78" spans="1:68" s="339" customFormat="1" ht="15.75" customHeight="1" x14ac:dyDescent="0.2">
      <c r="A78" s="357"/>
      <c r="B78" s="358"/>
      <c r="C78" s="362"/>
      <c r="D78" s="345"/>
      <c r="E78" s="346"/>
      <c r="F78" s="360"/>
      <c r="G78" s="360"/>
      <c r="H78" s="338"/>
      <c r="I78" s="338"/>
      <c r="J78" s="338"/>
      <c r="K78" s="338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338"/>
      <c r="AA78" s="338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8"/>
      <c r="AM78" s="338"/>
      <c r="AN78" s="338"/>
      <c r="AO78" s="338"/>
      <c r="AP78" s="338"/>
      <c r="AQ78" s="338"/>
      <c r="AR78" s="338"/>
      <c r="AS78" s="338"/>
      <c r="AT78" s="338"/>
      <c r="AU78" s="338"/>
      <c r="AV78" s="338"/>
      <c r="AW78" s="338"/>
      <c r="AX78" s="338"/>
      <c r="AY78" s="338"/>
      <c r="AZ78" s="338"/>
      <c r="BA78" s="338"/>
      <c r="BB78" s="338"/>
      <c r="BC78" s="338"/>
      <c r="BD78" s="338"/>
      <c r="BE78" s="338"/>
      <c r="BF78" s="338"/>
      <c r="BG78" s="338"/>
      <c r="BH78" s="338"/>
      <c r="BI78" s="338"/>
      <c r="BJ78" s="338"/>
      <c r="BK78" s="338"/>
      <c r="BL78" s="338"/>
      <c r="BM78" s="338"/>
      <c r="BN78" s="338"/>
      <c r="BO78" s="338"/>
      <c r="BP78" s="338"/>
    </row>
    <row r="79" spans="1:68" s="339" customFormat="1" ht="27" customHeight="1" x14ac:dyDescent="0.2">
      <c r="A79" s="425"/>
      <c r="B79" s="426" t="s">
        <v>307</v>
      </c>
      <c r="C79" s="427"/>
      <c r="D79" s="428"/>
      <c r="E79" s="429"/>
      <c r="F79" s="429">
        <f>SUM(F12,F19,F27,F37,F50,F58,F67,F73)</f>
        <v>1857895.23</v>
      </c>
      <c r="G79" s="429">
        <f>SUM(G13,G20,G28,G38,G51,G59,G68,G74)</f>
        <v>1857895.23</v>
      </c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</row>
    <row r="81" spans="1:7" s="364" customFormat="1" x14ac:dyDescent="0.25">
      <c r="A81" s="430"/>
      <c r="B81" s="419"/>
      <c r="C81" s="419"/>
      <c r="D81" s="419"/>
      <c r="E81" s="419"/>
    </row>
    <row r="82" spans="1:7" s="364" customFormat="1" x14ac:dyDescent="0.25">
      <c r="A82" s="419"/>
      <c r="B82" s="419"/>
      <c r="C82" s="419"/>
      <c r="D82" s="419"/>
      <c r="E82" s="419"/>
      <c r="G82" s="363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69FA-2453-4963-8193-790FFFEBFEC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Zał.Nr1</vt:lpstr>
      <vt:lpstr>Zał.Nr2</vt:lpstr>
      <vt:lpstr>Zał.Nr3</vt:lpstr>
      <vt:lpstr>Zał.Nr4</vt:lpstr>
      <vt:lpstr>Zał.Nr5</vt:lpstr>
      <vt:lpstr>Arkusz1</vt:lpstr>
      <vt:lpstr>Zał.Nr2!Obszar_wydruku</vt:lpstr>
      <vt:lpstr>Zał.Nr1!Tytuły_wydruku</vt:lpstr>
      <vt:lpstr>Zał.Nr2!Tytuły_wydruku</vt:lpstr>
      <vt:lpstr>Zał.Nr4!Tytuły_wydruku</vt:lpstr>
      <vt:lpstr>Zał.Nr5!Tytuły_wydruku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Zarządzenie na 240/2022 Prezydenta Miasta Włocławek z dn. 21 czerwca 2022 r.</dc:title>
  <dc:creator>Beata Duszeńska</dc:creator>
  <cp:keywords>Załącznik do Zarządzenia Prezydenta Miasta Włocławek</cp:keywords>
  <cp:lastModifiedBy>Karolina Budziszewska</cp:lastModifiedBy>
  <cp:lastPrinted>2022-06-23T11:47:37Z</cp:lastPrinted>
  <dcterms:created xsi:type="dcterms:W3CDTF">2014-03-20T12:20:20Z</dcterms:created>
  <dcterms:modified xsi:type="dcterms:W3CDTF">2022-06-27T10:04:43Z</dcterms:modified>
</cp:coreProperties>
</file>