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-120" yWindow="-120" windowWidth="29040" windowHeight="15840"/>
  </bookViews>
  <sheets>
    <sheet name="Zał.Nr1" sheetId="3" r:id="rId1"/>
    <sheet name="Zał.Nr2" sheetId="4" r:id="rId2"/>
    <sheet name="Zał.Nr3" sheetId="5" r:id="rId3"/>
  </sheets>
  <definedNames>
    <definedName name="_xlnm.Print_Titles" localSheetId="0">Zał.Nr1!$7:$9</definedName>
    <definedName name="_xlnm.Print_Titles" localSheetId="2">Zał.Nr3!$10:$11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3" i="5" l="1"/>
  <c r="G121" i="5" s="1"/>
  <c r="G113" i="5"/>
  <c r="G110" i="5"/>
  <c r="G109" i="5"/>
  <c r="G107" i="5" s="1"/>
  <c r="F106" i="5"/>
  <c r="G104" i="5"/>
  <c r="G103" i="5"/>
  <c r="G102" i="5"/>
  <c r="G101" i="5"/>
  <c r="G100" i="5" s="1"/>
  <c r="G98" i="5" s="1"/>
  <c r="F97" i="5"/>
  <c r="G95" i="5"/>
  <c r="G94" i="5"/>
  <c r="G93" i="5"/>
  <c r="G90" i="5" s="1"/>
  <c r="G88" i="5" s="1"/>
  <c r="G92" i="5"/>
  <c r="G91" i="5"/>
  <c r="F87" i="5"/>
  <c r="G85" i="5"/>
  <c r="G84" i="5"/>
  <c r="G83" i="5"/>
  <c r="G81" i="5" s="1"/>
  <c r="G79" i="5"/>
  <c r="G78" i="5"/>
  <c r="G77" i="5"/>
  <c r="G75" i="5" s="1"/>
  <c r="G73" i="5"/>
  <c r="G72" i="5"/>
  <c r="G71" i="5"/>
  <c r="G70" i="5" s="1"/>
  <c r="G68" i="5" s="1"/>
  <c r="G66" i="5"/>
  <c r="G65" i="5"/>
  <c r="G64" i="5" s="1"/>
  <c r="G62" i="5" s="1"/>
  <c r="G59" i="5"/>
  <c r="G58" i="5"/>
  <c r="G57" i="5" s="1"/>
  <c r="G55" i="5" s="1"/>
  <c r="G53" i="5"/>
  <c r="G52" i="5"/>
  <c r="G51" i="5"/>
  <c r="G49" i="5"/>
  <c r="G48" i="5"/>
  <c r="G47" i="5"/>
  <c r="G46" i="5" s="1"/>
  <c r="G44" i="5" s="1"/>
  <c r="F43" i="5"/>
  <c r="G41" i="5"/>
  <c r="G40" i="5"/>
  <c r="G39" i="5"/>
  <c r="G38" i="5"/>
  <c r="G37" i="5"/>
  <c r="G36" i="5"/>
  <c r="G34" i="5"/>
  <c r="G33" i="5"/>
  <c r="G31" i="5" s="1"/>
  <c r="F30" i="5"/>
  <c r="G24" i="5"/>
  <c r="G23" i="5"/>
  <c r="G22" i="5" s="1"/>
  <c r="G20" i="5" s="1"/>
  <c r="F19" i="5"/>
  <c r="G17" i="5"/>
  <c r="F12" i="5"/>
  <c r="F126" i="5" s="1"/>
  <c r="D33" i="4"/>
  <c r="E33" i="4"/>
  <c r="F33" i="4"/>
  <c r="G33" i="4"/>
  <c r="G15" i="5" l="1"/>
  <c r="G13" i="5" s="1"/>
  <c r="G126" i="5" s="1"/>
  <c r="H81" i="3" l="1"/>
  <c r="H80" i="3"/>
  <c r="H79" i="3"/>
  <c r="G78" i="3"/>
  <c r="H78" i="3" s="1"/>
  <c r="F78" i="3"/>
  <c r="F77" i="3" s="1"/>
  <c r="F76" i="3" s="1"/>
  <c r="H75" i="3"/>
  <c r="G74" i="3"/>
  <c r="G73" i="3" s="1"/>
  <c r="G72" i="3" s="1"/>
  <c r="F74" i="3"/>
  <c r="H74" i="3" s="1"/>
  <c r="H70" i="3"/>
  <c r="H69" i="3"/>
  <c r="G68" i="3"/>
  <c r="G67" i="3" s="1"/>
  <c r="G66" i="3" s="1"/>
  <c r="F68" i="3"/>
  <c r="H68" i="3" s="1"/>
  <c r="H64" i="3"/>
  <c r="H63" i="3"/>
  <c r="H62" i="3"/>
  <c r="G61" i="3"/>
  <c r="G60" i="3" s="1"/>
  <c r="G59" i="3" s="1"/>
  <c r="F61" i="3"/>
  <c r="H61" i="3" s="1"/>
  <c r="H58" i="3"/>
  <c r="H57" i="3"/>
  <c r="G56" i="3"/>
  <c r="G55" i="3" s="1"/>
  <c r="F56" i="3"/>
  <c r="F55" i="3" s="1"/>
  <c r="H54" i="3"/>
  <c r="H53" i="3"/>
  <c r="G52" i="3"/>
  <c r="G51" i="3" s="1"/>
  <c r="F52" i="3"/>
  <c r="F51" i="3" s="1"/>
  <c r="H50" i="3"/>
  <c r="H49" i="3"/>
  <c r="H48" i="3"/>
  <c r="G47" i="3"/>
  <c r="G46" i="3" s="1"/>
  <c r="F47" i="3"/>
  <c r="H47" i="3" s="1"/>
  <c r="H45" i="3"/>
  <c r="H44" i="3"/>
  <c r="G43" i="3"/>
  <c r="G42" i="3" s="1"/>
  <c r="F43" i="3"/>
  <c r="H43" i="3" s="1"/>
  <c r="H41" i="3"/>
  <c r="H40" i="3"/>
  <c r="H39" i="3"/>
  <c r="G38" i="3"/>
  <c r="F38" i="3"/>
  <c r="F37" i="3" s="1"/>
  <c r="H33" i="3"/>
  <c r="G32" i="3"/>
  <c r="G31" i="3" s="1"/>
  <c r="G30" i="3" s="1"/>
  <c r="F32" i="3"/>
  <c r="F31" i="3" s="1"/>
  <c r="H29" i="3"/>
  <c r="G28" i="3"/>
  <c r="G27" i="3" s="1"/>
  <c r="G26" i="3" s="1"/>
  <c r="F28" i="3"/>
  <c r="F27" i="3" s="1"/>
  <c r="H24" i="3"/>
  <c r="G23" i="3"/>
  <c r="G22" i="3" s="1"/>
  <c r="G21" i="3" s="1"/>
  <c r="F23" i="3"/>
  <c r="H23" i="3" s="1"/>
  <c r="H19" i="3"/>
  <c r="G18" i="3"/>
  <c r="G17" i="3" s="1"/>
  <c r="G16" i="3" s="1"/>
  <c r="F18" i="3"/>
  <c r="F17" i="3" s="1"/>
  <c r="F15" i="3"/>
  <c r="G14" i="3"/>
  <c r="G13" i="3" s="1"/>
  <c r="G12" i="3" s="1"/>
  <c r="G11" i="3" l="1"/>
  <c r="G10" i="3" s="1"/>
  <c r="G20" i="3"/>
  <c r="H38" i="3"/>
  <c r="H52" i="3"/>
  <c r="H55" i="3"/>
  <c r="H18" i="3"/>
  <c r="H28" i="3"/>
  <c r="H51" i="3"/>
  <c r="H56" i="3"/>
  <c r="H31" i="3"/>
  <c r="F30" i="3"/>
  <c r="H30" i="3" s="1"/>
  <c r="H37" i="3"/>
  <c r="F16" i="3"/>
  <c r="H17" i="3"/>
  <c r="H27" i="3"/>
  <c r="F26" i="3"/>
  <c r="H26" i="3" s="1"/>
  <c r="F73" i="3"/>
  <c r="G77" i="3"/>
  <c r="G76" i="3" s="1"/>
  <c r="G65" i="3" s="1"/>
  <c r="H15" i="3"/>
  <c r="F22" i="3"/>
  <c r="G37" i="3"/>
  <c r="G36" i="3" s="1"/>
  <c r="G35" i="3" s="1"/>
  <c r="H32" i="3"/>
  <c r="F42" i="3"/>
  <c r="F46" i="3"/>
  <c r="H46" i="3" s="1"/>
  <c r="F60" i="3"/>
  <c r="F67" i="3"/>
  <c r="F14" i="3"/>
  <c r="H76" i="3" l="1"/>
  <c r="H14" i="3"/>
  <c r="F13" i="3"/>
  <c r="H22" i="3"/>
  <c r="F21" i="3"/>
  <c r="H42" i="3"/>
  <c r="F36" i="3"/>
  <c r="F66" i="3"/>
  <c r="H67" i="3"/>
  <c r="F59" i="3"/>
  <c r="H59" i="3" s="1"/>
  <c r="H60" i="3"/>
  <c r="G34" i="3"/>
  <c r="H73" i="3"/>
  <c r="F72" i="3"/>
  <c r="H72" i="3" s="1"/>
  <c r="H16" i="3"/>
  <c r="H77" i="3"/>
  <c r="F20" i="3" l="1"/>
  <c r="H21" i="3"/>
  <c r="F65" i="3"/>
  <c r="H66" i="3"/>
  <c r="H36" i="3"/>
  <c r="F35" i="3"/>
  <c r="F12" i="3"/>
  <c r="H13" i="3"/>
  <c r="F34" i="3" l="1"/>
  <c r="H35" i="3"/>
  <c r="H65" i="3"/>
  <c r="F11" i="3"/>
  <c r="H12" i="3"/>
  <c r="H20" i="3"/>
  <c r="F10" i="3" l="1"/>
  <c r="H11" i="3"/>
  <c r="H34" i="3"/>
  <c r="H10" i="3" l="1"/>
</calcChain>
</file>

<file path=xl/sharedStrings.xml><?xml version="1.0" encoding="utf-8"?>
<sst xmlns="http://schemas.openxmlformats.org/spreadsheetml/2006/main" count="365" uniqueCount="155">
  <si>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</si>
  <si>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</si>
  <si>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</si>
  <si>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</si>
  <si>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</si>
  <si>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</si>
  <si>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</si>
  <si>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</si>
  <si>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</si>
  <si>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</si>
  <si>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</si>
  <si>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</si>
  <si>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</si>
  <si>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</si>
  <si>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4210</t>
  </si>
  <si>
    <t>Załącznik Nr 1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</si>
  <si>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</si>
  <si>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</si>
  <si>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</si>
  <si>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</si>
  <si>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</si>
  <si>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</si>
  <si>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2700</t>
  </si>
  <si>
    <t>środki na dofinansowanie własnych zadań bieżących gmin, powiatów (związków gmin, związków powiatowo - gminnych, związków powiatów), samorządów województw pozyskane z innych źródeł</t>
  </si>
  <si>
    <t>Rodzina</t>
  </si>
  <si>
    <t>Świadczenia rodzinne, świadczenie z funduszu alimentacyjnego oraz składki na ubezpieczenia emerytalne i rentowe z ubezpieczenia społecznego</t>
  </si>
  <si>
    <t>Organ - Fundusz Pomocy (świadczenia rodzinne)</t>
  </si>
  <si>
    <t>Dochody na zadania zlecone:</t>
  </si>
  <si>
    <t>Administracja publiczna</t>
  </si>
  <si>
    <t>Urzędy wojewódzkie</t>
  </si>
  <si>
    <t>Organ - Fundusz Pomocy (nadanie numeru PESEL)</t>
  </si>
  <si>
    <t xml:space="preserve">Bezpieczeństwo publiczne i ochrona </t>
  </si>
  <si>
    <t>przeciwpożarowa</t>
  </si>
  <si>
    <t>Pozostała działalność</t>
  </si>
  <si>
    <t>Organ - Fundusz Pomocy (zapewnienie zakwaterowania i wyżywienia obywatelom Ukrainy)</t>
  </si>
  <si>
    <t>0970</t>
  </si>
  <si>
    <t>wpływy z różnych dochodów</t>
  </si>
  <si>
    <t>Pozostałe zadania w zakresie polityki społecznej</t>
  </si>
  <si>
    <t>Organ - Fundusz Pomocy (świadczenie pieniężne w wysokości 300 zł)</t>
  </si>
  <si>
    <t>Oświata i wychowanie</t>
  </si>
  <si>
    <t>Szkoły podstawowe</t>
  </si>
  <si>
    <t>Jednostki oświatowe zbiorczo - Fundusz Pomocy (realizacja dodatkowych zadań oświatowych)</t>
  </si>
  <si>
    <t>wynagrodzenia i uposażenia wypłacane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</si>
  <si>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</si>
  <si>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</si>
  <si>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Przedszkola</t>
  </si>
  <si>
    <t>Przedszkola specjalne</t>
  </si>
  <si>
    <t>Technika</t>
  </si>
  <si>
    <t>Licea ogólnokształcące</t>
  </si>
  <si>
    <t>Miejski Ośrodek Pomocy Rodzinie - Fundusz Pomocy (świadczenia rodzinne)</t>
  </si>
  <si>
    <t>świadczenia społeczne wypłacane obywatelom Ukrainy przebywającym na terytorium RP</t>
  </si>
  <si>
    <t>Wydatki na zadania zlecone:</t>
  </si>
  <si>
    <t>Wydział Organizacyjno - Prawny i Kadr - Fundusz Pomocy (nadanie numeru PESEL)</t>
  </si>
  <si>
    <t>Wydział Zarządzania Kryzysowego i Bezpieczeństwa - Fundusz Pomocy (zapewnienie zakwaterowania i wyżywienia obywatelom Ukrainy)</t>
  </si>
  <si>
    <t>zakup usług związanych z pomocą obywatelom Ukrainy</t>
  </si>
  <si>
    <t>Miejski Ośrodek Pomocy Rodzinie - Fundusz Pomocy (świadczenie pieniężne w wysokości 300 zł)</t>
  </si>
  <si>
    <t>do Zarządzenia NR 297/2022</t>
  </si>
  <si>
    <t>z dnia 10 sierpnia 2022 r.</t>
  </si>
  <si>
    <t xml:space="preserve">Ogółem </t>
  </si>
  <si>
    <t>Młodzieżowe ośrodki wychowawcze</t>
  </si>
  <si>
    <t>4.</t>
  </si>
  <si>
    <t>Szkolne schroniska młodzieżowe</t>
  </si>
  <si>
    <t>3.</t>
  </si>
  <si>
    <t xml:space="preserve">i młodzieży szkolnej, a także szkolenia młodzieży </t>
  </si>
  <si>
    <t>Kolonie i obozy oraz inne formy wypoczynku dzieci</t>
  </si>
  <si>
    <t>2.</t>
  </si>
  <si>
    <t>Internaty i bursy szkolne</t>
  </si>
  <si>
    <t>1.</t>
  </si>
  <si>
    <t>Stołówki szkolne i przedszkolne</t>
  </si>
  <si>
    <t>11.</t>
  </si>
  <si>
    <t xml:space="preserve">Inne formy kształcenia osobno niewymienione </t>
  </si>
  <si>
    <t>10.</t>
  </si>
  <si>
    <t>Ośrodki szkolenia, dokształcania i doskonalenia kadr</t>
  </si>
  <si>
    <t>9.</t>
  </si>
  <si>
    <t>Placówki kształcenia ustawicznego i centra kształcenia zawodowego</t>
  </si>
  <si>
    <t>8.</t>
  </si>
  <si>
    <t>Szkoły zawodowe specjalne</t>
  </si>
  <si>
    <t>7.</t>
  </si>
  <si>
    <t xml:space="preserve">Szkoły artystyczne </t>
  </si>
  <si>
    <t>6.</t>
  </si>
  <si>
    <t>5.</t>
  </si>
  <si>
    <t>Szkoły podstawowe specjalne</t>
  </si>
  <si>
    <t>roku</t>
  </si>
  <si>
    <t xml:space="preserve">na koniec </t>
  </si>
  <si>
    <t>Wydatki</t>
  </si>
  <si>
    <t>Dochody</t>
  </si>
  <si>
    <t xml:space="preserve">na początek </t>
  </si>
  <si>
    <t>Wyszczególnienie</t>
  </si>
  <si>
    <t>Lp.</t>
  </si>
  <si>
    <t xml:space="preserve">pieniężnych </t>
  </si>
  <si>
    <t>pieniężnych</t>
  </si>
  <si>
    <t xml:space="preserve">Stan środków </t>
  </si>
  <si>
    <t>(zbiorczo)</t>
  </si>
  <si>
    <t xml:space="preserve"> dochodów i wydatków wydzielonych rachunków dochodów oświatowych jednostek budżetowych na 2022 rok</t>
  </si>
  <si>
    <t xml:space="preserve">Plan </t>
  </si>
  <si>
    <t>Załącznik Nr 2</t>
  </si>
  <si>
    <t>Załącznik Nr 3</t>
  </si>
  <si>
    <t>Plan dochodów i wydatków na wydzielonym rachunku Funduszu Pomocy</t>
  </si>
  <si>
    <t>dotyczącym realizacji zadań na rzecz pomocy Ukrainie</t>
  </si>
  <si>
    <t>Nazwa zadania</t>
  </si>
  <si>
    <t xml:space="preserve">Dział </t>
  </si>
  <si>
    <t>Rozdział</t>
  </si>
  <si>
    <t>Dochody na 2022 rok</t>
  </si>
  <si>
    <t>Wydatki na 2022 rok</t>
  </si>
  <si>
    <t>x</t>
  </si>
  <si>
    <t>Zapewnienie posiłku dzieciom i młodzieży</t>
  </si>
  <si>
    <t>852</t>
  </si>
  <si>
    <t>85230</t>
  </si>
  <si>
    <t>Miejski Ośrodek Pomocy Rodznie</t>
  </si>
  <si>
    <t>3110</t>
  </si>
  <si>
    <t>4300</t>
  </si>
  <si>
    <t>Świadczenia rodzinne</t>
  </si>
  <si>
    <t>855</t>
  </si>
  <si>
    <t>85502</t>
  </si>
  <si>
    <t>4010</t>
  </si>
  <si>
    <t>3290</t>
  </si>
  <si>
    <t>4740</t>
  </si>
  <si>
    <t>4850</t>
  </si>
  <si>
    <t>Świadczenie pieniężne w wysokości          300 zł</t>
  </si>
  <si>
    <t>853</t>
  </si>
  <si>
    <t>85395</t>
  </si>
  <si>
    <t>4110</t>
  </si>
  <si>
    <t>4120</t>
  </si>
  <si>
    <t>4710</t>
  </si>
  <si>
    <t>758</t>
  </si>
  <si>
    <t>Realizacja dodatkowych zadań oświatowych</t>
  </si>
  <si>
    <t>801</t>
  </si>
  <si>
    <t>80195</t>
  </si>
  <si>
    <t>Jednostki oświatowe zbiorczo</t>
  </si>
  <si>
    <t>4790</t>
  </si>
  <si>
    <t>80101</t>
  </si>
  <si>
    <t>4750</t>
  </si>
  <si>
    <t>80104</t>
  </si>
  <si>
    <t>80105</t>
  </si>
  <si>
    <t>80115</t>
  </si>
  <si>
    <t>80120</t>
  </si>
  <si>
    <t>Nadanie numeru PESEL</t>
  </si>
  <si>
    <t>750</t>
  </si>
  <si>
    <t>75011</t>
  </si>
  <si>
    <t>Wydział Organizacyjno - Prawny i Kadr</t>
  </si>
  <si>
    <t>Świadczenie pieniężne - 40 zł za osobę dziennie</t>
  </si>
  <si>
    <t>754</t>
  </si>
  <si>
    <t>75495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</si>
  <si>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</si>
  <si>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</si>
  <si>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</si>
  <si>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</si>
  <si>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4260</t>
  </si>
  <si>
    <t>4270</t>
  </si>
  <si>
    <t>4430</t>
  </si>
  <si>
    <t>Zapewnienie transportu obywatelom Ukrainy</t>
  </si>
  <si>
    <t>600</t>
  </si>
  <si>
    <t>60095</t>
  </si>
  <si>
    <t>Straż Miejska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</si>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</sst>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1" fillId="0" borderId="3" xfId="0" applyNumberFormat="1" applyFont="1" applyBorder="1"/>
    <xf numFmtId="0" fontId="1" fillId="0" borderId="3" xfId="0" applyFont="1" applyBorder="1" applyAlignment="1">
      <alignment horizontal="right" vertical="top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7" fillId="0" borderId="0" xfId="0" applyNumberFormat="1" applyFont="1"/>
    <xf numFmtId="3" fontId="1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0" fontId="1" fillId="0" borderId="6" xfId="0" applyFont="1" applyBorder="1" applyAlignment="1">
      <alignment wrapText="1"/>
    </xf>
    <xf numFmtId="4" fontId="1" fillId="0" borderId="3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3" fontId="5" fillId="0" borderId="5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3" fontId="2" fillId="0" borderId="3" xfId="0" applyNumberFormat="1" applyFont="1" applyBorder="1"/>
    <xf numFmtId="3" fontId="1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8" fillId="0" borderId="0" xfId="0" applyFont="1"/>
    <xf numFmtId="0" fontId="9" fillId="0" borderId="5" xfId="0" applyFont="1" applyBorder="1" applyAlignment="1">
      <alignment horizontal="left" vertical="center" indent="2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center"/>
    </xf>
    <xf numFmtId="0" fontId="9" fillId="0" borderId="5" xfId="0" applyFont="1" applyBorder="1" applyAlignment="1">
      <alignment vertical="top"/>
    </xf>
    <xf numFmtId="0" fontId="9" fillId="0" borderId="3" xfId="0" applyFont="1" applyBorder="1" applyAlignment="1">
      <alignment horizontal="left" vertical="top" wrapText="1" indent="2"/>
    </xf>
    <xf numFmtId="0" fontId="9" fillId="0" borderId="3" xfId="0" applyFont="1" applyBorder="1" applyAlignment="1">
      <alignment vertical="top"/>
    </xf>
    <xf numFmtId="0" fontId="9" fillId="0" borderId="1" xfId="0" applyFont="1" applyBorder="1" applyAlignment="1">
      <alignment horizontal="left" vertical="center" indent="2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/>
    <xf numFmtId="0" fontId="4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49" fontId="15" fillId="0" borderId="14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0" fontId="17" fillId="0" borderId="0" xfId="0" applyFont="1"/>
    <xf numFmtId="4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49" fontId="15" fillId="0" borderId="17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vertical="center" wrapText="1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4" fontId="1" fillId="0" borderId="11" xfId="0" applyNumberFormat="1" applyFont="1" applyBorder="1"/>
    <xf numFmtId="0" fontId="2" fillId="0" borderId="12" xfId="0" applyFont="1" applyBorder="1" applyAlignment="1">
      <alignment wrapText="1"/>
    </xf>
    <xf numFmtId="4" fontId="2" fillId="0" borderId="13" xfId="0" applyNumberFormat="1" applyFont="1" applyBorder="1"/>
    <xf numFmtId="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15" xfId="0" applyFont="1" applyBorder="1" applyAlignment="1">
      <alignment vertical="center" wrapText="1"/>
    </xf>
    <xf numFmtId="3" fontId="0" fillId="0" borderId="15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4" fontId="0" fillId="0" borderId="5" xfId="0" applyNumberFormat="1" applyFont="1" applyBorder="1" applyAlignment="1">
      <alignment vertical="top"/>
    </xf>
    <xf numFmtId="0" fontId="0" fillId="0" borderId="14" xfId="0" applyFon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left" vertical="center" indent="2"/>
    </xf>
    <xf numFmtId="4" fontId="10" fillId="2" borderId="5" xfId="0" applyNumberFormat="1" applyFont="1" applyFill="1" applyBorder="1" applyAlignment="1">
      <alignment vertical="center"/>
    </xf>
    <xf numFmtId="0" fontId="0" fillId="2" borderId="0" xfId="0" applyFont="1" applyFill="1"/>
    <xf numFmtId="0" fontId="2" fillId="0" borderId="0" xfId="0" applyFont="1"/>
    <xf numFmtId="0" fontId="8" fillId="0" borderId="0" xfId="0" applyFont="1" applyAlignment="1">
      <alignment vertical="center"/>
    </xf>
    <xf numFmtId="4" fontId="19" fillId="0" borderId="3" xfId="0" applyNumberFormat="1" applyFont="1" applyBorder="1" applyAlignment="1">
      <alignment vertical="center"/>
    </xf>
    <xf numFmtId="0" fontId="15" fillId="0" borderId="3" xfId="0" applyFont="1" applyBorder="1"/>
    <xf numFmtId="0" fontId="15" fillId="0" borderId="5" xfId="0" applyFont="1" applyBorder="1"/>
    <xf numFmtId="0" fontId="15" fillId="0" borderId="3" xfId="0" applyFont="1" applyBorder="1" applyAlignment="1">
      <alignment wrapText="1"/>
    </xf>
    <xf numFmtId="0" fontId="14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4" fontId="14" fillId="0" borderId="20" xfId="0" applyNumberFormat="1" applyFont="1" applyBorder="1" applyAlignment="1">
      <alignment vertical="center"/>
    </xf>
    <xf numFmtId="4" fontId="14" fillId="0" borderId="1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" fontId="0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tabSelected="1" zoomScale="140" zoomScaleNormal="140" workbookViewId="0"/>
  </sheetViews>
  <sheetFormatPr defaultRowHeight="15" x14ac:dyDescent="0.25"/>
  <cols>
    <col min="1" max="1" width="4.140625" style="130" customWidth="1"/>
    <col min="2" max="2" width="6" style="130" customWidth="1"/>
    <col min="3" max="3" width="5" style="130" customWidth="1"/>
    <col min="4" max="4" width="39.5703125" style="130" customWidth="1"/>
    <col min="5" max="5" width="13" style="130" customWidth="1"/>
    <col min="6" max="6" width="10.5703125" style="130" customWidth="1"/>
    <col min="7" max="7" width="10.28515625" style="130" customWidth="1"/>
    <col min="8" max="8" width="13" style="130" customWidth="1"/>
    <col min="9" max="16384" width="9.140625" style="130"/>
  </cols>
  <sheetData>
    <row r="1" spans="1:8" ht="12.75" customHeight="1" x14ac:dyDescent="0.25">
      <c r="A1" s="1"/>
      <c r="B1" s="1"/>
      <c r="C1" s="2"/>
      <c r="D1" s="3"/>
      <c r="E1" s="3"/>
      <c r="F1" s="3" t="s">
        <v>15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56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57</v>
      </c>
      <c r="G4" s="1"/>
      <c r="H4" s="1"/>
    </row>
    <row r="5" spans="1:8" ht="29.25" customHeight="1" x14ac:dyDescent="0.25">
      <c r="A5" s="4" t="s">
        <v>1</v>
      </c>
      <c r="B5" s="131"/>
      <c r="C5" s="5"/>
      <c r="D5" s="5"/>
      <c r="E5" s="131"/>
      <c r="F5" s="131"/>
      <c r="G5" s="6"/>
      <c r="H5" s="131"/>
    </row>
    <row r="6" spans="1:8" ht="18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8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</row>
    <row r="8" spans="1:8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1" customHeight="1" thickBot="1" x14ac:dyDescent="0.25">
      <c r="A10" s="50"/>
      <c r="B10" s="50"/>
      <c r="C10" s="26"/>
      <c r="D10" s="27" t="s">
        <v>16</v>
      </c>
      <c r="E10" s="28">
        <v>806629655.37999976</v>
      </c>
      <c r="F10" s="28">
        <f>SUM(F11,F20)</f>
        <v>625629.64</v>
      </c>
      <c r="G10" s="28">
        <f>SUM(G11,G20)</f>
        <v>0</v>
      </c>
      <c r="H10" s="28">
        <f>SUM(E10+F10-G10)</f>
        <v>807255285.01999974</v>
      </c>
    </row>
    <row r="11" spans="1:8" s="16" customFormat="1" ht="21.75" customHeight="1" thickBot="1" x14ac:dyDescent="0.25">
      <c r="A11" s="50"/>
      <c r="B11" s="50"/>
      <c r="C11" s="26"/>
      <c r="D11" s="29" t="s">
        <v>17</v>
      </c>
      <c r="E11" s="30">
        <v>704802511.6099999</v>
      </c>
      <c r="F11" s="30">
        <f>SUM(F12,F16)</f>
        <v>323576</v>
      </c>
      <c r="G11" s="30">
        <f>SUM(G12,G16)</f>
        <v>0</v>
      </c>
      <c r="H11" s="30">
        <f>SUM(E11+F11-G11)</f>
        <v>705126087.6099999</v>
      </c>
    </row>
    <row r="12" spans="1:8" s="16" customFormat="1" ht="18.75" customHeight="1" thickTop="1" thickBot="1" x14ac:dyDescent="0.25">
      <c r="A12" s="51">
        <v>758</v>
      </c>
      <c r="B12" s="17"/>
      <c r="C12" s="17"/>
      <c r="D12" s="52" t="s">
        <v>18</v>
      </c>
      <c r="E12" s="30">
        <v>195800611</v>
      </c>
      <c r="F12" s="34">
        <f>SUM(F13)</f>
        <v>316579</v>
      </c>
      <c r="G12" s="34">
        <f t="shared" ref="F12:G13" si="0">SUM(G13)</f>
        <v>0</v>
      </c>
      <c r="H12" s="30">
        <f t="shared" ref="H12:H15" si="1">SUM(E12+F12-G12)</f>
        <v>196117190</v>
      </c>
    </row>
    <row r="13" spans="1:8" s="16" customFormat="1" ht="12" customHeight="1" thickTop="1" x14ac:dyDescent="0.2">
      <c r="A13" s="51"/>
      <c r="B13" s="26" t="s">
        <v>19</v>
      </c>
      <c r="C13" s="53"/>
      <c r="D13" s="54" t="s">
        <v>20</v>
      </c>
      <c r="E13" s="40">
        <v>515972</v>
      </c>
      <c r="F13" s="39">
        <f t="shared" si="0"/>
        <v>316579</v>
      </c>
      <c r="G13" s="39">
        <f t="shared" si="0"/>
        <v>0</v>
      </c>
      <c r="H13" s="40">
        <f t="shared" si="1"/>
        <v>832551</v>
      </c>
    </row>
    <row r="14" spans="1:8" s="16" customFormat="1" ht="21" customHeight="1" x14ac:dyDescent="0.2">
      <c r="A14" s="50"/>
      <c r="B14" s="55"/>
      <c r="C14" s="26"/>
      <c r="D14" s="132" t="s">
        <v>21</v>
      </c>
      <c r="E14" s="133">
        <v>515972</v>
      </c>
      <c r="F14" s="134">
        <f>SUM(F15:F15)</f>
        <v>316579</v>
      </c>
      <c r="G14" s="134">
        <f>SUM(G15:G15)</f>
        <v>0</v>
      </c>
      <c r="H14" s="133">
        <f t="shared" si="1"/>
        <v>832551</v>
      </c>
    </row>
    <row r="15" spans="1:8" s="16" customFormat="1" ht="45.75" customHeight="1" x14ac:dyDescent="0.2">
      <c r="A15" s="50"/>
      <c r="B15" s="53"/>
      <c r="C15" s="56" t="s">
        <v>22</v>
      </c>
      <c r="D15" s="57" t="s">
        <v>23</v>
      </c>
      <c r="E15" s="58">
        <v>515972</v>
      </c>
      <c r="F15" s="58">
        <f>296179+20400</f>
        <v>316579</v>
      </c>
      <c r="G15" s="58"/>
      <c r="H15" s="43">
        <f t="shared" si="1"/>
        <v>832551</v>
      </c>
    </row>
    <row r="16" spans="1:8" s="16" customFormat="1" ht="12" customHeight="1" thickBot="1" x14ac:dyDescent="0.25">
      <c r="A16" s="59">
        <v>855</v>
      </c>
      <c r="B16" s="59"/>
      <c r="C16" s="31"/>
      <c r="D16" s="33" t="s">
        <v>24</v>
      </c>
      <c r="E16" s="34">
        <v>1961201</v>
      </c>
      <c r="F16" s="34">
        <f>SUM(F17)</f>
        <v>6997</v>
      </c>
      <c r="G16" s="34">
        <f>SUM(G17)</f>
        <v>0</v>
      </c>
      <c r="H16" s="34">
        <f>SUM(E16+F16-G16)</f>
        <v>1968198</v>
      </c>
    </row>
    <row r="17" spans="1:8" s="16" customFormat="1" ht="34.5" customHeight="1" thickTop="1" x14ac:dyDescent="0.2">
      <c r="A17" s="41"/>
      <c r="B17" s="45">
        <v>85502</v>
      </c>
      <c r="C17" s="26"/>
      <c r="D17" s="60" t="s">
        <v>25</v>
      </c>
      <c r="E17" s="40">
        <v>449551</v>
      </c>
      <c r="F17" s="39">
        <f t="shared" ref="F17:G17" si="2">SUM(F18)</f>
        <v>6997</v>
      </c>
      <c r="G17" s="39">
        <f t="shared" si="2"/>
        <v>0</v>
      </c>
      <c r="H17" s="40">
        <f>SUM(E17+F17-G17)</f>
        <v>456548</v>
      </c>
    </row>
    <row r="18" spans="1:8" s="16" customFormat="1" ht="12.75" customHeight="1" x14ac:dyDescent="0.2">
      <c r="A18" s="42"/>
      <c r="B18" s="59"/>
      <c r="C18" s="135"/>
      <c r="D18" s="136" t="s">
        <v>26</v>
      </c>
      <c r="E18" s="133">
        <v>18221</v>
      </c>
      <c r="F18" s="134">
        <f>SUM(F19:F19)</f>
        <v>6997</v>
      </c>
      <c r="G18" s="134">
        <f>SUM(G19:G19)</f>
        <v>0</v>
      </c>
      <c r="H18" s="133">
        <f t="shared" ref="H18:H35" si="3">SUM(E18+F18-G18)</f>
        <v>25218</v>
      </c>
    </row>
    <row r="19" spans="1:8" s="16" customFormat="1" ht="45.75" customHeight="1" x14ac:dyDescent="0.2">
      <c r="A19" s="42"/>
      <c r="B19" s="59"/>
      <c r="C19" s="56" t="s">
        <v>22</v>
      </c>
      <c r="D19" s="57" t="s">
        <v>23</v>
      </c>
      <c r="E19" s="44">
        <v>18221</v>
      </c>
      <c r="F19" s="44">
        <v>6997</v>
      </c>
      <c r="G19" s="61"/>
      <c r="H19" s="44">
        <f t="shared" si="3"/>
        <v>25218</v>
      </c>
    </row>
    <row r="20" spans="1:8" s="16" customFormat="1" ht="21" customHeight="1" thickBot="1" x14ac:dyDescent="0.25">
      <c r="A20" s="50"/>
      <c r="B20" s="50"/>
      <c r="C20" s="26"/>
      <c r="D20" s="29" t="s">
        <v>27</v>
      </c>
      <c r="E20" s="30">
        <v>82714567.060000002</v>
      </c>
      <c r="F20" s="34">
        <f>SUM(F21,F26,F30)</f>
        <v>302053.64</v>
      </c>
      <c r="G20" s="34">
        <f>SUM(G21,G26,G30)</f>
        <v>0</v>
      </c>
      <c r="H20" s="30">
        <f t="shared" si="3"/>
        <v>83016620.700000003</v>
      </c>
    </row>
    <row r="21" spans="1:8" s="16" customFormat="1" ht="18.75" customHeight="1" thickTop="1" thickBot="1" x14ac:dyDescent="0.25">
      <c r="A21" s="59">
        <v>750</v>
      </c>
      <c r="B21" s="59"/>
      <c r="C21" s="31"/>
      <c r="D21" s="33" t="s">
        <v>28</v>
      </c>
      <c r="E21" s="34">
        <v>1675848.2499999998</v>
      </c>
      <c r="F21" s="34">
        <f t="shared" ref="F21:G22" si="4">SUM(F22)</f>
        <v>1201.6400000000001</v>
      </c>
      <c r="G21" s="34">
        <f t="shared" si="4"/>
        <v>0</v>
      </c>
      <c r="H21" s="34">
        <f t="shared" si="3"/>
        <v>1677049.8899999997</v>
      </c>
    </row>
    <row r="22" spans="1:8" s="16" customFormat="1" ht="12" customHeight="1" thickTop="1" x14ac:dyDescent="0.2">
      <c r="A22" s="59"/>
      <c r="B22" s="53">
        <v>75011</v>
      </c>
      <c r="C22" s="53"/>
      <c r="D22" s="62" t="s">
        <v>29</v>
      </c>
      <c r="E22" s="40">
        <v>1675848.2499999998</v>
      </c>
      <c r="F22" s="39">
        <f t="shared" si="4"/>
        <v>1201.6400000000001</v>
      </c>
      <c r="G22" s="39">
        <f t="shared" si="4"/>
        <v>0</v>
      </c>
      <c r="H22" s="40">
        <f t="shared" si="3"/>
        <v>1677049.8899999997</v>
      </c>
    </row>
    <row r="23" spans="1:8" s="16" customFormat="1" ht="12" customHeight="1" x14ac:dyDescent="0.2">
      <c r="A23" s="59"/>
      <c r="B23" s="25"/>
      <c r="C23" s="26"/>
      <c r="D23" s="136" t="s">
        <v>30</v>
      </c>
      <c r="E23" s="133">
        <v>13448.25</v>
      </c>
      <c r="F23" s="134">
        <f>SUM(F24)</f>
        <v>1201.6400000000001</v>
      </c>
      <c r="G23" s="134">
        <f>SUM(G24)</f>
        <v>0</v>
      </c>
      <c r="H23" s="133">
        <f t="shared" si="3"/>
        <v>14649.89</v>
      </c>
    </row>
    <row r="24" spans="1:8" s="16" customFormat="1" ht="45" customHeight="1" x14ac:dyDescent="0.2">
      <c r="A24" s="59"/>
      <c r="B24" s="59"/>
      <c r="C24" s="56" t="s">
        <v>22</v>
      </c>
      <c r="D24" s="57" t="s">
        <v>23</v>
      </c>
      <c r="E24" s="58">
        <v>13448.25</v>
      </c>
      <c r="F24" s="44">
        <v>1201.6400000000001</v>
      </c>
      <c r="G24" s="44"/>
      <c r="H24" s="58">
        <f t="shared" si="3"/>
        <v>14649.89</v>
      </c>
    </row>
    <row r="25" spans="1:8" s="16" customFormat="1" ht="12" customHeight="1" x14ac:dyDescent="0.2">
      <c r="A25" s="59">
        <v>754</v>
      </c>
      <c r="B25" s="59"/>
      <c r="C25" s="31"/>
      <c r="D25" s="33" t="s">
        <v>31</v>
      </c>
      <c r="E25" s="58"/>
      <c r="F25" s="44"/>
      <c r="G25" s="44"/>
      <c r="H25" s="58"/>
    </row>
    <row r="26" spans="1:8" s="16" customFormat="1" ht="12" customHeight="1" thickBot="1" x14ac:dyDescent="0.25">
      <c r="A26" s="59"/>
      <c r="B26" s="59"/>
      <c r="C26" s="31"/>
      <c r="D26" s="33" t="s">
        <v>32</v>
      </c>
      <c r="E26" s="34">
        <v>1519248</v>
      </c>
      <c r="F26" s="34">
        <f>SUM(F27)</f>
        <v>288000</v>
      </c>
      <c r="G26" s="34">
        <f>SUM(G27)</f>
        <v>0</v>
      </c>
      <c r="H26" s="34">
        <f>SUM(E26+F26-G26)</f>
        <v>1807248</v>
      </c>
    </row>
    <row r="27" spans="1:8" s="16" customFormat="1" ht="13.5" customHeight="1" thickTop="1" x14ac:dyDescent="0.2">
      <c r="A27" s="25"/>
      <c r="B27" s="25">
        <v>75495</v>
      </c>
      <c r="C27" s="26"/>
      <c r="D27" s="54" t="s">
        <v>33</v>
      </c>
      <c r="E27" s="40">
        <v>1519248</v>
      </c>
      <c r="F27" s="39">
        <f>SUM(F28)</f>
        <v>288000</v>
      </c>
      <c r="G27" s="39">
        <f>SUM(G28)</f>
        <v>0</v>
      </c>
      <c r="H27" s="40">
        <f>SUM(E27+F27-G27)</f>
        <v>1807248</v>
      </c>
    </row>
    <row r="28" spans="1:8" s="16" customFormat="1" ht="24" customHeight="1" x14ac:dyDescent="0.2">
      <c r="A28" s="25"/>
      <c r="B28" s="25"/>
      <c r="C28" s="135"/>
      <c r="D28" s="136" t="s">
        <v>34</v>
      </c>
      <c r="E28" s="133">
        <v>460440</v>
      </c>
      <c r="F28" s="134">
        <f>SUM(F29:F29)</f>
        <v>288000</v>
      </c>
      <c r="G28" s="134">
        <f>SUM(G29:G29)</f>
        <v>0</v>
      </c>
      <c r="H28" s="133">
        <f t="shared" ref="H28:H33" si="5">SUM(E28+F28-G28)</f>
        <v>748440</v>
      </c>
    </row>
    <row r="29" spans="1:8" s="16" customFormat="1" ht="13.5" customHeight="1" x14ac:dyDescent="0.2">
      <c r="A29" s="25"/>
      <c r="B29" s="25"/>
      <c r="C29" s="56" t="s">
        <v>35</v>
      </c>
      <c r="D29" s="57" t="s">
        <v>36</v>
      </c>
      <c r="E29" s="44">
        <v>460440</v>
      </c>
      <c r="F29" s="44">
        <v>288000</v>
      </c>
      <c r="G29" s="61"/>
      <c r="H29" s="44">
        <f t="shared" si="5"/>
        <v>748440</v>
      </c>
    </row>
    <row r="30" spans="1:8" s="16" customFormat="1" ht="12" customHeight="1" thickBot="1" x14ac:dyDescent="0.25">
      <c r="A30" s="59">
        <v>853</v>
      </c>
      <c r="B30" s="59"/>
      <c r="C30" s="31"/>
      <c r="D30" s="33" t="s">
        <v>37</v>
      </c>
      <c r="E30" s="34">
        <v>284580</v>
      </c>
      <c r="F30" s="34">
        <f>SUM(F31)</f>
        <v>12852</v>
      </c>
      <c r="G30" s="34">
        <f>SUM(G31)</f>
        <v>0</v>
      </c>
      <c r="H30" s="34">
        <f t="shared" si="5"/>
        <v>297432</v>
      </c>
    </row>
    <row r="31" spans="1:8" s="16" customFormat="1" ht="13.5" customHeight="1" thickTop="1" x14ac:dyDescent="0.2">
      <c r="A31" s="59"/>
      <c r="B31" s="25">
        <v>85395</v>
      </c>
      <c r="C31" s="26"/>
      <c r="D31" s="54" t="s">
        <v>33</v>
      </c>
      <c r="E31" s="40">
        <v>284580</v>
      </c>
      <c r="F31" s="39">
        <f t="shared" ref="F31:G31" si="6">SUM(F32)</f>
        <v>12852</v>
      </c>
      <c r="G31" s="39">
        <f t="shared" si="6"/>
        <v>0</v>
      </c>
      <c r="H31" s="40">
        <f t="shared" si="5"/>
        <v>297432</v>
      </c>
    </row>
    <row r="32" spans="1:8" s="16" customFormat="1" ht="21.75" customHeight="1" x14ac:dyDescent="0.2">
      <c r="A32" s="59"/>
      <c r="B32" s="25"/>
      <c r="C32" s="26"/>
      <c r="D32" s="132" t="s">
        <v>38</v>
      </c>
      <c r="E32" s="133">
        <v>284580</v>
      </c>
      <c r="F32" s="134">
        <f>SUM(F33)</f>
        <v>12852</v>
      </c>
      <c r="G32" s="134">
        <f>SUM(G33)</f>
        <v>0</v>
      </c>
      <c r="H32" s="133">
        <f t="shared" si="5"/>
        <v>297432</v>
      </c>
    </row>
    <row r="33" spans="1:8" s="16" customFormat="1" ht="44.25" customHeight="1" x14ac:dyDescent="0.2">
      <c r="A33" s="59"/>
      <c r="B33" s="59"/>
      <c r="C33" s="56" t="s">
        <v>22</v>
      </c>
      <c r="D33" s="57" t="s">
        <v>23</v>
      </c>
      <c r="E33" s="58">
        <v>284580</v>
      </c>
      <c r="F33" s="44">
        <v>12852</v>
      </c>
      <c r="G33" s="44"/>
      <c r="H33" s="58">
        <f t="shared" si="5"/>
        <v>297432</v>
      </c>
    </row>
    <row r="34" spans="1:8" s="16" customFormat="1" ht="20.25" customHeight="1" thickBot="1" x14ac:dyDescent="0.25">
      <c r="A34" s="25"/>
      <c r="B34" s="25"/>
      <c r="C34" s="26"/>
      <c r="D34" s="27" t="s">
        <v>12</v>
      </c>
      <c r="E34" s="28">
        <v>921003712.05000007</v>
      </c>
      <c r="F34" s="28">
        <f>SUM(F35,F65)</f>
        <v>625629.64</v>
      </c>
      <c r="G34" s="28">
        <f>SUM(G35,G65)</f>
        <v>0</v>
      </c>
      <c r="H34" s="28">
        <f t="shared" si="3"/>
        <v>921629341.69000006</v>
      </c>
    </row>
    <row r="35" spans="1:8" s="16" customFormat="1" ht="18.75" customHeight="1" thickBot="1" x14ac:dyDescent="0.25">
      <c r="A35" s="25"/>
      <c r="B35" s="25"/>
      <c r="C35" s="26"/>
      <c r="D35" s="29" t="s">
        <v>13</v>
      </c>
      <c r="E35" s="30">
        <v>819176568.28000009</v>
      </c>
      <c r="F35" s="30">
        <f>SUM(F36,F59)</f>
        <v>323576</v>
      </c>
      <c r="G35" s="30">
        <f>SUM(G36,G59)</f>
        <v>0</v>
      </c>
      <c r="H35" s="30">
        <f t="shared" si="3"/>
        <v>819500144.28000009</v>
      </c>
    </row>
    <row r="36" spans="1:8" s="16" customFormat="1" ht="17.25" customHeight="1" thickTop="1" thickBot="1" x14ac:dyDescent="0.25">
      <c r="A36" s="59">
        <v>801</v>
      </c>
      <c r="B36" s="59"/>
      <c r="C36" s="31"/>
      <c r="D36" s="33" t="s">
        <v>39</v>
      </c>
      <c r="E36" s="30">
        <v>298097144.58000004</v>
      </c>
      <c r="F36" s="34">
        <f>SUM(F37,F42,F46,F51,F55)</f>
        <v>316579</v>
      </c>
      <c r="G36" s="34">
        <f>SUM(G37,G42,G46,G51,G55)</f>
        <v>0</v>
      </c>
      <c r="H36" s="30">
        <f>SUM(E36+F36-G36)</f>
        <v>298413723.58000004</v>
      </c>
    </row>
    <row r="37" spans="1:8" s="16" customFormat="1" ht="12" customHeight="1" thickTop="1" x14ac:dyDescent="0.2">
      <c r="A37" s="59"/>
      <c r="B37" s="25">
        <v>80101</v>
      </c>
      <c r="C37" s="26"/>
      <c r="D37" s="54" t="s">
        <v>40</v>
      </c>
      <c r="E37" s="40">
        <v>80639961.539999992</v>
      </c>
      <c r="F37" s="39">
        <f>SUM(F38)</f>
        <v>285197</v>
      </c>
      <c r="G37" s="39">
        <f>SUM(G38)</f>
        <v>0</v>
      </c>
      <c r="H37" s="40">
        <f>SUM(E37+F37-G37)</f>
        <v>80925158.539999992</v>
      </c>
    </row>
    <row r="38" spans="1:8" s="16" customFormat="1" ht="21.75" customHeight="1" x14ac:dyDescent="0.2">
      <c r="A38" s="59"/>
      <c r="B38" s="25"/>
      <c r="C38" s="26"/>
      <c r="D38" s="132" t="s">
        <v>41</v>
      </c>
      <c r="E38" s="137">
        <v>0</v>
      </c>
      <c r="F38" s="137">
        <f>SUM(F39:F41)</f>
        <v>285197</v>
      </c>
      <c r="G38" s="137">
        <f>SUM(G39:G41)</f>
        <v>0</v>
      </c>
      <c r="H38" s="133">
        <f>SUM(E38+F38-G38)</f>
        <v>285197</v>
      </c>
    </row>
    <row r="39" spans="1:8" s="16" customFormat="1" ht="21" customHeight="1" x14ac:dyDescent="0.2">
      <c r="A39" s="63"/>
      <c r="B39" s="64"/>
      <c r="C39" s="65">
        <v>4740</v>
      </c>
      <c r="D39" s="60" t="s">
        <v>42</v>
      </c>
      <c r="E39" s="38">
        <v>0</v>
      </c>
      <c r="F39" s="38">
        <v>23300</v>
      </c>
      <c r="G39" s="38"/>
      <c r="H39" s="40">
        <f t="shared" ref="H39:H41" si="7">SUM(E39+F39-G39)</f>
        <v>23300</v>
      </c>
    </row>
    <row r="40" spans="1:8" s="16" customFormat="1" ht="21.75" customHeight="1" x14ac:dyDescent="0.2">
      <c r="A40" s="59"/>
      <c r="B40" s="25"/>
      <c r="C40" s="45">
        <v>4750</v>
      </c>
      <c r="D40" s="66" t="s">
        <v>43</v>
      </c>
      <c r="E40" s="43">
        <v>0</v>
      </c>
      <c r="F40" s="43">
        <v>212347.85</v>
      </c>
      <c r="G40" s="43"/>
      <c r="H40" s="44">
        <f t="shared" si="7"/>
        <v>212347.85</v>
      </c>
    </row>
    <row r="41" spans="1:8" s="16" customFormat="1" ht="23.25" customHeight="1" x14ac:dyDescent="0.2">
      <c r="A41" s="59"/>
      <c r="B41" s="25"/>
      <c r="C41" s="45">
        <v>4850</v>
      </c>
      <c r="D41" s="66" t="s">
        <v>44</v>
      </c>
      <c r="E41" s="43">
        <v>0</v>
      </c>
      <c r="F41" s="43">
        <v>49549.15</v>
      </c>
      <c r="G41" s="43"/>
      <c r="H41" s="44">
        <f t="shared" si="7"/>
        <v>49549.15</v>
      </c>
    </row>
    <row r="42" spans="1:8" s="16" customFormat="1" ht="12" customHeight="1" x14ac:dyDescent="0.2">
      <c r="A42" s="59"/>
      <c r="B42" s="25">
        <v>80104</v>
      </c>
      <c r="C42" s="26"/>
      <c r="D42" s="54" t="s">
        <v>45</v>
      </c>
      <c r="E42" s="39">
        <v>37945069.460000001</v>
      </c>
      <c r="F42" s="39">
        <f>SUM(F43)</f>
        <v>2392.8000000000002</v>
      </c>
      <c r="G42" s="39">
        <f>SUM(G43)</f>
        <v>0</v>
      </c>
      <c r="H42" s="40">
        <f>SUM(E42+F42-G42)</f>
        <v>37947462.259999998</v>
      </c>
    </row>
    <row r="43" spans="1:8" s="16" customFormat="1" ht="24" customHeight="1" x14ac:dyDescent="0.2">
      <c r="A43" s="59"/>
      <c r="B43" s="25"/>
      <c r="C43" s="26"/>
      <c r="D43" s="132" t="s">
        <v>41</v>
      </c>
      <c r="E43" s="137">
        <v>0</v>
      </c>
      <c r="F43" s="137">
        <f>SUM(F44:F45)</f>
        <v>2392.8000000000002</v>
      </c>
      <c r="G43" s="137">
        <f>SUM(G44:G45)</f>
        <v>0</v>
      </c>
      <c r="H43" s="133">
        <f>SUM(E43+F43-G43)</f>
        <v>2392.8000000000002</v>
      </c>
    </row>
    <row r="44" spans="1:8" s="16" customFormat="1" ht="21.75" customHeight="1" x14ac:dyDescent="0.2">
      <c r="A44" s="59"/>
      <c r="B44" s="25"/>
      <c r="C44" s="45">
        <v>4740</v>
      </c>
      <c r="D44" s="66" t="s">
        <v>42</v>
      </c>
      <c r="E44" s="43">
        <v>0</v>
      </c>
      <c r="F44" s="58">
        <v>2000</v>
      </c>
      <c r="G44" s="58"/>
      <c r="H44" s="44">
        <f t="shared" ref="H44:H45" si="8">SUM(E44+F44-G44)</f>
        <v>2000</v>
      </c>
    </row>
    <row r="45" spans="1:8" s="16" customFormat="1" ht="20.25" customHeight="1" x14ac:dyDescent="0.2">
      <c r="A45" s="59"/>
      <c r="B45" s="25"/>
      <c r="C45" s="45">
        <v>4850</v>
      </c>
      <c r="D45" s="66" t="s">
        <v>44</v>
      </c>
      <c r="E45" s="43">
        <v>0</v>
      </c>
      <c r="F45" s="58">
        <v>392.8</v>
      </c>
      <c r="G45" s="58"/>
      <c r="H45" s="44">
        <f t="shared" si="8"/>
        <v>392.8</v>
      </c>
    </row>
    <row r="46" spans="1:8" s="16" customFormat="1" ht="12" customHeight="1" x14ac:dyDescent="0.2">
      <c r="A46" s="59"/>
      <c r="B46" s="25">
        <v>80105</v>
      </c>
      <c r="C46" s="26"/>
      <c r="D46" s="54" t="s">
        <v>46</v>
      </c>
      <c r="E46" s="39">
        <v>684052</v>
      </c>
      <c r="F46" s="39">
        <f>SUM(F47)</f>
        <v>8589.2000000000007</v>
      </c>
      <c r="G46" s="39">
        <f>SUM(G47)</f>
        <v>0</v>
      </c>
      <c r="H46" s="40">
        <f>SUM(E46+F46-G46)</f>
        <v>692641.2</v>
      </c>
    </row>
    <row r="47" spans="1:8" s="16" customFormat="1" ht="19.5" customHeight="1" x14ac:dyDescent="0.2">
      <c r="A47" s="59"/>
      <c r="B47" s="41"/>
      <c r="C47" s="26"/>
      <c r="D47" s="132" t="s">
        <v>41</v>
      </c>
      <c r="E47" s="137">
        <v>0</v>
      </c>
      <c r="F47" s="137">
        <f>SUM(F48:F50)</f>
        <v>8589.2000000000007</v>
      </c>
      <c r="G47" s="137">
        <f>SUM(G48:G50)</f>
        <v>0</v>
      </c>
      <c r="H47" s="133">
        <f>SUM(E47+F47-G47)</f>
        <v>8589.2000000000007</v>
      </c>
    </row>
    <row r="48" spans="1:8" s="16" customFormat="1" ht="20.25" customHeight="1" x14ac:dyDescent="0.2">
      <c r="A48" s="59"/>
      <c r="B48" s="41"/>
      <c r="C48" s="45">
        <v>4740</v>
      </c>
      <c r="D48" s="66" t="s">
        <v>42</v>
      </c>
      <c r="E48" s="43">
        <v>0</v>
      </c>
      <c r="F48" s="43">
        <v>3000</v>
      </c>
      <c r="G48" s="43"/>
      <c r="H48" s="44">
        <f t="shared" ref="H48:H50" si="9">SUM(E48+F48-G48)</f>
        <v>3000</v>
      </c>
    </row>
    <row r="49" spans="1:8" s="16" customFormat="1" ht="22.5" customHeight="1" x14ac:dyDescent="0.2">
      <c r="A49" s="59"/>
      <c r="B49" s="41"/>
      <c r="C49" s="45">
        <v>4750</v>
      </c>
      <c r="D49" s="66" t="s">
        <v>43</v>
      </c>
      <c r="E49" s="43">
        <v>0</v>
      </c>
      <c r="F49" s="43">
        <v>5000</v>
      </c>
      <c r="G49" s="43"/>
      <c r="H49" s="44">
        <f t="shared" si="9"/>
        <v>5000</v>
      </c>
    </row>
    <row r="50" spans="1:8" s="16" customFormat="1" ht="21.75" customHeight="1" x14ac:dyDescent="0.2">
      <c r="A50" s="59"/>
      <c r="B50" s="41"/>
      <c r="C50" s="45">
        <v>4850</v>
      </c>
      <c r="D50" s="66" t="s">
        <v>44</v>
      </c>
      <c r="E50" s="43">
        <v>0</v>
      </c>
      <c r="F50" s="43">
        <v>589.20000000000005</v>
      </c>
      <c r="G50" s="43"/>
      <c r="H50" s="44">
        <f t="shared" si="9"/>
        <v>589.20000000000005</v>
      </c>
    </row>
    <row r="51" spans="1:8" s="16" customFormat="1" ht="12" customHeight="1" x14ac:dyDescent="0.2">
      <c r="A51" s="59"/>
      <c r="B51" s="25">
        <v>80115</v>
      </c>
      <c r="C51" s="26"/>
      <c r="D51" s="54" t="s">
        <v>47</v>
      </c>
      <c r="E51" s="40">
        <v>41040102.909999996</v>
      </c>
      <c r="F51" s="39">
        <f>SUM(F52)</f>
        <v>2821.9</v>
      </c>
      <c r="G51" s="39">
        <f>SUM(G52)</f>
        <v>0</v>
      </c>
      <c r="H51" s="40">
        <f>SUM(E51+F51-G51)</f>
        <v>41042924.809999995</v>
      </c>
    </row>
    <row r="52" spans="1:8" s="16" customFormat="1" ht="21.75" customHeight="1" x14ac:dyDescent="0.2">
      <c r="A52" s="59"/>
      <c r="B52" s="25"/>
      <c r="C52" s="26"/>
      <c r="D52" s="132" t="s">
        <v>41</v>
      </c>
      <c r="E52" s="137">
        <v>0</v>
      </c>
      <c r="F52" s="137">
        <f>SUM(F53:F54)</f>
        <v>2821.9</v>
      </c>
      <c r="G52" s="137">
        <f>SUM(G53:G54)</f>
        <v>0</v>
      </c>
      <c r="H52" s="133">
        <f>SUM(E52+F52-G52)</f>
        <v>2821.9</v>
      </c>
    </row>
    <row r="53" spans="1:8" s="16" customFormat="1" ht="23.25" customHeight="1" x14ac:dyDescent="0.2">
      <c r="A53" s="59"/>
      <c r="B53" s="25"/>
      <c r="C53" s="45">
        <v>4750</v>
      </c>
      <c r="D53" s="66" t="s">
        <v>43</v>
      </c>
      <c r="E53" s="43">
        <v>0</v>
      </c>
      <c r="F53" s="61">
        <v>1800</v>
      </c>
      <c r="G53" s="61"/>
      <c r="H53" s="61">
        <f t="shared" ref="H53:H54" si="10">SUM(E53+F53-G53)</f>
        <v>1800</v>
      </c>
    </row>
    <row r="54" spans="1:8" s="16" customFormat="1" ht="23.25" customHeight="1" x14ac:dyDescent="0.2">
      <c r="A54" s="59"/>
      <c r="B54" s="25"/>
      <c r="C54" s="45">
        <v>4850</v>
      </c>
      <c r="D54" s="66" t="s">
        <v>44</v>
      </c>
      <c r="E54" s="43">
        <v>0</v>
      </c>
      <c r="F54" s="43">
        <v>1021.9</v>
      </c>
      <c r="G54" s="43"/>
      <c r="H54" s="58">
        <f t="shared" si="10"/>
        <v>1021.9</v>
      </c>
    </row>
    <row r="55" spans="1:8" s="16" customFormat="1" ht="12" customHeight="1" x14ac:dyDescent="0.2">
      <c r="A55" s="59"/>
      <c r="B55" s="35">
        <v>80120</v>
      </c>
      <c r="C55" s="36"/>
      <c r="D55" s="37" t="s">
        <v>48</v>
      </c>
      <c r="E55" s="38">
        <v>28669753.709999997</v>
      </c>
      <c r="F55" s="39">
        <f>SUM(F56)</f>
        <v>17578.099999999999</v>
      </c>
      <c r="G55" s="39">
        <f>SUM(G56)</f>
        <v>0</v>
      </c>
      <c r="H55" s="40">
        <f>SUM(E55+F55-G55)</f>
        <v>28687331.809999999</v>
      </c>
    </row>
    <row r="56" spans="1:8" s="16" customFormat="1" ht="21.75" customHeight="1" x14ac:dyDescent="0.2">
      <c r="A56" s="59"/>
      <c r="B56" s="59"/>
      <c r="C56" s="26"/>
      <c r="D56" s="132" t="s">
        <v>41</v>
      </c>
      <c r="E56" s="137">
        <v>0</v>
      </c>
      <c r="F56" s="137">
        <f>SUM(F57:F58)</f>
        <v>17578.099999999999</v>
      </c>
      <c r="G56" s="137">
        <f>SUM(G57:G58)</f>
        <v>0</v>
      </c>
      <c r="H56" s="137">
        <f t="shared" ref="H56:H58" si="11">SUM(E56+F56-G56)</f>
        <v>17578.099999999999</v>
      </c>
    </row>
    <row r="57" spans="1:8" s="16" customFormat="1" ht="20.25" customHeight="1" x14ac:dyDescent="0.2">
      <c r="A57" s="59"/>
      <c r="B57" s="25"/>
      <c r="C57" s="45">
        <v>4750</v>
      </c>
      <c r="D57" s="66" t="s">
        <v>43</v>
      </c>
      <c r="E57" s="43">
        <v>0</v>
      </c>
      <c r="F57" s="61">
        <v>13343.1</v>
      </c>
      <c r="G57" s="61"/>
      <c r="H57" s="61">
        <f t="shared" si="11"/>
        <v>13343.1</v>
      </c>
    </row>
    <row r="58" spans="1:8" s="16" customFormat="1" ht="22.5" customHeight="1" x14ac:dyDescent="0.2">
      <c r="A58" s="59"/>
      <c r="B58" s="25"/>
      <c r="C58" s="45">
        <v>4850</v>
      </c>
      <c r="D58" s="66" t="s">
        <v>44</v>
      </c>
      <c r="E58" s="43">
        <v>0</v>
      </c>
      <c r="F58" s="61">
        <v>4235</v>
      </c>
      <c r="G58" s="61"/>
      <c r="H58" s="61">
        <f t="shared" si="11"/>
        <v>4235</v>
      </c>
    </row>
    <row r="59" spans="1:8" s="16" customFormat="1" ht="12" customHeight="1" thickBot="1" x14ac:dyDescent="0.25">
      <c r="A59" s="59">
        <v>855</v>
      </c>
      <c r="B59" s="59"/>
      <c r="C59" s="31"/>
      <c r="D59" s="33" t="s">
        <v>24</v>
      </c>
      <c r="E59" s="34">
        <v>22139612.129999999</v>
      </c>
      <c r="F59" s="34">
        <f>SUM(F60)</f>
        <v>6997</v>
      </c>
      <c r="G59" s="34">
        <f>SUM(G60)</f>
        <v>0</v>
      </c>
      <c r="H59" s="34">
        <f>SUM(E59+F59-G59)</f>
        <v>22146609.129999999</v>
      </c>
    </row>
    <row r="60" spans="1:8" s="16" customFormat="1" ht="34.5" customHeight="1" thickTop="1" x14ac:dyDescent="0.2">
      <c r="A60" s="41"/>
      <c r="B60" s="45">
        <v>85502</v>
      </c>
      <c r="C60" s="26"/>
      <c r="D60" s="60" t="s">
        <v>25</v>
      </c>
      <c r="E60" s="40">
        <v>1034267</v>
      </c>
      <c r="F60" s="39">
        <f t="shared" ref="F60:G60" si="12">SUM(F61)</f>
        <v>6997</v>
      </c>
      <c r="G60" s="39">
        <f t="shared" si="12"/>
        <v>0</v>
      </c>
      <c r="H60" s="40">
        <f>SUM(E60+F60-G60)</f>
        <v>1041264</v>
      </c>
    </row>
    <row r="61" spans="1:8" s="16" customFormat="1" ht="23.25" customHeight="1" x14ac:dyDescent="0.2">
      <c r="A61" s="42"/>
      <c r="B61" s="59"/>
      <c r="C61" s="135"/>
      <c r="D61" s="136" t="s">
        <v>49</v>
      </c>
      <c r="E61" s="133">
        <v>18221</v>
      </c>
      <c r="F61" s="134">
        <f>SUM(F62:F64)</f>
        <v>6997</v>
      </c>
      <c r="G61" s="134">
        <f>SUM(G62:G62)</f>
        <v>0</v>
      </c>
      <c r="H61" s="133">
        <f t="shared" ref="H61:H70" si="13">SUM(E61+F61-G61)</f>
        <v>25218</v>
      </c>
    </row>
    <row r="62" spans="1:8" s="16" customFormat="1" ht="21" customHeight="1" x14ac:dyDescent="0.2">
      <c r="A62" s="42"/>
      <c r="B62" s="59"/>
      <c r="C62" s="45">
        <v>3290</v>
      </c>
      <c r="D62" s="66" t="s">
        <v>50</v>
      </c>
      <c r="E62" s="44">
        <v>0</v>
      </c>
      <c r="F62" s="44">
        <v>6793</v>
      </c>
      <c r="G62" s="61"/>
      <c r="H62" s="44">
        <f t="shared" si="13"/>
        <v>6793</v>
      </c>
    </row>
    <row r="63" spans="1:8" s="16" customFormat="1" ht="22.5" customHeight="1" x14ac:dyDescent="0.2">
      <c r="A63" s="31"/>
      <c r="B63" s="25"/>
      <c r="C63" s="45">
        <v>4740</v>
      </c>
      <c r="D63" s="66" t="s">
        <v>42</v>
      </c>
      <c r="E63" s="58">
        <v>0</v>
      </c>
      <c r="F63" s="43">
        <v>92</v>
      </c>
      <c r="G63" s="58"/>
      <c r="H63" s="44">
        <f t="shared" si="13"/>
        <v>92</v>
      </c>
    </row>
    <row r="64" spans="1:8" s="16" customFormat="1" ht="26.25" customHeight="1" x14ac:dyDescent="0.2">
      <c r="A64" s="31"/>
      <c r="B64" s="25"/>
      <c r="C64" s="45">
        <v>4850</v>
      </c>
      <c r="D64" s="66" t="s">
        <v>44</v>
      </c>
      <c r="E64" s="58">
        <v>0</v>
      </c>
      <c r="F64" s="43">
        <v>112</v>
      </c>
      <c r="G64" s="58"/>
      <c r="H64" s="44">
        <f t="shared" si="13"/>
        <v>112</v>
      </c>
    </row>
    <row r="65" spans="1:8" s="16" customFormat="1" ht="18.600000000000001" customHeight="1" thickBot="1" x14ac:dyDescent="0.25">
      <c r="A65" s="67"/>
      <c r="B65" s="25"/>
      <c r="C65" s="41"/>
      <c r="D65" s="29" t="s">
        <v>51</v>
      </c>
      <c r="E65" s="30">
        <v>82714567.059999987</v>
      </c>
      <c r="F65" s="30">
        <f>SUM(F66,F72,F76)</f>
        <v>302053.64</v>
      </c>
      <c r="G65" s="30">
        <f>SUM(G66,G72,G76)</f>
        <v>0</v>
      </c>
      <c r="H65" s="30">
        <f t="shared" si="13"/>
        <v>83016620.699999988</v>
      </c>
    </row>
    <row r="66" spans="1:8" s="16" customFormat="1" ht="18.600000000000001" customHeight="1" thickTop="1" thickBot="1" x14ac:dyDescent="0.25">
      <c r="A66" s="59">
        <v>750</v>
      </c>
      <c r="B66" s="59"/>
      <c r="C66" s="31"/>
      <c r="D66" s="33" t="s">
        <v>28</v>
      </c>
      <c r="E66" s="30">
        <v>1675848.2499999998</v>
      </c>
      <c r="F66" s="30">
        <f>SUM(F67)</f>
        <v>1201.6399999999999</v>
      </c>
      <c r="G66" s="30">
        <f>SUM(G67)</f>
        <v>0</v>
      </c>
      <c r="H66" s="30">
        <f t="shared" si="13"/>
        <v>1677049.8899999997</v>
      </c>
    </row>
    <row r="67" spans="1:8" s="16" customFormat="1" ht="12" customHeight="1" thickTop="1" x14ac:dyDescent="0.2">
      <c r="A67" s="59"/>
      <c r="B67" s="41">
        <v>75011</v>
      </c>
      <c r="C67" s="53"/>
      <c r="D67" s="62" t="s">
        <v>29</v>
      </c>
      <c r="E67" s="38">
        <v>1675848.2499999998</v>
      </c>
      <c r="F67" s="39">
        <f>SUM(F68)</f>
        <v>1201.6399999999999</v>
      </c>
      <c r="G67" s="39">
        <f>SUM(G68)</f>
        <v>0</v>
      </c>
      <c r="H67" s="40">
        <f t="shared" si="13"/>
        <v>1677049.8899999997</v>
      </c>
    </row>
    <row r="68" spans="1:8" s="16" customFormat="1" ht="23.25" customHeight="1" x14ac:dyDescent="0.2">
      <c r="A68" s="59"/>
      <c r="B68" s="59"/>
      <c r="C68" s="26"/>
      <c r="D68" s="138" t="s">
        <v>52</v>
      </c>
      <c r="E68" s="139">
        <v>13448.25</v>
      </c>
      <c r="F68" s="140">
        <f>SUM(F69:F70)</f>
        <v>1201.6399999999999</v>
      </c>
      <c r="G68" s="140">
        <f>SUM(G69:G70)</f>
        <v>0</v>
      </c>
      <c r="H68" s="137">
        <f t="shared" si="13"/>
        <v>14649.89</v>
      </c>
    </row>
    <row r="69" spans="1:8" s="16" customFormat="1" ht="21" customHeight="1" x14ac:dyDescent="0.2">
      <c r="A69" s="59"/>
      <c r="B69" s="59"/>
      <c r="C69" s="45">
        <v>4740</v>
      </c>
      <c r="D69" s="66" t="s">
        <v>42</v>
      </c>
      <c r="E69" s="58">
        <v>0</v>
      </c>
      <c r="F69" s="58">
        <v>1004.38</v>
      </c>
      <c r="G69" s="58"/>
      <c r="H69" s="61">
        <f t="shared" si="13"/>
        <v>1004.38</v>
      </c>
    </row>
    <row r="70" spans="1:8" s="16" customFormat="1" ht="22.5" customHeight="1" x14ac:dyDescent="0.2">
      <c r="A70" s="59"/>
      <c r="B70" s="59"/>
      <c r="C70" s="45">
        <v>4850</v>
      </c>
      <c r="D70" s="66" t="s">
        <v>44</v>
      </c>
      <c r="E70" s="58">
        <v>0</v>
      </c>
      <c r="F70" s="58">
        <v>197.26</v>
      </c>
      <c r="G70" s="58"/>
      <c r="H70" s="61">
        <f t="shared" si="13"/>
        <v>197.26</v>
      </c>
    </row>
    <row r="71" spans="1:8" s="16" customFormat="1" ht="12" customHeight="1" x14ac:dyDescent="0.2">
      <c r="A71" s="59">
        <v>754</v>
      </c>
      <c r="B71" s="59"/>
      <c r="C71" s="31"/>
      <c r="D71" s="33" t="s">
        <v>31</v>
      </c>
      <c r="E71" s="58"/>
      <c r="F71" s="44"/>
      <c r="G71" s="44"/>
      <c r="H71" s="58"/>
    </row>
    <row r="72" spans="1:8" s="16" customFormat="1" ht="12" customHeight="1" thickBot="1" x14ac:dyDescent="0.25">
      <c r="A72" s="59"/>
      <c r="B72" s="59"/>
      <c r="C72" s="31"/>
      <c r="D72" s="33" t="s">
        <v>32</v>
      </c>
      <c r="E72" s="34">
        <v>1519248</v>
      </c>
      <c r="F72" s="34">
        <f>SUM(F73)</f>
        <v>288000</v>
      </c>
      <c r="G72" s="34">
        <f>SUM(G73)</f>
        <v>0</v>
      </c>
      <c r="H72" s="34">
        <f>SUM(E72+F72-G72)</f>
        <v>1807248</v>
      </c>
    </row>
    <row r="73" spans="1:8" s="16" customFormat="1" ht="12" customHeight="1" thickTop="1" x14ac:dyDescent="0.2">
      <c r="A73" s="25"/>
      <c r="B73" s="25">
        <v>75495</v>
      </c>
      <c r="C73" s="26"/>
      <c r="D73" s="54" t="s">
        <v>33</v>
      </c>
      <c r="E73" s="40">
        <v>1519248</v>
      </c>
      <c r="F73" s="39">
        <f>SUM(F74)</f>
        <v>288000</v>
      </c>
      <c r="G73" s="39">
        <f>SUM(G74)</f>
        <v>0</v>
      </c>
      <c r="H73" s="40">
        <f>SUM(E73+F73-G73)</f>
        <v>1807248</v>
      </c>
    </row>
    <row r="74" spans="1:8" s="16" customFormat="1" ht="32.25" customHeight="1" x14ac:dyDescent="0.2">
      <c r="A74" s="50"/>
      <c r="B74" s="59"/>
      <c r="C74" s="135"/>
      <c r="D74" s="138" t="s">
        <v>53</v>
      </c>
      <c r="E74" s="133">
        <v>431742.16</v>
      </c>
      <c r="F74" s="134">
        <f>SUM(F75:F75)</f>
        <v>288000</v>
      </c>
      <c r="G74" s="134">
        <f>SUM(G75:G75)</f>
        <v>0</v>
      </c>
      <c r="H74" s="133">
        <f t="shared" ref="H74:H77" si="14">SUM(E74+F74-G74)</f>
        <v>719742.15999999992</v>
      </c>
    </row>
    <row r="75" spans="1:8" s="16" customFormat="1" ht="12" customHeight="1" x14ac:dyDescent="0.2">
      <c r="A75" s="68"/>
      <c r="B75" s="63"/>
      <c r="C75" s="64">
        <v>4370</v>
      </c>
      <c r="D75" s="54" t="s">
        <v>54</v>
      </c>
      <c r="E75" s="38">
        <v>0</v>
      </c>
      <c r="F75" s="69">
        <v>288000</v>
      </c>
      <c r="G75" s="69"/>
      <c r="H75" s="38">
        <f t="shared" si="14"/>
        <v>288000</v>
      </c>
    </row>
    <row r="76" spans="1:8" s="16" customFormat="1" ht="15.75" customHeight="1" thickBot="1" x14ac:dyDescent="0.25">
      <c r="A76" s="32">
        <v>853</v>
      </c>
      <c r="B76" s="59"/>
      <c r="C76" s="31"/>
      <c r="D76" s="33" t="s">
        <v>37</v>
      </c>
      <c r="E76" s="30">
        <v>284580</v>
      </c>
      <c r="F76" s="34">
        <f>SUM(F77)</f>
        <v>12852</v>
      </c>
      <c r="G76" s="34">
        <f>SUM(G77)</f>
        <v>0</v>
      </c>
      <c r="H76" s="30">
        <f t="shared" si="14"/>
        <v>297432</v>
      </c>
    </row>
    <row r="77" spans="1:8" s="16" customFormat="1" ht="12" customHeight="1" thickTop="1" x14ac:dyDescent="0.2">
      <c r="A77" s="31"/>
      <c r="B77" s="25">
        <v>85395</v>
      </c>
      <c r="C77" s="26"/>
      <c r="D77" s="54" t="s">
        <v>33</v>
      </c>
      <c r="E77" s="38">
        <v>284580</v>
      </c>
      <c r="F77" s="40">
        <f>SUM(F78)</f>
        <v>12852</v>
      </c>
      <c r="G77" s="40">
        <f>SUM(G78)</f>
        <v>0</v>
      </c>
      <c r="H77" s="40">
        <f t="shared" si="14"/>
        <v>297432</v>
      </c>
    </row>
    <row r="78" spans="1:8" s="16" customFormat="1" ht="21.75" customHeight="1" x14ac:dyDescent="0.2">
      <c r="A78" s="31"/>
      <c r="B78" s="25"/>
      <c r="C78" s="135"/>
      <c r="D78" s="141" t="s">
        <v>55</v>
      </c>
      <c r="E78" s="133">
        <v>284580</v>
      </c>
      <c r="F78" s="134">
        <f>SUM(F79:F81)</f>
        <v>12852</v>
      </c>
      <c r="G78" s="134">
        <f>SUM(G79:G81)</f>
        <v>0</v>
      </c>
      <c r="H78" s="133">
        <f>SUM(E78+F78-G78)</f>
        <v>297432</v>
      </c>
    </row>
    <row r="79" spans="1:8" s="16" customFormat="1" ht="21" customHeight="1" x14ac:dyDescent="0.2">
      <c r="A79" s="31"/>
      <c r="B79" s="25"/>
      <c r="C79" s="45">
        <v>3290</v>
      </c>
      <c r="D79" s="66" t="s">
        <v>50</v>
      </c>
      <c r="E79" s="44">
        <v>0</v>
      </c>
      <c r="F79" s="61">
        <v>12600</v>
      </c>
      <c r="G79" s="61"/>
      <c r="H79" s="61">
        <f>SUM(E79+F79-G79)</f>
        <v>12600</v>
      </c>
    </row>
    <row r="80" spans="1:8" s="16" customFormat="1" ht="21" customHeight="1" x14ac:dyDescent="0.2">
      <c r="A80" s="31"/>
      <c r="B80" s="25"/>
      <c r="C80" s="45">
        <v>4740</v>
      </c>
      <c r="D80" s="66" t="s">
        <v>42</v>
      </c>
      <c r="E80" s="58">
        <v>0</v>
      </c>
      <c r="F80" s="61">
        <v>210</v>
      </c>
      <c r="G80" s="61"/>
      <c r="H80" s="61">
        <f t="shared" ref="H80:H81" si="15">SUM(E80+F80-G80)</f>
        <v>210</v>
      </c>
    </row>
    <row r="81" spans="1:8" s="16" customFormat="1" ht="22.5" customHeight="1" x14ac:dyDescent="0.2">
      <c r="A81" s="31"/>
      <c r="B81" s="25"/>
      <c r="C81" s="45">
        <v>4850</v>
      </c>
      <c r="D81" s="66" t="s">
        <v>44</v>
      </c>
      <c r="E81" s="58">
        <v>0</v>
      </c>
      <c r="F81" s="61">
        <v>42</v>
      </c>
      <c r="G81" s="61"/>
      <c r="H81" s="61">
        <f t="shared" si="15"/>
        <v>42</v>
      </c>
    </row>
    <row r="82" spans="1:8" s="16" customFormat="1" ht="3.75" customHeight="1" x14ac:dyDescent="0.2">
      <c r="A82" s="46"/>
      <c r="B82" s="46"/>
      <c r="C82" s="47"/>
      <c r="D82" s="48"/>
      <c r="E82" s="40"/>
      <c r="F82" s="40"/>
      <c r="G82" s="40"/>
      <c r="H82" s="40"/>
    </row>
    <row r="83" spans="1:8" s="16" customFormat="1" ht="12.6" customHeight="1" x14ac:dyDescent="0.2"/>
    <row r="84" spans="1:8" s="16" customFormat="1" ht="12.6" customHeight="1" x14ac:dyDescent="0.2"/>
    <row r="85" spans="1:8" s="16" customFormat="1" ht="12.6" customHeight="1" x14ac:dyDescent="0.2"/>
    <row r="86" spans="1:8" s="16" customFormat="1" ht="12.6" customHeight="1" x14ac:dyDescent="0.2"/>
    <row r="87" spans="1:8" s="16" customFormat="1" ht="12.6" customHeight="1" x14ac:dyDescent="0.2"/>
    <row r="88" spans="1:8" s="16" customFormat="1" ht="12.6" customHeight="1" x14ac:dyDescent="0.2"/>
    <row r="89" spans="1:8" s="16" customFormat="1" ht="12.6" customHeight="1" x14ac:dyDescent="0.2"/>
    <row r="90" spans="1:8" s="16" customFormat="1" ht="12.6" customHeight="1" x14ac:dyDescent="0.2"/>
    <row r="91" spans="1:8" s="16" customFormat="1" ht="12.6" customHeight="1" x14ac:dyDescent="0.2"/>
    <row r="92" spans="1:8" s="16" customFormat="1" ht="12.6" customHeight="1" x14ac:dyDescent="0.2"/>
    <row r="93" spans="1:8" s="16" customFormat="1" ht="12.6" customHeight="1" x14ac:dyDescent="0.2"/>
    <row r="94" spans="1:8" s="16" customFormat="1" ht="12.6" customHeight="1" x14ac:dyDescent="0.2"/>
    <row r="95" spans="1:8" s="16" customFormat="1" ht="12.6" customHeight="1" x14ac:dyDescent="0.2"/>
    <row r="96" spans="1:8" s="16" customFormat="1" ht="12.6" customHeight="1" x14ac:dyDescent="0.2"/>
    <row r="97" s="16" customFormat="1" ht="12.6" customHeight="1" x14ac:dyDescent="0.2"/>
    <row r="98" s="16" customFormat="1" ht="12.6" customHeight="1" x14ac:dyDescent="0.2"/>
    <row r="99" s="16" customFormat="1" ht="12.6" customHeight="1" x14ac:dyDescent="0.2"/>
    <row r="100" s="16" customFormat="1" ht="12.6" customHeight="1" x14ac:dyDescent="0.2"/>
    <row r="101" s="16" customFormat="1" ht="12.6" customHeight="1" x14ac:dyDescent="0.2"/>
    <row r="102" s="16" customFormat="1" ht="12.6" customHeight="1" x14ac:dyDescent="0.2"/>
    <row r="103" s="16" customFormat="1" ht="12.6" customHeight="1" x14ac:dyDescent="0.2"/>
    <row r="104" s="16" customFormat="1" ht="12.6" customHeight="1" x14ac:dyDescent="0.2"/>
    <row r="105" s="16" customFormat="1" ht="12.6" customHeight="1" x14ac:dyDescent="0.2"/>
    <row r="106" s="16" customFormat="1" ht="12.6" customHeight="1" x14ac:dyDescent="0.2"/>
    <row r="107" s="16" customFormat="1" ht="12.6" customHeight="1" x14ac:dyDescent="0.2"/>
    <row r="108" s="16" customFormat="1" ht="12.6" customHeight="1" x14ac:dyDescent="0.2"/>
    <row r="109" s="16" customFormat="1" ht="12.6" customHeight="1" x14ac:dyDescent="0.2"/>
    <row r="110" s="16" customFormat="1" ht="12.6" customHeight="1" x14ac:dyDescent="0.2"/>
    <row r="111" s="16" customFormat="1" ht="12.6" customHeight="1" x14ac:dyDescent="0.2"/>
    <row r="112" s="16" customFormat="1" ht="12.6" customHeight="1" x14ac:dyDescent="0.2"/>
    <row r="113" s="16" customFormat="1" ht="12.6" customHeight="1" x14ac:dyDescent="0.2"/>
    <row r="114" s="16" customFormat="1" ht="12.6" customHeight="1" x14ac:dyDescent="0.2"/>
    <row r="115" s="16" customFormat="1" ht="12.6" customHeight="1" x14ac:dyDescent="0.2"/>
    <row r="116" s="16" customFormat="1" ht="12.6" customHeight="1" x14ac:dyDescent="0.2"/>
    <row r="117" s="16" customFormat="1" ht="12.6" customHeight="1" x14ac:dyDescent="0.2"/>
    <row r="118" s="16" customFormat="1" ht="12.6" customHeight="1" x14ac:dyDescent="0.2"/>
    <row r="119" s="16" customFormat="1" ht="12.6" customHeight="1" x14ac:dyDescent="0.2"/>
    <row r="120" s="16" customFormat="1" ht="12.6" customHeight="1" x14ac:dyDescent="0.2"/>
    <row r="121" s="16" customFormat="1" ht="12.2" customHeight="1" x14ac:dyDescent="0.2"/>
    <row r="122" s="16" customFormat="1" ht="12.2" customHeight="1" x14ac:dyDescent="0.2"/>
    <row r="123" s="16" customFormat="1" ht="12.2" customHeight="1" x14ac:dyDescent="0.2"/>
    <row r="124" s="16" customFormat="1" ht="12.95" customHeight="1" x14ac:dyDescent="0.2"/>
    <row r="125" s="16" customFormat="1" ht="12.95" customHeight="1" x14ac:dyDescent="0.2"/>
    <row r="126" s="16" customFormat="1" ht="12.95" customHeight="1" x14ac:dyDescent="0.2"/>
    <row r="127" s="16" customFormat="1" ht="12.95" customHeight="1" x14ac:dyDescent="0.2"/>
    <row r="128" s="16" customFormat="1" ht="12.95" customHeight="1" x14ac:dyDescent="0.2"/>
    <row r="129" s="16" customFormat="1" ht="12.95" customHeight="1" x14ac:dyDescent="0.2"/>
    <row r="130" s="16" customFormat="1" ht="12.95" customHeight="1" x14ac:dyDescent="0.2"/>
    <row r="131" s="16" customFormat="1" ht="12.95" customHeight="1" x14ac:dyDescent="0.2"/>
    <row r="132" s="16" customFormat="1" ht="12.95" customHeight="1" x14ac:dyDescent="0.2"/>
    <row r="133" s="16" customFormat="1" ht="12.95" customHeight="1" x14ac:dyDescent="0.2"/>
    <row r="134" s="16" customFormat="1" ht="12.95" customHeight="1" x14ac:dyDescent="0.2"/>
    <row r="135" s="16" customFormat="1" ht="12.95" customHeight="1" x14ac:dyDescent="0.2"/>
    <row r="136" s="16" customFormat="1" ht="12.95" customHeight="1" x14ac:dyDescent="0.2"/>
    <row r="137" s="16" customFormat="1" ht="12.95" customHeight="1" x14ac:dyDescent="0.2"/>
    <row r="138" s="16" customFormat="1" ht="12.95" customHeight="1" x14ac:dyDescent="0.2"/>
    <row r="139" s="16" customFormat="1" ht="12.95" customHeight="1" x14ac:dyDescent="0.2"/>
    <row r="140" s="16" customFormat="1" ht="12.95" customHeight="1" x14ac:dyDescent="0.2"/>
    <row r="141" s="16" customFormat="1" ht="12.95" customHeight="1" x14ac:dyDescent="0.2"/>
    <row r="142" s="16" customFormat="1" ht="12.95" customHeight="1" x14ac:dyDescent="0.2"/>
    <row r="143" s="16" customFormat="1" ht="12.95" customHeight="1" x14ac:dyDescent="0.2"/>
    <row r="144" s="16" customFormat="1" ht="12.95" customHeight="1" x14ac:dyDescent="0.2"/>
    <row r="145" s="16" customFormat="1" ht="12.95" customHeight="1" x14ac:dyDescent="0.2"/>
    <row r="146" s="16" customFormat="1" ht="12.95" customHeight="1" x14ac:dyDescent="0.2"/>
    <row r="147" s="16" customFormat="1" ht="12.95" customHeight="1" x14ac:dyDescent="0.2"/>
    <row r="148" s="16" customFormat="1" ht="12.95" customHeight="1" x14ac:dyDescent="0.2"/>
    <row r="149" s="16" customFormat="1" ht="12.95" customHeight="1" x14ac:dyDescent="0.2"/>
    <row r="150" s="16" customFormat="1" ht="12.95" customHeight="1" x14ac:dyDescent="0.2"/>
    <row r="151" s="16" customFormat="1" ht="12.95" customHeight="1" x14ac:dyDescent="0.2"/>
    <row r="152" s="16" customFormat="1" ht="12.95" customHeight="1" x14ac:dyDescent="0.2"/>
    <row r="153" s="16" customFormat="1" ht="12.95" customHeight="1" x14ac:dyDescent="0.2"/>
    <row r="154" s="16" customFormat="1" ht="12.95" customHeight="1" x14ac:dyDescent="0.2"/>
    <row r="155" s="16" customFormat="1" ht="12.95" customHeight="1" x14ac:dyDescent="0.2"/>
    <row r="156" s="16" customFormat="1" ht="12.95" customHeight="1" x14ac:dyDescent="0.2"/>
    <row r="157" s="16" customFormat="1" ht="12.95" customHeight="1" x14ac:dyDescent="0.2"/>
    <row r="158" s="16" customFormat="1" ht="12.95" customHeight="1" x14ac:dyDescent="0.2"/>
    <row r="159" s="16" customFormat="1" ht="12.95" customHeight="1" x14ac:dyDescent="0.2"/>
    <row r="160" s="16" customFormat="1" ht="12.95" customHeight="1" x14ac:dyDescent="0.2"/>
    <row r="161" s="16" customFormat="1" ht="12.95" customHeight="1" x14ac:dyDescent="0.2"/>
    <row r="162" s="16" customFormat="1" ht="12.95" customHeight="1" x14ac:dyDescent="0.2"/>
    <row r="163" s="16" customFormat="1" ht="12.95" customHeight="1" x14ac:dyDescent="0.2"/>
    <row r="164" s="16" customFormat="1" ht="12.95" customHeight="1" x14ac:dyDescent="0.2"/>
    <row r="165" s="16" customFormat="1" ht="12.95" customHeight="1" x14ac:dyDescent="0.2"/>
    <row r="166" s="16" customFormat="1" ht="12.95" customHeight="1" x14ac:dyDescent="0.2"/>
    <row r="167" s="16" customFormat="1" ht="12.95" customHeight="1" x14ac:dyDescent="0.2"/>
    <row r="168" s="16" customFormat="1" ht="12.95" customHeight="1" x14ac:dyDescent="0.2"/>
    <row r="169" s="16" customFormat="1" ht="12.95" customHeight="1" x14ac:dyDescent="0.2"/>
    <row r="170" s="16" customFormat="1" ht="12.95" customHeight="1" x14ac:dyDescent="0.2"/>
    <row r="171" s="16" customFormat="1" ht="12.95" customHeight="1" x14ac:dyDescent="0.2"/>
    <row r="172" s="16" customFormat="1" ht="12.95" customHeight="1" x14ac:dyDescent="0.2"/>
    <row r="173" s="16" customFormat="1" ht="12.95" customHeight="1" x14ac:dyDescent="0.2"/>
    <row r="174" s="16" customFormat="1" ht="12.95" customHeight="1" x14ac:dyDescent="0.2"/>
    <row r="175" s="16" customFormat="1" ht="12.95" customHeight="1" x14ac:dyDescent="0.2"/>
    <row r="176" s="16" customFormat="1" ht="12.95" customHeight="1" x14ac:dyDescent="0.2"/>
    <row r="177" s="16" customFormat="1" ht="12.95" customHeight="1" x14ac:dyDescent="0.2"/>
    <row r="178" s="16" customFormat="1" ht="12.95" customHeight="1" x14ac:dyDescent="0.2"/>
    <row r="179" s="16" customFormat="1" ht="12.95" customHeight="1" x14ac:dyDescent="0.2"/>
    <row r="180" s="16" customFormat="1" ht="12.95" customHeight="1" x14ac:dyDescent="0.2"/>
    <row r="181" s="16" customFormat="1" ht="12.95" customHeight="1" x14ac:dyDescent="0.2"/>
    <row r="182" s="16" customFormat="1" ht="12.95" customHeight="1" x14ac:dyDescent="0.2"/>
    <row r="183" s="16" customFormat="1" ht="12.95" customHeight="1" x14ac:dyDescent="0.2"/>
    <row r="184" s="16" customFormat="1" ht="12.95" customHeight="1" x14ac:dyDescent="0.2"/>
    <row r="185" s="16" customFormat="1" ht="12.95" customHeight="1" x14ac:dyDescent="0.2"/>
    <row r="186" s="16" customFormat="1" ht="12.95" customHeight="1" x14ac:dyDescent="0.2"/>
    <row r="187" s="16" customFormat="1" ht="12.95" customHeight="1" x14ac:dyDescent="0.2"/>
    <row r="188" s="16" customFormat="1" ht="12.95" customHeight="1" x14ac:dyDescent="0.2"/>
    <row r="189" s="16" customFormat="1" ht="12.95" customHeight="1" x14ac:dyDescent="0.2"/>
    <row r="190" s="16" customFormat="1" ht="12.95" customHeight="1" x14ac:dyDescent="0.2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10" zoomScaleNormal="110" workbookViewId="0"/>
  </sheetViews>
  <sheetFormatPr defaultRowHeight="15" x14ac:dyDescent="0.25"/>
  <cols>
    <col min="1" max="1" width="4.42578125" style="130" customWidth="1"/>
    <col min="2" max="2" width="7.5703125" style="130" customWidth="1"/>
    <col min="3" max="3" width="49" style="130" customWidth="1"/>
    <col min="4" max="4" width="14.85546875" style="130" customWidth="1"/>
    <col min="5" max="5" width="14" style="130" customWidth="1"/>
    <col min="6" max="6" width="14.140625" style="130" customWidth="1"/>
    <col min="7" max="7" width="17" style="130" customWidth="1"/>
    <col min="8" max="256" width="9.140625" style="130"/>
    <col min="257" max="257" width="4.42578125" style="130" customWidth="1"/>
    <col min="258" max="258" width="7.5703125" style="130" customWidth="1"/>
    <col min="259" max="259" width="47.42578125" style="130" customWidth="1"/>
    <col min="260" max="260" width="14.85546875" style="130" customWidth="1"/>
    <col min="261" max="261" width="14" style="130" customWidth="1"/>
    <col min="262" max="262" width="14.140625" style="130" customWidth="1"/>
    <col min="263" max="263" width="14.7109375" style="130" customWidth="1"/>
    <col min="264" max="512" width="9.140625" style="130"/>
    <col min="513" max="513" width="4.42578125" style="130" customWidth="1"/>
    <col min="514" max="514" width="7.5703125" style="130" customWidth="1"/>
    <col min="515" max="515" width="47.42578125" style="130" customWidth="1"/>
    <col min="516" max="516" width="14.85546875" style="130" customWidth="1"/>
    <col min="517" max="517" width="14" style="130" customWidth="1"/>
    <col min="518" max="518" width="14.140625" style="130" customWidth="1"/>
    <col min="519" max="519" width="14.7109375" style="130" customWidth="1"/>
    <col min="520" max="768" width="9.140625" style="130"/>
    <col min="769" max="769" width="4.42578125" style="130" customWidth="1"/>
    <col min="770" max="770" width="7.5703125" style="130" customWidth="1"/>
    <col min="771" max="771" width="47.42578125" style="130" customWidth="1"/>
    <col min="772" max="772" width="14.85546875" style="130" customWidth="1"/>
    <col min="773" max="773" width="14" style="130" customWidth="1"/>
    <col min="774" max="774" width="14.140625" style="130" customWidth="1"/>
    <col min="775" max="775" width="14.7109375" style="130" customWidth="1"/>
    <col min="776" max="1024" width="9.140625" style="130"/>
    <col min="1025" max="1025" width="4.42578125" style="130" customWidth="1"/>
    <col min="1026" max="1026" width="7.5703125" style="130" customWidth="1"/>
    <col min="1027" max="1027" width="47.42578125" style="130" customWidth="1"/>
    <col min="1028" max="1028" width="14.85546875" style="130" customWidth="1"/>
    <col min="1029" max="1029" width="14" style="130" customWidth="1"/>
    <col min="1030" max="1030" width="14.140625" style="130" customWidth="1"/>
    <col min="1031" max="1031" width="14.7109375" style="130" customWidth="1"/>
    <col min="1032" max="1280" width="9.140625" style="130"/>
    <col min="1281" max="1281" width="4.42578125" style="130" customWidth="1"/>
    <col min="1282" max="1282" width="7.5703125" style="130" customWidth="1"/>
    <col min="1283" max="1283" width="47.42578125" style="130" customWidth="1"/>
    <col min="1284" max="1284" width="14.85546875" style="130" customWidth="1"/>
    <col min="1285" max="1285" width="14" style="130" customWidth="1"/>
    <col min="1286" max="1286" width="14.140625" style="130" customWidth="1"/>
    <col min="1287" max="1287" width="14.7109375" style="130" customWidth="1"/>
    <col min="1288" max="1536" width="9.140625" style="130"/>
    <col min="1537" max="1537" width="4.42578125" style="130" customWidth="1"/>
    <col min="1538" max="1538" width="7.5703125" style="130" customWidth="1"/>
    <col min="1539" max="1539" width="47.42578125" style="130" customWidth="1"/>
    <col min="1540" max="1540" width="14.85546875" style="130" customWidth="1"/>
    <col min="1541" max="1541" width="14" style="130" customWidth="1"/>
    <col min="1542" max="1542" width="14.140625" style="130" customWidth="1"/>
    <col min="1543" max="1543" width="14.7109375" style="130" customWidth="1"/>
    <col min="1544" max="1792" width="9.140625" style="130"/>
    <col min="1793" max="1793" width="4.42578125" style="130" customWidth="1"/>
    <col min="1794" max="1794" width="7.5703125" style="130" customWidth="1"/>
    <col min="1795" max="1795" width="47.42578125" style="130" customWidth="1"/>
    <col min="1796" max="1796" width="14.85546875" style="130" customWidth="1"/>
    <col min="1797" max="1797" width="14" style="130" customWidth="1"/>
    <col min="1798" max="1798" width="14.140625" style="130" customWidth="1"/>
    <col min="1799" max="1799" width="14.7109375" style="130" customWidth="1"/>
    <col min="1800" max="2048" width="9.140625" style="130"/>
    <col min="2049" max="2049" width="4.42578125" style="130" customWidth="1"/>
    <col min="2050" max="2050" width="7.5703125" style="130" customWidth="1"/>
    <col min="2051" max="2051" width="47.42578125" style="130" customWidth="1"/>
    <col min="2052" max="2052" width="14.85546875" style="130" customWidth="1"/>
    <col min="2053" max="2053" width="14" style="130" customWidth="1"/>
    <col min="2054" max="2054" width="14.140625" style="130" customWidth="1"/>
    <col min="2055" max="2055" width="14.7109375" style="130" customWidth="1"/>
    <col min="2056" max="2304" width="9.140625" style="130"/>
    <col min="2305" max="2305" width="4.42578125" style="130" customWidth="1"/>
    <col min="2306" max="2306" width="7.5703125" style="130" customWidth="1"/>
    <col min="2307" max="2307" width="47.42578125" style="130" customWidth="1"/>
    <col min="2308" max="2308" width="14.85546875" style="130" customWidth="1"/>
    <col min="2309" max="2309" width="14" style="130" customWidth="1"/>
    <col min="2310" max="2310" width="14.140625" style="130" customWidth="1"/>
    <col min="2311" max="2311" width="14.7109375" style="130" customWidth="1"/>
    <col min="2312" max="2560" width="9.140625" style="130"/>
    <col min="2561" max="2561" width="4.42578125" style="130" customWidth="1"/>
    <col min="2562" max="2562" width="7.5703125" style="130" customWidth="1"/>
    <col min="2563" max="2563" width="47.42578125" style="130" customWidth="1"/>
    <col min="2564" max="2564" width="14.85546875" style="130" customWidth="1"/>
    <col min="2565" max="2565" width="14" style="130" customWidth="1"/>
    <col min="2566" max="2566" width="14.140625" style="130" customWidth="1"/>
    <col min="2567" max="2567" width="14.7109375" style="130" customWidth="1"/>
    <col min="2568" max="2816" width="9.140625" style="130"/>
    <col min="2817" max="2817" width="4.42578125" style="130" customWidth="1"/>
    <col min="2818" max="2818" width="7.5703125" style="130" customWidth="1"/>
    <col min="2819" max="2819" width="47.42578125" style="130" customWidth="1"/>
    <col min="2820" max="2820" width="14.85546875" style="130" customWidth="1"/>
    <col min="2821" max="2821" width="14" style="130" customWidth="1"/>
    <col min="2822" max="2822" width="14.140625" style="130" customWidth="1"/>
    <col min="2823" max="2823" width="14.7109375" style="130" customWidth="1"/>
    <col min="2824" max="3072" width="9.140625" style="130"/>
    <col min="3073" max="3073" width="4.42578125" style="130" customWidth="1"/>
    <col min="3074" max="3074" width="7.5703125" style="130" customWidth="1"/>
    <col min="3075" max="3075" width="47.42578125" style="130" customWidth="1"/>
    <col min="3076" max="3076" width="14.85546875" style="130" customWidth="1"/>
    <col min="3077" max="3077" width="14" style="130" customWidth="1"/>
    <col min="3078" max="3078" width="14.140625" style="130" customWidth="1"/>
    <col min="3079" max="3079" width="14.7109375" style="130" customWidth="1"/>
    <col min="3080" max="3328" width="9.140625" style="130"/>
    <col min="3329" max="3329" width="4.42578125" style="130" customWidth="1"/>
    <col min="3330" max="3330" width="7.5703125" style="130" customWidth="1"/>
    <col min="3331" max="3331" width="47.42578125" style="130" customWidth="1"/>
    <col min="3332" max="3332" width="14.85546875" style="130" customWidth="1"/>
    <col min="3333" max="3333" width="14" style="130" customWidth="1"/>
    <col min="3334" max="3334" width="14.140625" style="130" customWidth="1"/>
    <col min="3335" max="3335" width="14.7109375" style="130" customWidth="1"/>
    <col min="3336" max="3584" width="9.140625" style="130"/>
    <col min="3585" max="3585" width="4.42578125" style="130" customWidth="1"/>
    <col min="3586" max="3586" width="7.5703125" style="130" customWidth="1"/>
    <col min="3587" max="3587" width="47.42578125" style="130" customWidth="1"/>
    <col min="3588" max="3588" width="14.85546875" style="130" customWidth="1"/>
    <col min="3589" max="3589" width="14" style="130" customWidth="1"/>
    <col min="3590" max="3590" width="14.140625" style="130" customWidth="1"/>
    <col min="3591" max="3591" width="14.7109375" style="130" customWidth="1"/>
    <col min="3592" max="3840" width="9.140625" style="130"/>
    <col min="3841" max="3841" width="4.42578125" style="130" customWidth="1"/>
    <col min="3842" max="3842" width="7.5703125" style="130" customWidth="1"/>
    <col min="3843" max="3843" width="47.42578125" style="130" customWidth="1"/>
    <col min="3844" max="3844" width="14.85546875" style="130" customWidth="1"/>
    <col min="3845" max="3845" width="14" style="130" customWidth="1"/>
    <col min="3846" max="3846" width="14.140625" style="130" customWidth="1"/>
    <col min="3847" max="3847" width="14.7109375" style="130" customWidth="1"/>
    <col min="3848" max="4096" width="9.140625" style="130"/>
    <col min="4097" max="4097" width="4.42578125" style="130" customWidth="1"/>
    <col min="4098" max="4098" width="7.5703125" style="130" customWidth="1"/>
    <col min="4099" max="4099" width="47.42578125" style="130" customWidth="1"/>
    <col min="4100" max="4100" width="14.85546875" style="130" customWidth="1"/>
    <col min="4101" max="4101" width="14" style="130" customWidth="1"/>
    <col min="4102" max="4102" width="14.140625" style="130" customWidth="1"/>
    <col min="4103" max="4103" width="14.7109375" style="130" customWidth="1"/>
    <col min="4104" max="4352" width="9.140625" style="130"/>
    <col min="4353" max="4353" width="4.42578125" style="130" customWidth="1"/>
    <col min="4354" max="4354" width="7.5703125" style="130" customWidth="1"/>
    <col min="4355" max="4355" width="47.42578125" style="130" customWidth="1"/>
    <col min="4356" max="4356" width="14.85546875" style="130" customWidth="1"/>
    <col min="4357" max="4357" width="14" style="130" customWidth="1"/>
    <col min="4358" max="4358" width="14.140625" style="130" customWidth="1"/>
    <col min="4359" max="4359" width="14.7109375" style="130" customWidth="1"/>
    <col min="4360" max="4608" width="9.140625" style="130"/>
    <col min="4609" max="4609" width="4.42578125" style="130" customWidth="1"/>
    <col min="4610" max="4610" width="7.5703125" style="130" customWidth="1"/>
    <col min="4611" max="4611" width="47.42578125" style="130" customWidth="1"/>
    <col min="4612" max="4612" width="14.85546875" style="130" customWidth="1"/>
    <col min="4613" max="4613" width="14" style="130" customWidth="1"/>
    <col min="4614" max="4614" width="14.140625" style="130" customWidth="1"/>
    <col min="4615" max="4615" width="14.7109375" style="130" customWidth="1"/>
    <col min="4616" max="4864" width="9.140625" style="130"/>
    <col min="4865" max="4865" width="4.42578125" style="130" customWidth="1"/>
    <col min="4866" max="4866" width="7.5703125" style="130" customWidth="1"/>
    <col min="4867" max="4867" width="47.42578125" style="130" customWidth="1"/>
    <col min="4868" max="4868" width="14.85546875" style="130" customWidth="1"/>
    <col min="4869" max="4869" width="14" style="130" customWidth="1"/>
    <col min="4870" max="4870" width="14.140625" style="130" customWidth="1"/>
    <col min="4871" max="4871" width="14.7109375" style="130" customWidth="1"/>
    <col min="4872" max="5120" width="9.140625" style="130"/>
    <col min="5121" max="5121" width="4.42578125" style="130" customWidth="1"/>
    <col min="5122" max="5122" width="7.5703125" style="130" customWidth="1"/>
    <col min="5123" max="5123" width="47.42578125" style="130" customWidth="1"/>
    <col min="5124" max="5124" width="14.85546875" style="130" customWidth="1"/>
    <col min="5125" max="5125" width="14" style="130" customWidth="1"/>
    <col min="5126" max="5126" width="14.140625" style="130" customWidth="1"/>
    <col min="5127" max="5127" width="14.7109375" style="130" customWidth="1"/>
    <col min="5128" max="5376" width="9.140625" style="130"/>
    <col min="5377" max="5377" width="4.42578125" style="130" customWidth="1"/>
    <col min="5378" max="5378" width="7.5703125" style="130" customWidth="1"/>
    <col min="5379" max="5379" width="47.42578125" style="130" customWidth="1"/>
    <col min="5380" max="5380" width="14.85546875" style="130" customWidth="1"/>
    <col min="5381" max="5381" width="14" style="130" customWidth="1"/>
    <col min="5382" max="5382" width="14.140625" style="130" customWidth="1"/>
    <col min="5383" max="5383" width="14.7109375" style="130" customWidth="1"/>
    <col min="5384" max="5632" width="9.140625" style="130"/>
    <col min="5633" max="5633" width="4.42578125" style="130" customWidth="1"/>
    <col min="5634" max="5634" width="7.5703125" style="130" customWidth="1"/>
    <col min="5635" max="5635" width="47.42578125" style="130" customWidth="1"/>
    <col min="5636" max="5636" width="14.85546875" style="130" customWidth="1"/>
    <col min="5637" max="5637" width="14" style="130" customWidth="1"/>
    <col min="5638" max="5638" width="14.140625" style="130" customWidth="1"/>
    <col min="5639" max="5639" width="14.7109375" style="130" customWidth="1"/>
    <col min="5640" max="5888" width="9.140625" style="130"/>
    <col min="5889" max="5889" width="4.42578125" style="130" customWidth="1"/>
    <col min="5890" max="5890" width="7.5703125" style="130" customWidth="1"/>
    <col min="5891" max="5891" width="47.42578125" style="130" customWidth="1"/>
    <col min="5892" max="5892" width="14.85546875" style="130" customWidth="1"/>
    <col min="5893" max="5893" width="14" style="130" customWidth="1"/>
    <col min="5894" max="5894" width="14.140625" style="130" customWidth="1"/>
    <col min="5895" max="5895" width="14.7109375" style="130" customWidth="1"/>
    <col min="5896" max="6144" width="9.140625" style="130"/>
    <col min="6145" max="6145" width="4.42578125" style="130" customWidth="1"/>
    <col min="6146" max="6146" width="7.5703125" style="130" customWidth="1"/>
    <col min="6147" max="6147" width="47.42578125" style="130" customWidth="1"/>
    <col min="6148" max="6148" width="14.85546875" style="130" customWidth="1"/>
    <col min="6149" max="6149" width="14" style="130" customWidth="1"/>
    <col min="6150" max="6150" width="14.140625" style="130" customWidth="1"/>
    <col min="6151" max="6151" width="14.7109375" style="130" customWidth="1"/>
    <col min="6152" max="6400" width="9.140625" style="130"/>
    <col min="6401" max="6401" width="4.42578125" style="130" customWidth="1"/>
    <col min="6402" max="6402" width="7.5703125" style="130" customWidth="1"/>
    <col min="6403" max="6403" width="47.42578125" style="130" customWidth="1"/>
    <col min="6404" max="6404" width="14.85546875" style="130" customWidth="1"/>
    <col min="6405" max="6405" width="14" style="130" customWidth="1"/>
    <col min="6406" max="6406" width="14.140625" style="130" customWidth="1"/>
    <col min="6407" max="6407" width="14.7109375" style="130" customWidth="1"/>
    <col min="6408" max="6656" width="9.140625" style="130"/>
    <col min="6657" max="6657" width="4.42578125" style="130" customWidth="1"/>
    <col min="6658" max="6658" width="7.5703125" style="130" customWidth="1"/>
    <col min="6659" max="6659" width="47.42578125" style="130" customWidth="1"/>
    <col min="6660" max="6660" width="14.85546875" style="130" customWidth="1"/>
    <col min="6661" max="6661" width="14" style="130" customWidth="1"/>
    <col min="6662" max="6662" width="14.140625" style="130" customWidth="1"/>
    <col min="6663" max="6663" width="14.7109375" style="130" customWidth="1"/>
    <col min="6664" max="6912" width="9.140625" style="130"/>
    <col min="6913" max="6913" width="4.42578125" style="130" customWidth="1"/>
    <col min="6914" max="6914" width="7.5703125" style="130" customWidth="1"/>
    <col min="6915" max="6915" width="47.42578125" style="130" customWidth="1"/>
    <col min="6916" max="6916" width="14.85546875" style="130" customWidth="1"/>
    <col min="6917" max="6917" width="14" style="130" customWidth="1"/>
    <col min="6918" max="6918" width="14.140625" style="130" customWidth="1"/>
    <col min="6919" max="6919" width="14.7109375" style="130" customWidth="1"/>
    <col min="6920" max="7168" width="9.140625" style="130"/>
    <col min="7169" max="7169" width="4.42578125" style="130" customWidth="1"/>
    <col min="7170" max="7170" width="7.5703125" style="130" customWidth="1"/>
    <col min="7171" max="7171" width="47.42578125" style="130" customWidth="1"/>
    <col min="7172" max="7172" width="14.85546875" style="130" customWidth="1"/>
    <col min="7173" max="7173" width="14" style="130" customWidth="1"/>
    <col min="7174" max="7174" width="14.140625" style="130" customWidth="1"/>
    <col min="7175" max="7175" width="14.7109375" style="130" customWidth="1"/>
    <col min="7176" max="7424" width="9.140625" style="130"/>
    <col min="7425" max="7425" width="4.42578125" style="130" customWidth="1"/>
    <col min="7426" max="7426" width="7.5703125" style="130" customWidth="1"/>
    <col min="7427" max="7427" width="47.42578125" style="130" customWidth="1"/>
    <col min="7428" max="7428" width="14.85546875" style="130" customWidth="1"/>
    <col min="7429" max="7429" width="14" style="130" customWidth="1"/>
    <col min="7430" max="7430" width="14.140625" style="130" customWidth="1"/>
    <col min="7431" max="7431" width="14.7109375" style="130" customWidth="1"/>
    <col min="7432" max="7680" width="9.140625" style="130"/>
    <col min="7681" max="7681" width="4.42578125" style="130" customWidth="1"/>
    <col min="7682" max="7682" width="7.5703125" style="130" customWidth="1"/>
    <col min="7683" max="7683" width="47.42578125" style="130" customWidth="1"/>
    <col min="7684" max="7684" width="14.85546875" style="130" customWidth="1"/>
    <col min="7685" max="7685" width="14" style="130" customWidth="1"/>
    <col min="7686" max="7686" width="14.140625" style="130" customWidth="1"/>
    <col min="7687" max="7687" width="14.7109375" style="130" customWidth="1"/>
    <col min="7688" max="7936" width="9.140625" style="130"/>
    <col min="7937" max="7937" width="4.42578125" style="130" customWidth="1"/>
    <col min="7938" max="7938" width="7.5703125" style="130" customWidth="1"/>
    <col min="7939" max="7939" width="47.42578125" style="130" customWidth="1"/>
    <col min="7940" max="7940" width="14.85546875" style="130" customWidth="1"/>
    <col min="7941" max="7941" width="14" style="130" customWidth="1"/>
    <col min="7942" max="7942" width="14.140625" style="130" customWidth="1"/>
    <col min="7943" max="7943" width="14.7109375" style="130" customWidth="1"/>
    <col min="7944" max="8192" width="9.140625" style="130"/>
    <col min="8193" max="8193" width="4.42578125" style="130" customWidth="1"/>
    <col min="8194" max="8194" width="7.5703125" style="130" customWidth="1"/>
    <col min="8195" max="8195" width="47.42578125" style="130" customWidth="1"/>
    <col min="8196" max="8196" width="14.85546875" style="130" customWidth="1"/>
    <col min="8197" max="8197" width="14" style="130" customWidth="1"/>
    <col min="8198" max="8198" width="14.140625" style="130" customWidth="1"/>
    <col min="8199" max="8199" width="14.7109375" style="130" customWidth="1"/>
    <col min="8200" max="8448" width="9.140625" style="130"/>
    <col min="8449" max="8449" width="4.42578125" style="130" customWidth="1"/>
    <col min="8450" max="8450" width="7.5703125" style="130" customWidth="1"/>
    <col min="8451" max="8451" width="47.42578125" style="130" customWidth="1"/>
    <col min="8452" max="8452" width="14.85546875" style="130" customWidth="1"/>
    <col min="8453" max="8453" width="14" style="130" customWidth="1"/>
    <col min="8454" max="8454" width="14.140625" style="130" customWidth="1"/>
    <col min="8455" max="8455" width="14.7109375" style="130" customWidth="1"/>
    <col min="8456" max="8704" width="9.140625" style="130"/>
    <col min="8705" max="8705" width="4.42578125" style="130" customWidth="1"/>
    <col min="8706" max="8706" width="7.5703125" style="130" customWidth="1"/>
    <col min="8707" max="8707" width="47.42578125" style="130" customWidth="1"/>
    <col min="8708" max="8708" width="14.85546875" style="130" customWidth="1"/>
    <col min="8709" max="8709" width="14" style="130" customWidth="1"/>
    <col min="8710" max="8710" width="14.140625" style="130" customWidth="1"/>
    <col min="8711" max="8711" width="14.7109375" style="130" customWidth="1"/>
    <col min="8712" max="8960" width="9.140625" style="130"/>
    <col min="8961" max="8961" width="4.42578125" style="130" customWidth="1"/>
    <col min="8962" max="8962" width="7.5703125" style="130" customWidth="1"/>
    <col min="8963" max="8963" width="47.42578125" style="130" customWidth="1"/>
    <col min="8964" max="8964" width="14.85546875" style="130" customWidth="1"/>
    <col min="8965" max="8965" width="14" style="130" customWidth="1"/>
    <col min="8966" max="8966" width="14.140625" style="130" customWidth="1"/>
    <col min="8967" max="8967" width="14.7109375" style="130" customWidth="1"/>
    <col min="8968" max="9216" width="9.140625" style="130"/>
    <col min="9217" max="9217" width="4.42578125" style="130" customWidth="1"/>
    <col min="9218" max="9218" width="7.5703125" style="130" customWidth="1"/>
    <col min="9219" max="9219" width="47.42578125" style="130" customWidth="1"/>
    <col min="9220" max="9220" width="14.85546875" style="130" customWidth="1"/>
    <col min="9221" max="9221" width="14" style="130" customWidth="1"/>
    <col min="9222" max="9222" width="14.140625" style="130" customWidth="1"/>
    <col min="9223" max="9223" width="14.7109375" style="130" customWidth="1"/>
    <col min="9224" max="9472" width="9.140625" style="130"/>
    <col min="9473" max="9473" width="4.42578125" style="130" customWidth="1"/>
    <col min="9474" max="9474" width="7.5703125" style="130" customWidth="1"/>
    <col min="9475" max="9475" width="47.42578125" style="130" customWidth="1"/>
    <col min="9476" max="9476" width="14.85546875" style="130" customWidth="1"/>
    <col min="9477" max="9477" width="14" style="130" customWidth="1"/>
    <col min="9478" max="9478" width="14.140625" style="130" customWidth="1"/>
    <col min="9479" max="9479" width="14.7109375" style="130" customWidth="1"/>
    <col min="9480" max="9728" width="9.140625" style="130"/>
    <col min="9729" max="9729" width="4.42578125" style="130" customWidth="1"/>
    <col min="9730" max="9730" width="7.5703125" style="130" customWidth="1"/>
    <col min="9731" max="9731" width="47.42578125" style="130" customWidth="1"/>
    <col min="9732" max="9732" width="14.85546875" style="130" customWidth="1"/>
    <col min="9733" max="9733" width="14" style="130" customWidth="1"/>
    <col min="9734" max="9734" width="14.140625" style="130" customWidth="1"/>
    <col min="9735" max="9735" width="14.7109375" style="130" customWidth="1"/>
    <col min="9736" max="9984" width="9.140625" style="130"/>
    <col min="9985" max="9985" width="4.42578125" style="130" customWidth="1"/>
    <col min="9986" max="9986" width="7.5703125" style="130" customWidth="1"/>
    <col min="9987" max="9987" width="47.42578125" style="130" customWidth="1"/>
    <col min="9988" max="9988" width="14.85546875" style="130" customWidth="1"/>
    <col min="9989" max="9989" width="14" style="130" customWidth="1"/>
    <col min="9990" max="9990" width="14.140625" style="130" customWidth="1"/>
    <col min="9991" max="9991" width="14.7109375" style="130" customWidth="1"/>
    <col min="9992" max="10240" width="9.140625" style="130"/>
    <col min="10241" max="10241" width="4.42578125" style="130" customWidth="1"/>
    <col min="10242" max="10242" width="7.5703125" style="130" customWidth="1"/>
    <col min="10243" max="10243" width="47.42578125" style="130" customWidth="1"/>
    <col min="10244" max="10244" width="14.85546875" style="130" customWidth="1"/>
    <col min="10245" max="10245" width="14" style="130" customWidth="1"/>
    <col min="10246" max="10246" width="14.140625" style="130" customWidth="1"/>
    <col min="10247" max="10247" width="14.7109375" style="130" customWidth="1"/>
    <col min="10248" max="10496" width="9.140625" style="130"/>
    <col min="10497" max="10497" width="4.42578125" style="130" customWidth="1"/>
    <col min="10498" max="10498" width="7.5703125" style="130" customWidth="1"/>
    <col min="10499" max="10499" width="47.42578125" style="130" customWidth="1"/>
    <col min="10500" max="10500" width="14.85546875" style="130" customWidth="1"/>
    <col min="10501" max="10501" width="14" style="130" customWidth="1"/>
    <col min="10502" max="10502" width="14.140625" style="130" customWidth="1"/>
    <col min="10503" max="10503" width="14.7109375" style="130" customWidth="1"/>
    <col min="10504" max="10752" width="9.140625" style="130"/>
    <col min="10753" max="10753" width="4.42578125" style="130" customWidth="1"/>
    <col min="10754" max="10754" width="7.5703125" style="130" customWidth="1"/>
    <col min="10755" max="10755" width="47.42578125" style="130" customWidth="1"/>
    <col min="10756" max="10756" width="14.85546875" style="130" customWidth="1"/>
    <col min="10757" max="10757" width="14" style="130" customWidth="1"/>
    <col min="10758" max="10758" width="14.140625" style="130" customWidth="1"/>
    <col min="10759" max="10759" width="14.7109375" style="130" customWidth="1"/>
    <col min="10760" max="11008" width="9.140625" style="130"/>
    <col min="11009" max="11009" width="4.42578125" style="130" customWidth="1"/>
    <col min="11010" max="11010" width="7.5703125" style="130" customWidth="1"/>
    <col min="11011" max="11011" width="47.42578125" style="130" customWidth="1"/>
    <col min="11012" max="11012" width="14.85546875" style="130" customWidth="1"/>
    <col min="11013" max="11013" width="14" style="130" customWidth="1"/>
    <col min="11014" max="11014" width="14.140625" style="130" customWidth="1"/>
    <col min="11015" max="11015" width="14.7109375" style="130" customWidth="1"/>
    <col min="11016" max="11264" width="9.140625" style="130"/>
    <col min="11265" max="11265" width="4.42578125" style="130" customWidth="1"/>
    <col min="11266" max="11266" width="7.5703125" style="130" customWidth="1"/>
    <col min="11267" max="11267" width="47.42578125" style="130" customWidth="1"/>
    <col min="11268" max="11268" width="14.85546875" style="130" customWidth="1"/>
    <col min="11269" max="11269" width="14" style="130" customWidth="1"/>
    <col min="11270" max="11270" width="14.140625" style="130" customWidth="1"/>
    <col min="11271" max="11271" width="14.7109375" style="130" customWidth="1"/>
    <col min="11272" max="11520" width="9.140625" style="130"/>
    <col min="11521" max="11521" width="4.42578125" style="130" customWidth="1"/>
    <col min="11522" max="11522" width="7.5703125" style="130" customWidth="1"/>
    <col min="11523" max="11523" width="47.42578125" style="130" customWidth="1"/>
    <col min="11524" max="11524" width="14.85546875" style="130" customWidth="1"/>
    <col min="11525" max="11525" width="14" style="130" customWidth="1"/>
    <col min="11526" max="11526" width="14.140625" style="130" customWidth="1"/>
    <col min="11527" max="11527" width="14.7109375" style="130" customWidth="1"/>
    <col min="11528" max="11776" width="9.140625" style="130"/>
    <col min="11777" max="11777" width="4.42578125" style="130" customWidth="1"/>
    <col min="11778" max="11778" width="7.5703125" style="130" customWidth="1"/>
    <col min="11779" max="11779" width="47.42578125" style="130" customWidth="1"/>
    <col min="11780" max="11780" width="14.85546875" style="130" customWidth="1"/>
    <col min="11781" max="11781" width="14" style="130" customWidth="1"/>
    <col min="11782" max="11782" width="14.140625" style="130" customWidth="1"/>
    <col min="11783" max="11783" width="14.7109375" style="130" customWidth="1"/>
    <col min="11784" max="12032" width="9.140625" style="130"/>
    <col min="12033" max="12033" width="4.42578125" style="130" customWidth="1"/>
    <col min="12034" max="12034" width="7.5703125" style="130" customWidth="1"/>
    <col min="12035" max="12035" width="47.42578125" style="130" customWidth="1"/>
    <col min="12036" max="12036" width="14.85546875" style="130" customWidth="1"/>
    <col min="12037" max="12037" width="14" style="130" customWidth="1"/>
    <col min="12038" max="12038" width="14.140625" style="130" customWidth="1"/>
    <col min="12039" max="12039" width="14.7109375" style="130" customWidth="1"/>
    <col min="12040" max="12288" width="9.140625" style="130"/>
    <col min="12289" max="12289" width="4.42578125" style="130" customWidth="1"/>
    <col min="12290" max="12290" width="7.5703125" style="130" customWidth="1"/>
    <col min="12291" max="12291" width="47.42578125" style="130" customWidth="1"/>
    <col min="12292" max="12292" width="14.85546875" style="130" customWidth="1"/>
    <col min="12293" max="12293" width="14" style="130" customWidth="1"/>
    <col min="12294" max="12294" width="14.140625" style="130" customWidth="1"/>
    <col min="12295" max="12295" width="14.7109375" style="130" customWidth="1"/>
    <col min="12296" max="12544" width="9.140625" style="130"/>
    <col min="12545" max="12545" width="4.42578125" style="130" customWidth="1"/>
    <col min="12546" max="12546" width="7.5703125" style="130" customWidth="1"/>
    <col min="12547" max="12547" width="47.42578125" style="130" customWidth="1"/>
    <col min="12548" max="12548" width="14.85546875" style="130" customWidth="1"/>
    <col min="12549" max="12549" width="14" style="130" customWidth="1"/>
    <col min="12550" max="12550" width="14.140625" style="130" customWidth="1"/>
    <col min="12551" max="12551" width="14.7109375" style="130" customWidth="1"/>
    <col min="12552" max="12800" width="9.140625" style="130"/>
    <col min="12801" max="12801" width="4.42578125" style="130" customWidth="1"/>
    <col min="12802" max="12802" width="7.5703125" style="130" customWidth="1"/>
    <col min="12803" max="12803" width="47.42578125" style="130" customWidth="1"/>
    <col min="12804" max="12804" width="14.85546875" style="130" customWidth="1"/>
    <col min="12805" max="12805" width="14" style="130" customWidth="1"/>
    <col min="12806" max="12806" width="14.140625" style="130" customWidth="1"/>
    <col min="12807" max="12807" width="14.7109375" style="130" customWidth="1"/>
    <col min="12808" max="13056" width="9.140625" style="130"/>
    <col min="13057" max="13057" width="4.42578125" style="130" customWidth="1"/>
    <col min="13058" max="13058" width="7.5703125" style="130" customWidth="1"/>
    <col min="13059" max="13059" width="47.42578125" style="130" customWidth="1"/>
    <col min="13060" max="13060" width="14.85546875" style="130" customWidth="1"/>
    <col min="13061" max="13061" width="14" style="130" customWidth="1"/>
    <col min="13062" max="13062" width="14.140625" style="130" customWidth="1"/>
    <col min="13063" max="13063" width="14.7109375" style="130" customWidth="1"/>
    <col min="13064" max="13312" width="9.140625" style="130"/>
    <col min="13313" max="13313" width="4.42578125" style="130" customWidth="1"/>
    <col min="13314" max="13314" width="7.5703125" style="130" customWidth="1"/>
    <col min="13315" max="13315" width="47.42578125" style="130" customWidth="1"/>
    <col min="13316" max="13316" width="14.85546875" style="130" customWidth="1"/>
    <col min="13317" max="13317" width="14" style="130" customWidth="1"/>
    <col min="13318" max="13318" width="14.140625" style="130" customWidth="1"/>
    <col min="13319" max="13319" width="14.7109375" style="130" customWidth="1"/>
    <col min="13320" max="13568" width="9.140625" style="130"/>
    <col min="13569" max="13569" width="4.42578125" style="130" customWidth="1"/>
    <col min="13570" max="13570" width="7.5703125" style="130" customWidth="1"/>
    <col min="13571" max="13571" width="47.42578125" style="130" customWidth="1"/>
    <col min="13572" max="13572" width="14.85546875" style="130" customWidth="1"/>
    <col min="13573" max="13573" width="14" style="130" customWidth="1"/>
    <col min="13574" max="13574" width="14.140625" style="130" customWidth="1"/>
    <col min="13575" max="13575" width="14.7109375" style="130" customWidth="1"/>
    <col min="13576" max="13824" width="9.140625" style="130"/>
    <col min="13825" max="13825" width="4.42578125" style="130" customWidth="1"/>
    <col min="13826" max="13826" width="7.5703125" style="130" customWidth="1"/>
    <col min="13827" max="13827" width="47.42578125" style="130" customWidth="1"/>
    <col min="13828" max="13828" width="14.85546875" style="130" customWidth="1"/>
    <col min="13829" max="13829" width="14" style="130" customWidth="1"/>
    <col min="13830" max="13830" width="14.140625" style="130" customWidth="1"/>
    <col min="13831" max="13831" width="14.7109375" style="130" customWidth="1"/>
    <col min="13832" max="14080" width="9.140625" style="130"/>
    <col min="14081" max="14081" width="4.42578125" style="130" customWidth="1"/>
    <col min="14082" max="14082" width="7.5703125" style="130" customWidth="1"/>
    <col min="14083" max="14083" width="47.42578125" style="130" customWidth="1"/>
    <col min="14084" max="14084" width="14.85546875" style="130" customWidth="1"/>
    <col min="14085" max="14085" width="14" style="130" customWidth="1"/>
    <col min="14086" max="14086" width="14.140625" style="130" customWidth="1"/>
    <col min="14087" max="14087" width="14.7109375" style="130" customWidth="1"/>
    <col min="14088" max="14336" width="9.140625" style="130"/>
    <col min="14337" max="14337" width="4.42578125" style="130" customWidth="1"/>
    <col min="14338" max="14338" width="7.5703125" style="130" customWidth="1"/>
    <col min="14339" max="14339" width="47.42578125" style="130" customWidth="1"/>
    <col min="14340" max="14340" width="14.85546875" style="130" customWidth="1"/>
    <col min="14341" max="14341" width="14" style="130" customWidth="1"/>
    <col min="14342" max="14342" width="14.140625" style="130" customWidth="1"/>
    <col min="14343" max="14343" width="14.7109375" style="130" customWidth="1"/>
    <col min="14344" max="14592" width="9.140625" style="130"/>
    <col min="14593" max="14593" width="4.42578125" style="130" customWidth="1"/>
    <col min="14594" max="14594" width="7.5703125" style="130" customWidth="1"/>
    <col min="14595" max="14595" width="47.42578125" style="130" customWidth="1"/>
    <col min="14596" max="14596" width="14.85546875" style="130" customWidth="1"/>
    <col min="14597" max="14597" width="14" style="130" customWidth="1"/>
    <col min="14598" max="14598" width="14.140625" style="130" customWidth="1"/>
    <col min="14599" max="14599" width="14.7109375" style="130" customWidth="1"/>
    <col min="14600" max="14848" width="9.140625" style="130"/>
    <col min="14849" max="14849" width="4.42578125" style="130" customWidth="1"/>
    <col min="14850" max="14850" width="7.5703125" style="130" customWidth="1"/>
    <col min="14851" max="14851" width="47.42578125" style="130" customWidth="1"/>
    <col min="14852" max="14852" width="14.85546875" style="130" customWidth="1"/>
    <col min="14853" max="14853" width="14" style="130" customWidth="1"/>
    <col min="14854" max="14854" width="14.140625" style="130" customWidth="1"/>
    <col min="14855" max="14855" width="14.7109375" style="130" customWidth="1"/>
    <col min="14856" max="15104" width="9.140625" style="130"/>
    <col min="15105" max="15105" width="4.42578125" style="130" customWidth="1"/>
    <col min="15106" max="15106" width="7.5703125" style="130" customWidth="1"/>
    <col min="15107" max="15107" width="47.42578125" style="130" customWidth="1"/>
    <col min="15108" max="15108" width="14.85546875" style="130" customWidth="1"/>
    <col min="15109" max="15109" width="14" style="130" customWidth="1"/>
    <col min="15110" max="15110" width="14.140625" style="130" customWidth="1"/>
    <col min="15111" max="15111" width="14.7109375" style="130" customWidth="1"/>
    <col min="15112" max="15360" width="9.140625" style="130"/>
    <col min="15361" max="15361" width="4.42578125" style="130" customWidth="1"/>
    <col min="15362" max="15362" width="7.5703125" style="130" customWidth="1"/>
    <col min="15363" max="15363" width="47.42578125" style="130" customWidth="1"/>
    <col min="15364" max="15364" width="14.85546875" style="130" customWidth="1"/>
    <col min="15365" max="15365" width="14" style="130" customWidth="1"/>
    <col min="15366" max="15366" width="14.140625" style="130" customWidth="1"/>
    <col min="15367" max="15367" width="14.7109375" style="130" customWidth="1"/>
    <col min="15368" max="15616" width="9.140625" style="130"/>
    <col min="15617" max="15617" width="4.42578125" style="130" customWidth="1"/>
    <col min="15618" max="15618" width="7.5703125" style="130" customWidth="1"/>
    <col min="15619" max="15619" width="47.42578125" style="130" customWidth="1"/>
    <col min="15620" max="15620" width="14.85546875" style="130" customWidth="1"/>
    <col min="15621" max="15621" width="14" style="130" customWidth="1"/>
    <col min="15622" max="15622" width="14.140625" style="130" customWidth="1"/>
    <col min="15623" max="15623" width="14.7109375" style="130" customWidth="1"/>
    <col min="15624" max="15872" width="9.140625" style="130"/>
    <col min="15873" max="15873" width="4.42578125" style="130" customWidth="1"/>
    <col min="15874" max="15874" width="7.5703125" style="130" customWidth="1"/>
    <col min="15875" max="15875" width="47.42578125" style="130" customWidth="1"/>
    <col min="15876" max="15876" width="14.85546875" style="130" customWidth="1"/>
    <col min="15877" max="15877" width="14" style="130" customWidth="1"/>
    <col min="15878" max="15878" width="14.140625" style="130" customWidth="1"/>
    <col min="15879" max="15879" width="14.7109375" style="130" customWidth="1"/>
    <col min="15880" max="16128" width="9.140625" style="130"/>
    <col min="16129" max="16129" width="4.42578125" style="130" customWidth="1"/>
    <col min="16130" max="16130" width="7.5703125" style="130" customWidth="1"/>
    <col min="16131" max="16131" width="47.42578125" style="130" customWidth="1"/>
    <col min="16132" max="16132" width="14.85546875" style="130" customWidth="1"/>
    <col min="16133" max="16133" width="14" style="130" customWidth="1"/>
    <col min="16134" max="16134" width="14.140625" style="130" customWidth="1"/>
    <col min="16135" max="16135" width="14.7109375" style="130" customWidth="1"/>
    <col min="16136" max="16384" width="9.140625" style="130"/>
  </cols>
  <sheetData>
    <row r="1" spans="1:7" x14ac:dyDescent="0.25">
      <c r="F1" s="3" t="s">
        <v>95</v>
      </c>
    </row>
    <row r="2" spans="1:7" x14ac:dyDescent="0.25">
      <c r="F2" s="3" t="s">
        <v>56</v>
      </c>
    </row>
    <row r="3" spans="1:7" x14ac:dyDescent="0.25">
      <c r="F3" s="3" t="s">
        <v>0</v>
      </c>
    </row>
    <row r="4" spans="1:7" x14ac:dyDescent="0.25">
      <c r="F4" s="3" t="s">
        <v>57</v>
      </c>
    </row>
    <row r="6" spans="1:7" s="95" customFormat="1" ht="12.75" x14ac:dyDescent="0.2">
      <c r="A6" s="96" t="s">
        <v>94</v>
      </c>
      <c r="B6" s="96"/>
      <c r="C6" s="96"/>
      <c r="D6" s="96"/>
      <c r="E6" s="96"/>
      <c r="F6" s="96"/>
      <c r="G6" s="96"/>
    </row>
    <row r="7" spans="1:7" s="95" customFormat="1" ht="12.75" x14ac:dyDescent="0.2">
      <c r="A7" s="96" t="s">
        <v>93</v>
      </c>
      <c r="B7" s="96"/>
      <c r="C7" s="96"/>
      <c r="D7" s="96"/>
      <c r="E7" s="96"/>
      <c r="F7" s="96"/>
      <c r="G7" s="96"/>
    </row>
    <row r="8" spans="1:7" x14ac:dyDescent="0.25">
      <c r="A8" s="94" t="s">
        <v>92</v>
      </c>
      <c r="B8" s="94"/>
      <c r="C8" s="94"/>
      <c r="D8" s="94"/>
      <c r="E8" s="94"/>
      <c r="F8" s="94"/>
      <c r="G8" s="94"/>
    </row>
    <row r="9" spans="1:7" x14ac:dyDescent="0.25">
      <c r="A9" s="142"/>
      <c r="B9" s="142"/>
      <c r="C9" s="142"/>
      <c r="D9" s="142"/>
      <c r="E9" s="142"/>
      <c r="F9" s="142"/>
      <c r="G9" s="93" t="s">
        <v>2</v>
      </c>
    </row>
    <row r="10" spans="1:7" ht="15" customHeight="1" x14ac:dyDescent="0.25">
      <c r="A10" s="92"/>
      <c r="B10" s="92"/>
      <c r="C10" s="92"/>
      <c r="D10" s="89" t="s">
        <v>91</v>
      </c>
      <c r="E10" s="91"/>
      <c r="F10" s="90"/>
      <c r="G10" s="89" t="s">
        <v>91</v>
      </c>
    </row>
    <row r="11" spans="1:7" x14ac:dyDescent="0.25">
      <c r="A11" s="88"/>
      <c r="B11" s="88" t="s">
        <v>4</v>
      </c>
      <c r="C11" s="88"/>
      <c r="D11" s="87" t="s">
        <v>90</v>
      </c>
      <c r="E11" s="87"/>
      <c r="F11" s="87"/>
      <c r="G11" s="87" t="s">
        <v>89</v>
      </c>
    </row>
    <row r="12" spans="1:7" x14ac:dyDescent="0.25">
      <c r="A12" s="88" t="s">
        <v>88</v>
      </c>
      <c r="B12" s="86"/>
      <c r="C12" s="88" t="s">
        <v>87</v>
      </c>
      <c r="D12" s="87" t="s">
        <v>86</v>
      </c>
      <c r="E12" s="87" t="s">
        <v>85</v>
      </c>
      <c r="F12" s="87" t="s">
        <v>84</v>
      </c>
      <c r="G12" s="87" t="s">
        <v>83</v>
      </c>
    </row>
    <row r="13" spans="1:7" x14ac:dyDescent="0.25">
      <c r="A13" s="86"/>
      <c r="B13" s="86" t="s">
        <v>5</v>
      </c>
      <c r="C13" s="86"/>
      <c r="D13" s="85" t="s">
        <v>82</v>
      </c>
      <c r="E13" s="85"/>
      <c r="F13" s="85"/>
      <c r="G13" s="85" t="s">
        <v>82</v>
      </c>
    </row>
    <row r="14" spans="1:7" x14ac:dyDescent="0.25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</row>
    <row r="15" spans="1:7" s="142" customFormat="1" ht="12" customHeight="1" x14ac:dyDescent="0.25">
      <c r="A15" s="83"/>
      <c r="B15" s="82">
        <v>801</v>
      </c>
      <c r="C15" s="143"/>
      <c r="D15" s="144"/>
      <c r="E15" s="144"/>
      <c r="F15" s="144"/>
      <c r="G15" s="144"/>
    </row>
    <row r="16" spans="1:7" x14ac:dyDescent="0.25">
      <c r="A16" s="74" t="s">
        <v>67</v>
      </c>
      <c r="B16" s="145">
        <v>80101</v>
      </c>
      <c r="C16" s="81" t="s">
        <v>40</v>
      </c>
      <c r="D16" s="146">
        <v>170.99</v>
      </c>
      <c r="E16" s="146">
        <v>823627.21</v>
      </c>
      <c r="F16" s="146">
        <v>823798.2</v>
      </c>
      <c r="G16" s="146">
        <v>0</v>
      </c>
    </row>
    <row r="17" spans="1:7" x14ac:dyDescent="0.25">
      <c r="A17" s="74" t="s">
        <v>65</v>
      </c>
      <c r="B17" s="145">
        <v>80102</v>
      </c>
      <c r="C17" s="75" t="s">
        <v>81</v>
      </c>
      <c r="D17" s="147">
        <v>0</v>
      </c>
      <c r="E17" s="147">
        <v>4490</v>
      </c>
      <c r="F17" s="147">
        <v>4490</v>
      </c>
      <c r="G17" s="147">
        <v>0</v>
      </c>
    </row>
    <row r="18" spans="1:7" x14ac:dyDescent="0.25">
      <c r="A18" s="74" t="s">
        <v>62</v>
      </c>
      <c r="B18" s="145">
        <v>80104</v>
      </c>
      <c r="C18" s="75" t="s">
        <v>45</v>
      </c>
      <c r="D18" s="147">
        <v>5123.59</v>
      </c>
      <c r="E18" s="147">
        <v>3009313.59</v>
      </c>
      <c r="F18" s="147">
        <v>3014437.18</v>
      </c>
      <c r="G18" s="147">
        <v>0</v>
      </c>
    </row>
    <row r="19" spans="1:7" x14ac:dyDescent="0.25">
      <c r="A19" s="74" t="s">
        <v>60</v>
      </c>
      <c r="B19" s="145">
        <v>80115</v>
      </c>
      <c r="C19" s="75" t="s">
        <v>47</v>
      </c>
      <c r="D19" s="147">
        <v>3153.5</v>
      </c>
      <c r="E19" s="147">
        <v>1143508</v>
      </c>
      <c r="F19" s="147">
        <v>1146661.5</v>
      </c>
      <c r="G19" s="147">
        <v>0</v>
      </c>
    </row>
    <row r="20" spans="1:7" x14ac:dyDescent="0.25">
      <c r="A20" s="74" t="s">
        <v>80</v>
      </c>
      <c r="B20" s="145">
        <v>80120</v>
      </c>
      <c r="C20" s="75" t="s">
        <v>48</v>
      </c>
      <c r="D20" s="148">
        <v>68.55</v>
      </c>
      <c r="E20" s="147">
        <v>243036.99</v>
      </c>
      <c r="F20" s="147">
        <v>243105.54</v>
      </c>
      <c r="G20" s="147">
        <v>0</v>
      </c>
    </row>
    <row r="21" spans="1:7" x14ac:dyDescent="0.25">
      <c r="A21" s="74" t="s">
        <v>79</v>
      </c>
      <c r="B21" s="145">
        <v>80132</v>
      </c>
      <c r="C21" s="75" t="s">
        <v>78</v>
      </c>
      <c r="D21" s="147">
        <v>2.87</v>
      </c>
      <c r="E21" s="147">
        <v>40992</v>
      </c>
      <c r="F21" s="147">
        <v>40994.870000000003</v>
      </c>
      <c r="G21" s="149">
        <v>0</v>
      </c>
    </row>
    <row r="22" spans="1:7" x14ac:dyDescent="0.25">
      <c r="A22" s="74" t="s">
        <v>77</v>
      </c>
      <c r="B22" s="145">
        <v>80134</v>
      </c>
      <c r="C22" s="75" t="s">
        <v>76</v>
      </c>
      <c r="D22" s="147">
        <v>0</v>
      </c>
      <c r="E22" s="147">
        <v>1300</v>
      </c>
      <c r="F22" s="147">
        <v>1300</v>
      </c>
      <c r="G22" s="147">
        <v>0</v>
      </c>
    </row>
    <row r="23" spans="1:7" ht="25.5" x14ac:dyDescent="0.25">
      <c r="A23" s="80" t="s">
        <v>75</v>
      </c>
      <c r="B23" s="150">
        <v>80140</v>
      </c>
      <c r="C23" s="79" t="s">
        <v>74</v>
      </c>
      <c r="D23" s="147">
        <v>0</v>
      </c>
      <c r="E23" s="147">
        <v>101038</v>
      </c>
      <c r="F23" s="147">
        <v>101038</v>
      </c>
      <c r="G23" s="147">
        <v>0</v>
      </c>
    </row>
    <row r="24" spans="1:7" x14ac:dyDescent="0.25">
      <c r="A24" s="80" t="s">
        <v>73</v>
      </c>
      <c r="B24" s="150">
        <v>80142</v>
      </c>
      <c r="C24" s="79" t="s">
        <v>72</v>
      </c>
      <c r="D24" s="147">
        <v>0</v>
      </c>
      <c r="E24" s="147">
        <v>281040</v>
      </c>
      <c r="F24" s="147">
        <v>281040</v>
      </c>
      <c r="G24" s="147">
        <v>0</v>
      </c>
    </row>
    <row r="25" spans="1:7" x14ac:dyDescent="0.25">
      <c r="A25" s="80" t="s">
        <v>71</v>
      </c>
      <c r="B25" s="150">
        <v>80144</v>
      </c>
      <c r="C25" s="79" t="s">
        <v>70</v>
      </c>
      <c r="D25" s="147">
        <v>0</v>
      </c>
      <c r="E25" s="147">
        <v>63532</v>
      </c>
      <c r="F25" s="147">
        <v>63532</v>
      </c>
      <c r="G25" s="147">
        <v>0</v>
      </c>
    </row>
    <row r="26" spans="1:7" x14ac:dyDescent="0.25">
      <c r="A26" s="78" t="s">
        <v>69</v>
      </c>
      <c r="B26" s="151">
        <v>80148</v>
      </c>
      <c r="C26" s="75" t="s">
        <v>68</v>
      </c>
      <c r="D26" s="152">
        <v>304.12</v>
      </c>
      <c r="E26" s="152">
        <v>2773291</v>
      </c>
      <c r="F26" s="152">
        <v>2773595.12</v>
      </c>
      <c r="G26" s="152">
        <v>0</v>
      </c>
    </row>
    <row r="27" spans="1:7" ht="12.75" customHeight="1" x14ac:dyDescent="0.25">
      <c r="A27" s="153"/>
      <c r="B27" s="77">
        <v>854</v>
      </c>
      <c r="C27" s="76"/>
      <c r="D27" s="154"/>
      <c r="E27" s="154"/>
      <c r="F27" s="154"/>
      <c r="G27" s="154"/>
    </row>
    <row r="28" spans="1:7" x14ac:dyDescent="0.25">
      <c r="A28" s="74" t="s">
        <v>67</v>
      </c>
      <c r="B28" s="145">
        <v>85410</v>
      </c>
      <c r="C28" s="75" t="s">
        <v>66</v>
      </c>
      <c r="D28" s="147">
        <v>20.57</v>
      </c>
      <c r="E28" s="147">
        <v>491700</v>
      </c>
      <c r="F28" s="147">
        <v>491720.57</v>
      </c>
      <c r="G28" s="147">
        <v>0</v>
      </c>
    </row>
    <row r="29" spans="1:7" x14ac:dyDescent="0.25">
      <c r="A29" s="74" t="s">
        <v>65</v>
      </c>
      <c r="B29" s="145">
        <v>85412</v>
      </c>
      <c r="C29" s="75" t="s">
        <v>64</v>
      </c>
      <c r="D29" s="147"/>
      <c r="E29" s="147"/>
      <c r="F29" s="147"/>
      <c r="G29" s="147"/>
    </row>
    <row r="30" spans="1:7" x14ac:dyDescent="0.25">
      <c r="A30" s="74"/>
      <c r="B30" s="145"/>
      <c r="C30" s="75" t="s">
        <v>63</v>
      </c>
      <c r="D30" s="147">
        <v>0</v>
      </c>
      <c r="E30" s="147">
        <v>9850</v>
      </c>
      <c r="F30" s="147">
        <v>9850</v>
      </c>
      <c r="G30" s="147">
        <v>0</v>
      </c>
    </row>
    <row r="31" spans="1:7" x14ac:dyDescent="0.25">
      <c r="A31" s="74" t="s">
        <v>62</v>
      </c>
      <c r="B31" s="145">
        <v>85417</v>
      </c>
      <c r="C31" s="73" t="s">
        <v>61</v>
      </c>
      <c r="D31" s="147">
        <v>0</v>
      </c>
      <c r="E31" s="147">
        <v>80400</v>
      </c>
      <c r="F31" s="147">
        <v>80400</v>
      </c>
      <c r="G31" s="147">
        <v>0</v>
      </c>
    </row>
    <row r="32" spans="1:7" x14ac:dyDescent="0.25">
      <c r="A32" s="72" t="s">
        <v>60</v>
      </c>
      <c r="B32" s="155">
        <v>85420</v>
      </c>
      <c r="C32" s="71" t="s">
        <v>59</v>
      </c>
      <c r="D32" s="156">
        <v>0</v>
      </c>
      <c r="E32" s="156">
        <v>19502</v>
      </c>
      <c r="F32" s="156">
        <v>19502</v>
      </c>
      <c r="G32" s="157">
        <v>0</v>
      </c>
    </row>
    <row r="33" spans="1:7" s="161" customFormat="1" ht="20.25" customHeight="1" x14ac:dyDescent="0.25">
      <c r="A33" s="158"/>
      <c r="B33" s="158"/>
      <c r="C33" s="159" t="s">
        <v>58</v>
      </c>
      <c r="D33" s="160">
        <f>SUM(D16:D32)</f>
        <v>8844.19</v>
      </c>
      <c r="E33" s="160">
        <f>SUM(E16:E32)</f>
        <v>9086620.7899999991</v>
      </c>
      <c r="F33" s="160">
        <f>SUM(F16:F32)</f>
        <v>9095464.9800000004</v>
      </c>
      <c r="G33" s="160">
        <f>SUM(G16:G32)</f>
        <v>0</v>
      </c>
    </row>
    <row r="35" spans="1:7" x14ac:dyDescent="0.25">
      <c r="A35" s="162"/>
      <c r="B35" s="162"/>
      <c r="C35" s="70"/>
    </row>
    <row r="36" spans="1:7" x14ac:dyDescent="0.25">
      <c r="A36" s="162"/>
      <c r="B36" s="162"/>
      <c r="C36" s="70"/>
    </row>
    <row r="37" spans="1:7" x14ac:dyDescent="0.25">
      <c r="A37" s="162"/>
      <c r="B37" s="162"/>
      <c r="C37" s="70"/>
    </row>
  </sheetData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0"/>
  <sheetViews>
    <sheetView zoomScale="140" zoomScaleNormal="140" workbookViewId="0">
      <selection activeCell="B2" sqref="B2"/>
    </sheetView>
  </sheetViews>
  <sheetFormatPr defaultRowHeight="15" x14ac:dyDescent="0.25"/>
  <cols>
    <col min="1" max="1" width="4.85546875" style="142" customWidth="1"/>
    <col min="2" max="2" width="33.42578125" style="142" customWidth="1"/>
    <col min="3" max="3" width="8.5703125" style="142" customWidth="1"/>
    <col min="4" max="4" width="9.42578125" style="142" customWidth="1"/>
    <col min="5" max="5" width="8.140625" style="142" customWidth="1"/>
    <col min="6" max="6" width="13" style="130" customWidth="1"/>
    <col min="7" max="7" width="12.85546875" style="130" customWidth="1"/>
    <col min="8" max="8" width="9.140625" style="130"/>
    <col min="9" max="9" width="12.42578125" style="130" customWidth="1"/>
    <col min="10" max="76" width="9.140625" style="130"/>
    <col min="77" max="253" width="9.140625" style="142"/>
    <col min="254" max="254" width="5.28515625" style="142" customWidth="1"/>
    <col min="255" max="255" width="8" style="142" customWidth="1"/>
    <col min="256" max="256" width="5.85546875" style="142" customWidth="1"/>
    <col min="257" max="257" width="9.42578125" style="142" customWidth="1"/>
    <col min="258" max="258" width="11.28515625" style="142" customWidth="1"/>
    <col min="259" max="259" width="11" style="142" customWidth="1"/>
    <col min="260" max="260" width="13.140625" style="142" customWidth="1"/>
    <col min="261" max="261" width="11.7109375" style="142" customWidth="1"/>
    <col min="262" max="262" width="11.140625" style="142" customWidth="1"/>
    <col min="263" max="263" width="11.7109375" style="142" customWidth="1"/>
    <col min="264" max="509" width="9.140625" style="142"/>
    <col min="510" max="510" width="5.28515625" style="142" customWidth="1"/>
    <col min="511" max="511" width="8" style="142" customWidth="1"/>
    <col min="512" max="512" width="5.85546875" style="142" customWidth="1"/>
    <col min="513" max="513" width="9.42578125" style="142" customWidth="1"/>
    <col min="514" max="514" width="11.28515625" style="142" customWidth="1"/>
    <col min="515" max="515" width="11" style="142" customWidth="1"/>
    <col min="516" max="516" width="13.140625" style="142" customWidth="1"/>
    <col min="517" max="517" width="11.7109375" style="142" customWidth="1"/>
    <col min="518" max="518" width="11.140625" style="142" customWidth="1"/>
    <col min="519" max="519" width="11.7109375" style="142" customWidth="1"/>
    <col min="520" max="765" width="9.140625" style="142"/>
    <col min="766" max="766" width="5.28515625" style="142" customWidth="1"/>
    <col min="767" max="767" width="8" style="142" customWidth="1"/>
    <col min="768" max="768" width="5.85546875" style="142" customWidth="1"/>
    <col min="769" max="769" width="9.42578125" style="142" customWidth="1"/>
    <col min="770" max="770" width="11.28515625" style="142" customWidth="1"/>
    <col min="771" max="771" width="11" style="142" customWidth="1"/>
    <col min="772" max="772" width="13.140625" style="142" customWidth="1"/>
    <col min="773" max="773" width="11.7109375" style="142" customWidth="1"/>
    <col min="774" max="774" width="11.140625" style="142" customWidth="1"/>
    <col min="775" max="775" width="11.7109375" style="142" customWidth="1"/>
    <col min="776" max="1021" width="9.140625" style="142"/>
    <col min="1022" max="1022" width="5.28515625" style="142" customWidth="1"/>
    <col min="1023" max="1023" width="8" style="142" customWidth="1"/>
    <col min="1024" max="1024" width="5.85546875" style="142" customWidth="1"/>
    <col min="1025" max="1025" width="9.42578125" style="142" customWidth="1"/>
    <col min="1026" max="1026" width="11.28515625" style="142" customWidth="1"/>
    <col min="1027" max="1027" width="11" style="142" customWidth="1"/>
    <col min="1028" max="1028" width="13.140625" style="142" customWidth="1"/>
    <col min="1029" max="1029" width="11.7109375" style="142" customWidth="1"/>
    <col min="1030" max="1030" width="11.140625" style="142" customWidth="1"/>
    <col min="1031" max="1031" width="11.7109375" style="142" customWidth="1"/>
    <col min="1032" max="1277" width="9.140625" style="142"/>
    <col min="1278" max="1278" width="5.28515625" style="142" customWidth="1"/>
    <col min="1279" max="1279" width="8" style="142" customWidth="1"/>
    <col min="1280" max="1280" width="5.85546875" style="142" customWidth="1"/>
    <col min="1281" max="1281" width="9.42578125" style="142" customWidth="1"/>
    <col min="1282" max="1282" width="11.28515625" style="142" customWidth="1"/>
    <col min="1283" max="1283" width="11" style="142" customWidth="1"/>
    <col min="1284" max="1284" width="13.140625" style="142" customWidth="1"/>
    <col min="1285" max="1285" width="11.7109375" style="142" customWidth="1"/>
    <col min="1286" max="1286" width="11.140625" style="142" customWidth="1"/>
    <col min="1287" max="1287" width="11.7109375" style="142" customWidth="1"/>
    <col min="1288" max="1533" width="9.140625" style="142"/>
    <col min="1534" max="1534" width="5.28515625" style="142" customWidth="1"/>
    <col min="1535" max="1535" width="8" style="142" customWidth="1"/>
    <col min="1536" max="1536" width="5.85546875" style="142" customWidth="1"/>
    <col min="1537" max="1537" width="9.42578125" style="142" customWidth="1"/>
    <col min="1538" max="1538" width="11.28515625" style="142" customWidth="1"/>
    <col min="1539" max="1539" width="11" style="142" customWidth="1"/>
    <col min="1540" max="1540" width="13.140625" style="142" customWidth="1"/>
    <col min="1541" max="1541" width="11.7109375" style="142" customWidth="1"/>
    <col min="1542" max="1542" width="11.140625" style="142" customWidth="1"/>
    <col min="1543" max="1543" width="11.7109375" style="142" customWidth="1"/>
    <col min="1544" max="1789" width="9.140625" style="142"/>
    <col min="1790" max="1790" width="5.28515625" style="142" customWidth="1"/>
    <col min="1791" max="1791" width="8" style="142" customWidth="1"/>
    <col min="1792" max="1792" width="5.85546875" style="142" customWidth="1"/>
    <col min="1793" max="1793" width="9.42578125" style="142" customWidth="1"/>
    <col min="1794" max="1794" width="11.28515625" style="142" customWidth="1"/>
    <col min="1795" max="1795" width="11" style="142" customWidth="1"/>
    <col min="1796" max="1796" width="13.140625" style="142" customWidth="1"/>
    <col min="1797" max="1797" width="11.7109375" style="142" customWidth="1"/>
    <col min="1798" max="1798" width="11.140625" style="142" customWidth="1"/>
    <col min="1799" max="1799" width="11.7109375" style="142" customWidth="1"/>
    <col min="1800" max="2045" width="9.140625" style="142"/>
    <col min="2046" max="2046" width="5.28515625" style="142" customWidth="1"/>
    <col min="2047" max="2047" width="8" style="142" customWidth="1"/>
    <col min="2048" max="2048" width="5.85546875" style="142" customWidth="1"/>
    <col min="2049" max="2049" width="9.42578125" style="142" customWidth="1"/>
    <col min="2050" max="2050" width="11.28515625" style="142" customWidth="1"/>
    <col min="2051" max="2051" width="11" style="142" customWidth="1"/>
    <col min="2052" max="2052" width="13.140625" style="142" customWidth="1"/>
    <col min="2053" max="2053" width="11.7109375" style="142" customWidth="1"/>
    <col min="2054" max="2054" width="11.140625" style="142" customWidth="1"/>
    <col min="2055" max="2055" width="11.7109375" style="142" customWidth="1"/>
    <col min="2056" max="2301" width="9.140625" style="142"/>
    <col min="2302" max="2302" width="5.28515625" style="142" customWidth="1"/>
    <col min="2303" max="2303" width="8" style="142" customWidth="1"/>
    <col min="2304" max="2304" width="5.85546875" style="142" customWidth="1"/>
    <col min="2305" max="2305" width="9.42578125" style="142" customWidth="1"/>
    <col min="2306" max="2306" width="11.28515625" style="142" customWidth="1"/>
    <col min="2307" max="2307" width="11" style="142" customWidth="1"/>
    <col min="2308" max="2308" width="13.140625" style="142" customWidth="1"/>
    <col min="2309" max="2309" width="11.7109375" style="142" customWidth="1"/>
    <col min="2310" max="2310" width="11.140625" style="142" customWidth="1"/>
    <col min="2311" max="2311" width="11.7109375" style="142" customWidth="1"/>
    <col min="2312" max="2557" width="9.140625" style="142"/>
    <col min="2558" max="2558" width="5.28515625" style="142" customWidth="1"/>
    <col min="2559" max="2559" width="8" style="142" customWidth="1"/>
    <col min="2560" max="2560" width="5.85546875" style="142" customWidth="1"/>
    <col min="2561" max="2561" width="9.42578125" style="142" customWidth="1"/>
    <col min="2562" max="2562" width="11.28515625" style="142" customWidth="1"/>
    <col min="2563" max="2563" width="11" style="142" customWidth="1"/>
    <col min="2564" max="2564" width="13.140625" style="142" customWidth="1"/>
    <col min="2565" max="2565" width="11.7109375" style="142" customWidth="1"/>
    <col min="2566" max="2566" width="11.140625" style="142" customWidth="1"/>
    <col min="2567" max="2567" width="11.7109375" style="142" customWidth="1"/>
    <col min="2568" max="2813" width="9.140625" style="142"/>
    <col min="2814" max="2814" width="5.28515625" style="142" customWidth="1"/>
    <col min="2815" max="2815" width="8" style="142" customWidth="1"/>
    <col min="2816" max="2816" width="5.85546875" style="142" customWidth="1"/>
    <col min="2817" max="2817" width="9.42578125" style="142" customWidth="1"/>
    <col min="2818" max="2818" width="11.28515625" style="142" customWidth="1"/>
    <col min="2819" max="2819" width="11" style="142" customWidth="1"/>
    <col min="2820" max="2820" width="13.140625" style="142" customWidth="1"/>
    <col min="2821" max="2821" width="11.7109375" style="142" customWidth="1"/>
    <col min="2822" max="2822" width="11.140625" style="142" customWidth="1"/>
    <col min="2823" max="2823" width="11.7109375" style="142" customWidth="1"/>
    <col min="2824" max="3069" width="9.140625" style="142"/>
    <col min="3070" max="3070" width="5.28515625" style="142" customWidth="1"/>
    <col min="3071" max="3071" width="8" style="142" customWidth="1"/>
    <col min="3072" max="3072" width="5.85546875" style="142" customWidth="1"/>
    <col min="3073" max="3073" width="9.42578125" style="142" customWidth="1"/>
    <col min="3074" max="3074" width="11.28515625" style="142" customWidth="1"/>
    <col min="3075" max="3075" width="11" style="142" customWidth="1"/>
    <col min="3076" max="3076" width="13.140625" style="142" customWidth="1"/>
    <col min="3077" max="3077" width="11.7109375" style="142" customWidth="1"/>
    <col min="3078" max="3078" width="11.140625" style="142" customWidth="1"/>
    <col min="3079" max="3079" width="11.7109375" style="142" customWidth="1"/>
    <col min="3080" max="3325" width="9.140625" style="142"/>
    <col min="3326" max="3326" width="5.28515625" style="142" customWidth="1"/>
    <col min="3327" max="3327" width="8" style="142" customWidth="1"/>
    <col min="3328" max="3328" width="5.85546875" style="142" customWidth="1"/>
    <col min="3329" max="3329" width="9.42578125" style="142" customWidth="1"/>
    <col min="3330" max="3330" width="11.28515625" style="142" customWidth="1"/>
    <col min="3331" max="3331" width="11" style="142" customWidth="1"/>
    <col min="3332" max="3332" width="13.140625" style="142" customWidth="1"/>
    <col min="3333" max="3333" width="11.7109375" style="142" customWidth="1"/>
    <col min="3334" max="3334" width="11.140625" style="142" customWidth="1"/>
    <col min="3335" max="3335" width="11.7109375" style="142" customWidth="1"/>
    <col min="3336" max="3581" width="9.140625" style="142"/>
    <col min="3582" max="3582" width="5.28515625" style="142" customWidth="1"/>
    <col min="3583" max="3583" width="8" style="142" customWidth="1"/>
    <col min="3584" max="3584" width="5.85546875" style="142" customWidth="1"/>
    <col min="3585" max="3585" width="9.42578125" style="142" customWidth="1"/>
    <col min="3586" max="3586" width="11.28515625" style="142" customWidth="1"/>
    <col min="3587" max="3587" width="11" style="142" customWidth="1"/>
    <col min="3588" max="3588" width="13.140625" style="142" customWidth="1"/>
    <col min="3589" max="3589" width="11.7109375" style="142" customWidth="1"/>
    <col min="3590" max="3590" width="11.140625" style="142" customWidth="1"/>
    <col min="3591" max="3591" width="11.7109375" style="142" customWidth="1"/>
    <col min="3592" max="3837" width="9.140625" style="142"/>
    <col min="3838" max="3838" width="5.28515625" style="142" customWidth="1"/>
    <col min="3839" max="3839" width="8" style="142" customWidth="1"/>
    <col min="3840" max="3840" width="5.85546875" style="142" customWidth="1"/>
    <col min="3841" max="3841" width="9.42578125" style="142" customWidth="1"/>
    <col min="3842" max="3842" width="11.28515625" style="142" customWidth="1"/>
    <col min="3843" max="3843" width="11" style="142" customWidth="1"/>
    <col min="3844" max="3844" width="13.140625" style="142" customWidth="1"/>
    <col min="3845" max="3845" width="11.7109375" style="142" customWidth="1"/>
    <col min="3846" max="3846" width="11.140625" style="142" customWidth="1"/>
    <col min="3847" max="3847" width="11.7109375" style="142" customWidth="1"/>
    <col min="3848" max="4093" width="9.140625" style="142"/>
    <col min="4094" max="4094" width="5.28515625" style="142" customWidth="1"/>
    <col min="4095" max="4095" width="8" style="142" customWidth="1"/>
    <col min="4096" max="4096" width="5.85546875" style="142" customWidth="1"/>
    <col min="4097" max="4097" width="9.42578125" style="142" customWidth="1"/>
    <col min="4098" max="4098" width="11.28515625" style="142" customWidth="1"/>
    <col min="4099" max="4099" width="11" style="142" customWidth="1"/>
    <col min="4100" max="4100" width="13.140625" style="142" customWidth="1"/>
    <col min="4101" max="4101" width="11.7109375" style="142" customWidth="1"/>
    <col min="4102" max="4102" width="11.140625" style="142" customWidth="1"/>
    <col min="4103" max="4103" width="11.7109375" style="142" customWidth="1"/>
    <col min="4104" max="4349" width="9.140625" style="142"/>
    <col min="4350" max="4350" width="5.28515625" style="142" customWidth="1"/>
    <col min="4351" max="4351" width="8" style="142" customWidth="1"/>
    <col min="4352" max="4352" width="5.85546875" style="142" customWidth="1"/>
    <col min="4353" max="4353" width="9.42578125" style="142" customWidth="1"/>
    <col min="4354" max="4354" width="11.28515625" style="142" customWidth="1"/>
    <col min="4355" max="4355" width="11" style="142" customWidth="1"/>
    <col min="4356" max="4356" width="13.140625" style="142" customWidth="1"/>
    <col min="4357" max="4357" width="11.7109375" style="142" customWidth="1"/>
    <col min="4358" max="4358" width="11.140625" style="142" customWidth="1"/>
    <col min="4359" max="4359" width="11.7109375" style="142" customWidth="1"/>
    <col min="4360" max="4605" width="9.140625" style="142"/>
    <col min="4606" max="4606" width="5.28515625" style="142" customWidth="1"/>
    <col min="4607" max="4607" width="8" style="142" customWidth="1"/>
    <col min="4608" max="4608" width="5.85546875" style="142" customWidth="1"/>
    <col min="4609" max="4609" width="9.42578125" style="142" customWidth="1"/>
    <col min="4610" max="4610" width="11.28515625" style="142" customWidth="1"/>
    <col min="4611" max="4611" width="11" style="142" customWidth="1"/>
    <col min="4612" max="4612" width="13.140625" style="142" customWidth="1"/>
    <col min="4613" max="4613" width="11.7109375" style="142" customWidth="1"/>
    <col min="4614" max="4614" width="11.140625" style="142" customWidth="1"/>
    <col min="4615" max="4615" width="11.7109375" style="142" customWidth="1"/>
    <col min="4616" max="4861" width="9.140625" style="142"/>
    <col min="4862" max="4862" width="5.28515625" style="142" customWidth="1"/>
    <col min="4863" max="4863" width="8" style="142" customWidth="1"/>
    <col min="4864" max="4864" width="5.85546875" style="142" customWidth="1"/>
    <col min="4865" max="4865" width="9.42578125" style="142" customWidth="1"/>
    <col min="4866" max="4866" width="11.28515625" style="142" customWidth="1"/>
    <col min="4867" max="4867" width="11" style="142" customWidth="1"/>
    <col min="4868" max="4868" width="13.140625" style="142" customWidth="1"/>
    <col min="4869" max="4869" width="11.7109375" style="142" customWidth="1"/>
    <col min="4870" max="4870" width="11.140625" style="142" customWidth="1"/>
    <col min="4871" max="4871" width="11.7109375" style="142" customWidth="1"/>
    <col min="4872" max="5117" width="9.140625" style="142"/>
    <col min="5118" max="5118" width="5.28515625" style="142" customWidth="1"/>
    <col min="5119" max="5119" width="8" style="142" customWidth="1"/>
    <col min="5120" max="5120" width="5.85546875" style="142" customWidth="1"/>
    <col min="5121" max="5121" width="9.42578125" style="142" customWidth="1"/>
    <col min="5122" max="5122" width="11.28515625" style="142" customWidth="1"/>
    <col min="5123" max="5123" width="11" style="142" customWidth="1"/>
    <col min="5124" max="5124" width="13.140625" style="142" customWidth="1"/>
    <col min="5125" max="5125" width="11.7109375" style="142" customWidth="1"/>
    <col min="5126" max="5126" width="11.140625" style="142" customWidth="1"/>
    <col min="5127" max="5127" width="11.7109375" style="142" customWidth="1"/>
    <col min="5128" max="5373" width="9.140625" style="142"/>
    <col min="5374" max="5374" width="5.28515625" style="142" customWidth="1"/>
    <col min="5375" max="5375" width="8" style="142" customWidth="1"/>
    <col min="5376" max="5376" width="5.85546875" style="142" customWidth="1"/>
    <col min="5377" max="5377" width="9.42578125" style="142" customWidth="1"/>
    <col min="5378" max="5378" width="11.28515625" style="142" customWidth="1"/>
    <col min="5379" max="5379" width="11" style="142" customWidth="1"/>
    <col min="5380" max="5380" width="13.140625" style="142" customWidth="1"/>
    <col min="5381" max="5381" width="11.7109375" style="142" customWidth="1"/>
    <col min="5382" max="5382" width="11.140625" style="142" customWidth="1"/>
    <col min="5383" max="5383" width="11.7109375" style="142" customWidth="1"/>
    <col min="5384" max="5629" width="9.140625" style="142"/>
    <col min="5630" max="5630" width="5.28515625" style="142" customWidth="1"/>
    <col min="5631" max="5631" width="8" style="142" customWidth="1"/>
    <col min="5632" max="5632" width="5.85546875" style="142" customWidth="1"/>
    <col min="5633" max="5633" width="9.42578125" style="142" customWidth="1"/>
    <col min="5634" max="5634" width="11.28515625" style="142" customWidth="1"/>
    <col min="5635" max="5635" width="11" style="142" customWidth="1"/>
    <col min="5636" max="5636" width="13.140625" style="142" customWidth="1"/>
    <col min="5637" max="5637" width="11.7109375" style="142" customWidth="1"/>
    <col min="5638" max="5638" width="11.140625" style="142" customWidth="1"/>
    <col min="5639" max="5639" width="11.7109375" style="142" customWidth="1"/>
    <col min="5640" max="5885" width="9.140625" style="142"/>
    <col min="5886" max="5886" width="5.28515625" style="142" customWidth="1"/>
    <col min="5887" max="5887" width="8" style="142" customWidth="1"/>
    <col min="5888" max="5888" width="5.85546875" style="142" customWidth="1"/>
    <col min="5889" max="5889" width="9.42578125" style="142" customWidth="1"/>
    <col min="5890" max="5890" width="11.28515625" style="142" customWidth="1"/>
    <col min="5891" max="5891" width="11" style="142" customWidth="1"/>
    <col min="5892" max="5892" width="13.140625" style="142" customWidth="1"/>
    <col min="5893" max="5893" width="11.7109375" style="142" customWidth="1"/>
    <col min="5894" max="5894" width="11.140625" style="142" customWidth="1"/>
    <col min="5895" max="5895" width="11.7109375" style="142" customWidth="1"/>
    <col min="5896" max="6141" width="9.140625" style="142"/>
    <col min="6142" max="6142" width="5.28515625" style="142" customWidth="1"/>
    <col min="6143" max="6143" width="8" style="142" customWidth="1"/>
    <col min="6144" max="6144" width="5.85546875" style="142" customWidth="1"/>
    <col min="6145" max="6145" width="9.42578125" style="142" customWidth="1"/>
    <col min="6146" max="6146" width="11.28515625" style="142" customWidth="1"/>
    <col min="6147" max="6147" width="11" style="142" customWidth="1"/>
    <col min="6148" max="6148" width="13.140625" style="142" customWidth="1"/>
    <col min="6149" max="6149" width="11.7109375" style="142" customWidth="1"/>
    <col min="6150" max="6150" width="11.140625" style="142" customWidth="1"/>
    <col min="6151" max="6151" width="11.7109375" style="142" customWidth="1"/>
    <col min="6152" max="6397" width="9.140625" style="142"/>
    <col min="6398" max="6398" width="5.28515625" style="142" customWidth="1"/>
    <col min="6399" max="6399" width="8" style="142" customWidth="1"/>
    <col min="6400" max="6400" width="5.85546875" style="142" customWidth="1"/>
    <col min="6401" max="6401" width="9.42578125" style="142" customWidth="1"/>
    <col min="6402" max="6402" width="11.28515625" style="142" customWidth="1"/>
    <col min="6403" max="6403" width="11" style="142" customWidth="1"/>
    <col min="6404" max="6404" width="13.140625" style="142" customWidth="1"/>
    <col min="6405" max="6405" width="11.7109375" style="142" customWidth="1"/>
    <col min="6406" max="6406" width="11.140625" style="142" customWidth="1"/>
    <col min="6407" max="6407" width="11.7109375" style="142" customWidth="1"/>
    <col min="6408" max="6653" width="9.140625" style="142"/>
    <col min="6654" max="6654" width="5.28515625" style="142" customWidth="1"/>
    <col min="6655" max="6655" width="8" style="142" customWidth="1"/>
    <col min="6656" max="6656" width="5.85546875" style="142" customWidth="1"/>
    <col min="6657" max="6657" width="9.42578125" style="142" customWidth="1"/>
    <col min="6658" max="6658" width="11.28515625" style="142" customWidth="1"/>
    <col min="6659" max="6659" width="11" style="142" customWidth="1"/>
    <col min="6660" max="6660" width="13.140625" style="142" customWidth="1"/>
    <col min="6661" max="6661" width="11.7109375" style="142" customWidth="1"/>
    <col min="6662" max="6662" width="11.140625" style="142" customWidth="1"/>
    <col min="6663" max="6663" width="11.7109375" style="142" customWidth="1"/>
    <col min="6664" max="6909" width="9.140625" style="142"/>
    <col min="6910" max="6910" width="5.28515625" style="142" customWidth="1"/>
    <col min="6911" max="6911" width="8" style="142" customWidth="1"/>
    <col min="6912" max="6912" width="5.85546875" style="142" customWidth="1"/>
    <col min="6913" max="6913" width="9.42578125" style="142" customWidth="1"/>
    <col min="6914" max="6914" width="11.28515625" style="142" customWidth="1"/>
    <col min="6915" max="6915" width="11" style="142" customWidth="1"/>
    <col min="6916" max="6916" width="13.140625" style="142" customWidth="1"/>
    <col min="6917" max="6917" width="11.7109375" style="142" customWidth="1"/>
    <col min="6918" max="6918" width="11.140625" style="142" customWidth="1"/>
    <col min="6919" max="6919" width="11.7109375" style="142" customWidth="1"/>
    <col min="6920" max="7165" width="9.140625" style="142"/>
    <col min="7166" max="7166" width="5.28515625" style="142" customWidth="1"/>
    <col min="7167" max="7167" width="8" style="142" customWidth="1"/>
    <col min="7168" max="7168" width="5.85546875" style="142" customWidth="1"/>
    <col min="7169" max="7169" width="9.42578125" style="142" customWidth="1"/>
    <col min="7170" max="7170" width="11.28515625" style="142" customWidth="1"/>
    <col min="7171" max="7171" width="11" style="142" customWidth="1"/>
    <col min="7172" max="7172" width="13.140625" style="142" customWidth="1"/>
    <col min="7173" max="7173" width="11.7109375" style="142" customWidth="1"/>
    <col min="7174" max="7174" width="11.140625" style="142" customWidth="1"/>
    <col min="7175" max="7175" width="11.7109375" style="142" customWidth="1"/>
    <col min="7176" max="7421" width="9.140625" style="142"/>
    <col min="7422" max="7422" width="5.28515625" style="142" customWidth="1"/>
    <col min="7423" max="7423" width="8" style="142" customWidth="1"/>
    <col min="7424" max="7424" width="5.85546875" style="142" customWidth="1"/>
    <col min="7425" max="7425" width="9.42578125" style="142" customWidth="1"/>
    <col min="7426" max="7426" width="11.28515625" style="142" customWidth="1"/>
    <col min="7427" max="7427" width="11" style="142" customWidth="1"/>
    <col min="7428" max="7428" width="13.140625" style="142" customWidth="1"/>
    <col min="7429" max="7429" width="11.7109375" style="142" customWidth="1"/>
    <col min="7430" max="7430" width="11.140625" style="142" customWidth="1"/>
    <col min="7431" max="7431" width="11.7109375" style="142" customWidth="1"/>
    <col min="7432" max="7677" width="9.140625" style="142"/>
    <col min="7678" max="7678" width="5.28515625" style="142" customWidth="1"/>
    <col min="7679" max="7679" width="8" style="142" customWidth="1"/>
    <col min="7680" max="7680" width="5.85546875" style="142" customWidth="1"/>
    <col min="7681" max="7681" width="9.42578125" style="142" customWidth="1"/>
    <col min="7682" max="7682" width="11.28515625" style="142" customWidth="1"/>
    <col min="7683" max="7683" width="11" style="142" customWidth="1"/>
    <col min="7684" max="7684" width="13.140625" style="142" customWidth="1"/>
    <col min="7685" max="7685" width="11.7109375" style="142" customWidth="1"/>
    <col min="7686" max="7686" width="11.140625" style="142" customWidth="1"/>
    <col min="7687" max="7687" width="11.7109375" style="142" customWidth="1"/>
    <col min="7688" max="7933" width="9.140625" style="142"/>
    <col min="7934" max="7934" width="5.28515625" style="142" customWidth="1"/>
    <col min="7935" max="7935" width="8" style="142" customWidth="1"/>
    <col min="7936" max="7936" width="5.85546875" style="142" customWidth="1"/>
    <col min="7937" max="7937" width="9.42578125" style="142" customWidth="1"/>
    <col min="7938" max="7938" width="11.28515625" style="142" customWidth="1"/>
    <col min="7939" max="7939" width="11" style="142" customWidth="1"/>
    <col min="7940" max="7940" width="13.140625" style="142" customWidth="1"/>
    <col min="7941" max="7941" width="11.7109375" style="142" customWidth="1"/>
    <col min="7942" max="7942" width="11.140625" style="142" customWidth="1"/>
    <col min="7943" max="7943" width="11.7109375" style="142" customWidth="1"/>
    <col min="7944" max="8189" width="9.140625" style="142"/>
    <col min="8190" max="8190" width="5.28515625" style="142" customWidth="1"/>
    <col min="8191" max="8191" width="8" style="142" customWidth="1"/>
    <col min="8192" max="8192" width="5.85546875" style="142" customWidth="1"/>
    <col min="8193" max="8193" width="9.42578125" style="142" customWidth="1"/>
    <col min="8194" max="8194" width="11.28515625" style="142" customWidth="1"/>
    <col min="8195" max="8195" width="11" style="142" customWidth="1"/>
    <col min="8196" max="8196" width="13.140625" style="142" customWidth="1"/>
    <col min="8197" max="8197" width="11.7109375" style="142" customWidth="1"/>
    <col min="8198" max="8198" width="11.140625" style="142" customWidth="1"/>
    <col min="8199" max="8199" width="11.7109375" style="142" customWidth="1"/>
    <col min="8200" max="8445" width="9.140625" style="142"/>
    <col min="8446" max="8446" width="5.28515625" style="142" customWidth="1"/>
    <col min="8447" max="8447" width="8" style="142" customWidth="1"/>
    <col min="8448" max="8448" width="5.85546875" style="142" customWidth="1"/>
    <col min="8449" max="8449" width="9.42578125" style="142" customWidth="1"/>
    <col min="8450" max="8450" width="11.28515625" style="142" customWidth="1"/>
    <col min="8451" max="8451" width="11" style="142" customWidth="1"/>
    <col min="8452" max="8452" width="13.140625" style="142" customWidth="1"/>
    <col min="8453" max="8453" width="11.7109375" style="142" customWidth="1"/>
    <col min="8454" max="8454" width="11.140625" style="142" customWidth="1"/>
    <col min="8455" max="8455" width="11.7109375" style="142" customWidth="1"/>
    <col min="8456" max="8701" width="9.140625" style="142"/>
    <col min="8702" max="8702" width="5.28515625" style="142" customWidth="1"/>
    <col min="8703" max="8703" width="8" style="142" customWidth="1"/>
    <col min="8704" max="8704" width="5.85546875" style="142" customWidth="1"/>
    <col min="8705" max="8705" width="9.42578125" style="142" customWidth="1"/>
    <col min="8706" max="8706" width="11.28515625" style="142" customWidth="1"/>
    <col min="8707" max="8707" width="11" style="142" customWidth="1"/>
    <col min="8708" max="8708" width="13.140625" style="142" customWidth="1"/>
    <col min="8709" max="8709" width="11.7109375" style="142" customWidth="1"/>
    <col min="8710" max="8710" width="11.140625" style="142" customWidth="1"/>
    <col min="8711" max="8711" width="11.7109375" style="142" customWidth="1"/>
    <col min="8712" max="8957" width="9.140625" style="142"/>
    <col min="8958" max="8958" width="5.28515625" style="142" customWidth="1"/>
    <col min="8959" max="8959" width="8" style="142" customWidth="1"/>
    <col min="8960" max="8960" width="5.85546875" style="142" customWidth="1"/>
    <col min="8961" max="8961" width="9.42578125" style="142" customWidth="1"/>
    <col min="8962" max="8962" width="11.28515625" style="142" customWidth="1"/>
    <col min="8963" max="8963" width="11" style="142" customWidth="1"/>
    <col min="8964" max="8964" width="13.140625" style="142" customWidth="1"/>
    <col min="8965" max="8965" width="11.7109375" style="142" customWidth="1"/>
    <col min="8966" max="8966" width="11.140625" style="142" customWidth="1"/>
    <col min="8967" max="8967" width="11.7109375" style="142" customWidth="1"/>
    <col min="8968" max="9213" width="9.140625" style="142"/>
    <col min="9214" max="9214" width="5.28515625" style="142" customWidth="1"/>
    <col min="9215" max="9215" width="8" style="142" customWidth="1"/>
    <col min="9216" max="9216" width="5.85546875" style="142" customWidth="1"/>
    <col min="9217" max="9217" width="9.42578125" style="142" customWidth="1"/>
    <col min="9218" max="9218" width="11.28515625" style="142" customWidth="1"/>
    <col min="9219" max="9219" width="11" style="142" customWidth="1"/>
    <col min="9220" max="9220" width="13.140625" style="142" customWidth="1"/>
    <col min="9221" max="9221" width="11.7109375" style="142" customWidth="1"/>
    <col min="9222" max="9222" width="11.140625" style="142" customWidth="1"/>
    <col min="9223" max="9223" width="11.7109375" style="142" customWidth="1"/>
    <col min="9224" max="9469" width="9.140625" style="142"/>
    <col min="9470" max="9470" width="5.28515625" style="142" customWidth="1"/>
    <col min="9471" max="9471" width="8" style="142" customWidth="1"/>
    <col min="9472" max="9472" width="5.85546875" style="142" customWidth="1"/>
    <col min="9473" max="9473" width="9.42578125" style="142" customWidth="1"/>
    <col min="9474" max="9474" width="11.28515625" style="142" customWidth="1"/>
    <col min="9475" max="9475" width="11" style="142" customWidth="1"/>
    <col min="9476" max="9476" width="13.140625" style="142" customWidth="1"/>
    <col min="9477" max="9477" width="11.7109375" style="142" customWidth="1"/>
    <col min="9478" max="9478" width="11.140625" style="142" customWidth="1"/>
    <col min="9479" max="9479" width="11.7109375" style="142" customWidth="1"/>
    <col min="9480" max="9725" width="9.140625" style="142"/>
    <col min="9726" max="9726" width="5.28515625" style="142" customWidth="1"/>
    <col min="9727" max="9727" width="8" style="142" customWidth="1"/>
    <col min="9728" max="9728" width="5.85546875" style="142" customWidth="1"/>
    <col min="9729" max="9729" width="9.42578125" style="142" customWidth="1"/>
    <col min="9730" max="9730" width="11.28515625" style="142" customWidth="1"/>
    <col min="9731" max="9731" width="11" style="142" customWidth="1"/>
    <col min="9732" max="9732" width="13.140625" style="142" customWidth="1"/>
    <col min="9733" max="9733" width="11.7109375" style="142" customWidth="1"/>
    <col min="9734" max="9734" width="11.140625" style="142" customWidth="1"/>
    <col min="9735" max="9735" width="11.7109375" style="142" customWidth="1"/>
    <col min="9736" max="9981" width="9.140625" style="142"/>
    <col min="9982" max="9982" width="5.28515625" style="142" customWidth="1"/>
    <col min="9983" max="9983" width="8" style="142" customWidth="1"/>
    <col min="9984" max="9984" width="5.85546875" style="142" customWidth="1"/>
    <col min="9985" max="9985" width="9.42578125" style="142" customWidth="1"/>
    <col min="9986" max="9986" width="11.28515625" style="142" customWidth="1"/>
    <col min="9987" max="9987" width="11" style="142" customWidth="1"/>
    <col min="9988" max="9988" width="13.140625" style="142" customWidth="1"/>
    <col min="9989" max="9989" width="11.7109375" style="142" customWidth="1"/>
    <col min="9990" max="9990" width="11.140625" style="142" customWidth="1"/>
    <col min="9991" max="9991" width="11.7109375" style="142" customWidth="1"/>
    <col min="9992" max="10237" width="9.140625" style="142"/>
    <col min="10238" max="10238" width="5.28515625" style="142" customWidth="1"/>
    <col min="10239" max="10239" width="8" style="142" customWidth="1"/>
    <col min="10240" max="10240" width="5.85546875" style="142" customWidth="1"/>
    <col min="10241" max="10241" width="9.42578125" style="142" customWidth="1"/>
    <col min="10242" max="10242" width="11.28515625" style="142" customWidth="1"/>
    <col min="10243" max="10243" width="11" style="142" customWidth="1"/>
    <col min="10244" max="10244" width="13.140625" style="142" customWidth="1"/>
    <col min="10245" max="10245" width="11.7109375" style="142" customWidth="1"/>
    <col min="10246" max="10246" width="11.140625" style="142" customWidth="1"/>
    <col min="10247" max="10247" width="11.7109375" style="142" customWidth="1"/>
    <col min="10248" max="10493" width="9.140625" style="142"/>
    <col min="10494" max="10494" width="5.28515625" style="142" customWidth="1"/>
    <col min="10495" max="10495" width="8" style="142" customWidth="1"/>
    <col min="10496" max="10496" width="5.85546875" style="142" customWidth="1"/>
    <col min="10497" max="10497" width="9.42578125" style="142" customWidth="1"/>
    <col min="10498" max="10498" width="11.28515625" style="142" customWidth="1"/>
    <col min="10499" max="10499" width="11" style="142" customWidth="1"/>
    <col min="10500" max="10500" width="13.140625" style="142" customWidth="1"/>
    <col min="10501" max="10501" width="11.7109375" style="142" customWidth="1"/>
    <col min="10502" max="10502" width="11.140625" style="142" customWidth="1"/>
    <col min="10503" max="10503" width="11.7109375" style="142" customWidth="1"/>
    <col min="10504" max="10749" width="9.140625" style="142"/>
    <col min="10750" max="10750" width="5.28515625" style="142" customWidth="1"/>
    <col min="10751" max="10751" width="8" style="142" customWidth="1"/>
    <col min="10752" max="10752" width="5.85546875" style="142" customWidth="1"/>
    <col min="10753" max="10753" width="9.42578125" style="142" customWidth="1"/>
    <col min="10754" max="10754" width="11.28515625" style="142" customWidth="1"/>
    <col min="10755" max="10755" width="11" style="142" customWidth="1"/>
    <col min="10756" max="10756" width="13.140625" style="142" customWidth="1"/>
    <col min="10757" max="10757" width="11.7109375" style="142" customWidth="1"/>
    <col min="10758" max="10758" width="11.140625" style="142" customWidth="1"/>
    <col min="10759" max="10759" width="11.7109375" style="142" customWidth="1"/>
    <col min="10760" max="11005" width="9.140625" style="142"/>
    <col min="11006" max="11006" width="5.28515625" style="142" customWidth="1"/>
    <col min="11007" max="11007" width="8" style="142" customWidth="1"/>
    <col min="11008" max="11008" width="5.85546875" style="142" customWidth="1"/>
    <col min="11009" max="11009" width="9.42578125" style="142" customWidth="1"/>
    <col min="11010" max="11010" width="11.28515625" style="142" customWidth="1"/>
    <col min="11011" max="11011" width="11" style="142" customWidth="1"/>
    <col min="11012" max="11012" width="13.140625" style="142" customWidth="1"/>
    <col min="11013" max="11013" width="11.7109375" style="142" customWidth="1"/>
    <col min="11014" max="11014" width="11.140625" style="142" customWidth="1"/>
    <col min="11015" max="11015" width="11.7109375" style="142" customWidth="1"/>
    <col min="11016" max="11261" width="9.140625" style="142"/>
    <col min="11262" max="11262" width="5.28515625" style="142" customWidth="1"/>
    <col min="11263" max="11263" width="8" style="142" customWidth="1"/>
    <col min="11264" max="11264" width="5.85546875" style="142" customWidth="1"/>
    <col min="11265" max="11265" width="9.42578125" style="142" customWidth="1"/>
    <col min="11266" max="11266" width="11.28515625" style="142" customWidth="1"/>
    <col min="11267" max="11267" width="11" style="142" customWidth="1"/>
    <col min="11268" max="11268" width="13.140625" style="142" customWidth="1"/>
    <col min="11269" max="11269" width="11.7109375" style="142" customWidth="1"/>
    <col min="11270" max="11270" width="11.140625" style="142" customWidth="1"/>
    <col min="11271" max="11271" width="11.7109375" style="142" customWidth="1"/>
    <col min="11272" max="11517" width="9.140625" style="142"/>
    <col min="11518" max="11518" width="5.28515625" style="142" customWidth="1"/>
    <col min="11519" max="11519" width="8" style="142" customWidth="1"/>
    <col min="11520" max="11520" width="5.85546875" style="142" customWidth="1"/>
    <col min="11521" max="11521" width="9.42578125" style="142" customWidth="1"/>
    <col min="11522" max="11522" width="11.28515625" style="142" customWidth="1"/>
    <col min="11523" max="11523" width="11" style="142" customWidth="1"/>
    <col min="11524" max="11524" width="13.140625" style="142" customWidth="1"/>
    <col min="11525" max="11525" width="11.7109375" style="142" customWidth="1"/>
    <col min="11526" max="11526" width="11.140625" style="142" customWidth="1"/>
    <col min="11527" max="11527" width="11.7109375" style="142" customWidth="1"/>
    <col min="11528" max="11773" width="9.140625" style="142"/>
    <col min="11774" max="11774" width="5.28515625" style="142" customWidth="1"/>
    <col min="11775" max="11775" width="8" style="142" customWidth="1"/>
    <col min="11776" max="11776" width="5.85546875" style="142" customWidth="1"/>
    <col min="11777" max="11777" width="9.42578125" style="142" customWidth="1"/>
    <col min="11778" max="11778" width="11.28515625" style="142" customWidth="1"/>
    <col min="11779" max="11779" width="11" style="142" customWidth="1"/>
    <col min="11780" max="11780" width="13.140625" style="142" customWidth="1"/>
    <col min="11781" max="11781" width="11.7109375" style="142" customWidth="1"/>
    <col min="11782" max="11782" width="11.140625" style="142" customWidth="1"/>
    <col min="11783" max="11783" width="11.7109375" style="142" customWidth="1"/>
    <col min="11784" max="12029" width="9.140625" style="142"/>
    <col min="12030" max="12030" width="5.28515625" style="142" customWidth="1"/>
    <col min="12031" max="12031" width="8" style="142" customWidth="1"/>
    <col min="12032" max="12032" width="5.85546875" style="142" customWidth="1"/>
    <col min="12033" max="12033" width="9.42578125" style="142" customWidth="1"/>
    <col min="12034" max="12034" width="11.28515625" style="142" customWidth="1"/>
    <col min="12035" max="12035" width="11" style="142" customWidth="1"/>
    <col min="12036" max="12036" width="13.140625" style="142" customWidth="1"/>
    <col min="12037" max="12037" width="11.7109375" style="142" customWidth="1"/>
    <col min="12038" max="12038" width="11.140625" style="142" customWidth="1"/>
    <col min="12039" max="12039" width="11.7109375" style="142" customWidth="1"/>
    <col min="12040" max="12285" width="9.140625" style="142"/>
    <col min="12286" max="12286" width="5.28515625" style="142" customWidth="1"/>
    <col min="12287" max="12287" width="8" style="142" customWidth="1"/>
    <col min="12288" max="12288" width="5.85546875" style="142" customWidth="1"/>
    <col min="12289" max="12289" width="9.42578125" style="142" customWidth="1"/>
    <col min="12290" max="12290" width="11.28515625" style="142" customWidth="1"/>
    <col min="12291" max="12291" width="11" style="142" customWidth="1"/>
    <col min="12292" max="12292" width="13.140625" style="142" customWidth="1"/>
    <col min="12293" max="12293" width="11.7109375" style="142" customWidth="1"/>
    <col min="12294" max="12294" width="11.140625" style="142" customWidth="1"/>
    <col min="12295" max="12295" width="11.7109375" style="142" customWidth="1"/>
    <col min="12296" max="12541" width="9.140625" style="142"/>
    <col min="12542" max="12542" width="5.28515625" style="142" customWidth="1"/>
    <col min="12543" max="12543" width="8" style="142" customWidth="1"/>
    <col min="12544" max="12544" width="5.85546875" style="142" customWidth="1"/>
    <col min="12545" max="12545" width="9.42578125" style="142" customWidth="1"/>
    <col min="12546" max="12546" width="11.28515625" style="142" customWidth="1"/>
    <col min="12547" max="12547" width="11" style="142" customWidth="1"/>
    <col min="12548" max="12548" width="13.140625" style="142" customWidth="1"/>
    <col min="12549" max="12549" width="11.7109375" style="142" customWidth="1"/>
    <col min="12550" max="12550" width="11.140625" style="142" customWidth="1"/>
    <col min="12551" max="12551" width="11.7109375" style="142" customWidth="1"/>
    <col min="12552" max="12797" width="9.140625" style="142"/>
    <col min="12798" max="12798" width="5.28515625" style="142" customWidth="1"/>
    <col min="12799" max="12799" width="8" style="142" customWidth="1"/>
    <col min="12800" max="12800" width="5.85546875" style="142" customWidth="1"/>
    <col min="12801" max="12801" width="9.42578125" style="142" customWidth="1"/>
    <col min="12802" max="12802" width="11.28515625" style="142" customWidth="1"/>
    <col min="12803" max="12803" width="11" style="142" customWidth="1"/>
    <col min="12804" max="12804" width="13.140625" style="142" customWidth="1"/>
    <col min="12805" max="12805" width="11.7109375" style="142" customWidth="1"/>
    <col min="12806" max="12806" width="11.140625" style="142" customWidth="1"/>
    <col min="12807" max="12807" width="11.7109375" style="142" customWidth="1"/>
    <col min="12808" max="13053" width="9.140625" style="142"/>
    <col min="13054" max="13054" width="5.28515625" style="142" customWidth="1"/>
    <col min="13055" max="13055" width="8" style="142" customWidth="1"/>
    <col min="13056" max="13056" width="5.85546875" style="142" customWidth="1"/>
    <col min="13057" max="13057" width="9.42578125" style="142" customWidth="1"/>
    <col min="13058" max="13058" width="11.28515625" style="142" customWidth="1"/>
    <col min="13059" max="13059" width="11" style="142" customWidth="1"/>
    <col min="13060" max="13060" width="13.140625" style="142" customWidth="1"/>
    <col min="13061" max="13061" width="11.7109375" style="142" customWidth="1"/>
    <col min="13062" max="13062" width="11.140625" style="142" customWidth="1"/>
    <col min="13063" max="13063" width="11.7109375" style="142" customWidth="1"/>
    <col min="13064" max="13309" width="9.140625" style="142"/>
    <col min="13310" max="13310" width="5.28515625" style="142" customWidth="1"/>
    <col min="13311" max="13311" width="8" style="142" customWidth="1"/>
    <col min="13312" max="13312" width="5.85546875" style="142" customWidth="1"/>
    <col min="13313" max="13313" width="9.42578125" style="142" customWidth="1"/>
    <col min="13314" max="13314" width="11.28515625" style="142" customWidth="1"/>
    <col min="13315" max="13315" width="11" style="142" customWidth="1"/>
    <col min="13316" max="13316" width="13.140625" style="142" customWidth="1"/>
    <col min="13317" max="13317" width="11.7109375" style="142" customWidth="1"/>
    <col min="13318" max="13318" width="11.140625" style="142" customWidth="1"/>
    <col min="13319" max="13319" width="11.7109375" style="142" customWidth="1"/>
    <col min="13320" max="13565" width="9.140625" style="142"/>
    <col min="13566" max="13566" width="5.28515625" style="142" customWidth="1"/>
    <col min="13567" max="13567" width="8" style="142" customWidth="1"/>
    <col min="13568" max="13568" width="5.85546875" style="142" customWidth="1"/>
    <col min="13569" max="13569" width="9.42578125" style="142" customWidth="1"/>
    <col min="13570" max="13570" width="11.28515625" style="142" customWidth="1"/>
    <col min="13571" max="13571" width="11" style="142" customWidth="1"/>
    <col min="13572" max="13572" width="13.140625" style="142" customWidth="1"/>
    <col min="13573" max="13573" width="11.7109375" style="142" customWidth="1"/>
    <col min="13574" max="13574" width="11.140625" style="142" customWidth="1"/>
    <col min="13575" max="13575" width="11.7109375" style="142" customWidth="1"/>
    <col min="13576" max="13821" width="9.140625" style="142"/>
    <col min="13822" max="13822" width="5.28515625" style="142" customWidth="1"/>
    <col min="13823" max="13823" width="8" style="142" customWidth="1"/>
    <col min="13824" max="13824" width="5.85546875" style="142" customWidth="1"/>
    <col min="13825" max="13825" width="9.42578125" style="142" customWidth="1"/>
    <col min="13826" max="13826" width="11.28515625" style="142" customWidth="1"/>
    <col min="13827" max="13827" width="11" style="142" customWidth="1"/>
    <col min="13828" max="13828" width="13.140625" style="142" customWidth="1"/>
    <col min="13829" max="13829" width="11.7109375" style="142" customWidth="1"/>
    <col min="13830" max="13830" width="11.140625" style="142" customWidth="1"/>
    <col min="13831" max="13831" width="11.7109375" style="142" customWidth="1"/>
    <col min="13832" max="14077" width="9.140625" style="142"/>
    <col min="14078" max="14078" width="5.28515625" style="142" customWidth="1"/>
    <col min="14079" max="14079" width="8" style="142" customWidth="1"/>
    <col min="14080" max="14080" width="5.85546875" style="142" customWidth="1"/>
    <col min="14081" max="14081" width="9.42578125" style="142" customWidth="1"/>
    <col min="14082" max="14082" width="11.28515625" style="142" customWidth="1"/>
    <col min="14083" max="14083" width="11" style="142" customWidth="1"/>
    <col min="14084" max="14084" width="13.140625" style="142" customWidth="1"/>
    <col min="14085" max="14085" width="11.7109375" style="142" customWidth="1"/>
    <col min="14086" max="14086" width="11.140625" style="142" customWidth="1"/>
    <col min="14087" max="14087" width="11.7109375" style="142" customWidth="1"/>
    <col min="14088" max="14333" width="9.140625" style="142"/>
    <col min="14334" max="14334" width="5.28515625" style="142" customWidth="1"/>
    <col min="14335" max="14335" width="8" style="142" customWidth="1"/>
    <col min="14336" max="14336" width="5.85546875" style="142" customWidth="1"/>
    <col min="14337" max="14337" width="9.42578125" style="142" customWidth="1"/>
    <col min="14338" max="14338" width="11.28515625" style="142" customWidth="1"/>
    <col min="14339" max="14339" width="11" style="142" customWidth="1"/>
    <col min="14340" max="14340" width="13.140625" style="142" customWidth="1"/>
    <col min="14341" max="14341" width="11.7109375" style="142" customWidth="1"/>
    <col min="14342" max="14342" width="11.140625" style="142" customWidth="1"/>
    <col min="14343" max="14343" width="11.7109375" style="142" customWidth="1"/>
    <col min="14344" max="14589" width="9.140625" style="142"/>
    <col min="14590" max="14590" width="5.28515625" style="142" customWidth="1"/>
    <col min="14591" max="14591" width="8" style="142" customWidth="1"/>
    <col min="14592" max="14592" width="5.85546875" style="142" customWidth="1"/>
    <col min="14593" max="14593" width="9.42578125" style="142" customWidth="1"/>
    <col min="14594" max="14594" width="11.28515625" style="142" customWidth="1"/>
    <col min="14595" max="14595" width="11" style="142" customWidth="1"/>
    <col min="14596" max="14596" width="13.140625" style="142" customWidth="1"/>
    <col min="14597" max="14597" width="11.7109375" style="142" customWidth="1"/>
    <col min="14598" max="14598" width="11.140625" style="142" customWidth="1"/>
    <col min="14599" max="14599" width="11.7109375" style="142" customWidth="1"/>
    <col min="14600" max="14845" width="9.140625" style="142"/>
    <col min="14846" max="14846" width="5.28515625" style="142" customWidth="1"/>
    <col min="14847" max="14847" width="8" style="142" customWidth="1"/>
    <col min="14848" max="14848" width="5.85546875" style="142" customWidth="1"/>
    <col min="14849" max="14849" width="9.42578125" style="142" customWidth="1"/>
    <col min="14850" max="14850" width="11.28515625" style="142" customWidth="1"/>
    <col min="14851" max="14851" width="11" style="142" customWidth="1"/>
    <col min="14852" max="14852" width="13.140625" style="142" customWidth="1"/>
    <col min="14853" max="14853" width="11.7109375" style="142" customWidth="1"/>
    <col min="14854" max="14854" width="11.140625" style="142" customWidth="1"/>
    <col min="14855" max="14855" width="11.7109375" style="142" customWidth="1"/>
    <col min="14856" max="15101" width="9.140625" style="142"/>
    <col min="15102" max="15102" width="5.28515625" style="142" customWidth="1"/>
    <col min="15103" max="15103" width="8" style="142" customWidth="1"/>
    <col min="15104" max="15104" width="5.85546875" style="142" customWidth="1"/>
    <col min="15105" max="15105" width="9.42578125" style="142" customWidth="1"/>
    <col min="15106" max="15106" width="11.28515625" style="142" customWidth="1"/>
    <col min="15107" max="15107" width="11" style="142" customWidth="1"/>
    <col min="15108" max="15108" width="13.140625" style="142" customWidth="1"/>
    <col min="15109" max="15109" width="11.7109375" style="142" customWidth="1"/>
    <col min="15110" max="15110" width="11.140625" style="142" customWidth="1"/>
    <col min="15111" max="15111" width="11.7109375" style="142" customWidth="1"/>
    <col min="15112" max="15357" width="9.140625" style="142"/>
    <col min="15358" max="15358" width="5.28515625" style="142" customWidth="1"/>
    <col min="15359" max="15359" width="8" style="142" customWidth="1"/>
    <col min="15360" max="15360" width="5.85546875" style="142" customWidth="1"/>
    <col min="15361" max="15361" width="9.42578125" style="142" customWidth="1"/>
    <col min="15362" max="15362" width="11.28515625" style="142" customWidth="1"/>
    <col min="15363" max="15363" width="11" style="142" customWidth="1"/>
    <col min="15364" max="15364" width="13.140625" style="142" customWidth="1"/>
    <col min="15365" max="15365" width="11.7109375" style="142" customWidth="1"/>
    <col min="15366" max="15366" width="11.140625" style="142" customWidth="1"/>
    <col min="15367" max="15367" width="11.7109375" style="142" customWidth="1"/>
    <col min="15368" max="15613" width="9.140625" style="142"/>
    <col min="15614" max="15614" width="5.28515625" style="142" customWidth="1"/>
    <col min="15615" max="15615" width="8" style="142" customWidth="1"/>
    <col min="15616" max="15616" width="5.85546875" style="142" customWidth="1"/>
    <col min="15617" max="15617" width="9.42578125" style="142" customWidth="1"/>
    <col min="15618" max="15618" width="11.28515625" style="142" customWidth="1"/>
    <col min="15619" max="15619" width="11" style="142" customWidth="1"/>
    <col min="15620" max="15620" width="13.140625" style="142" customWidth="1"/>
    <col min="15621" max="15621" width="11.7109375" style="142" customWidth="1"/>
    <col min="15622" max="15622" width="11.140625" style="142" customWidth="1"/>
    <col min="15623" max="15623" width="11.7109375" style="142" customWidth="1"/>
    <col min="15624" max="15869" width="9.140625" style="142"/>
    <col min="15870" max="15870" width="5.28515625" style="142" customWidth="1"/>
    <col min="15871" max="15871" width="8" style="142" customWidth="1"/>
    <col min="15872" max="15872" width="5.85546875" style="142" customWidth="1"/>
    <col min="15873" max="15873" width="9.42578125" style="142" customWidth="1"/>
    <col min="15874" max="15874" width="11.28515625" style="142" customWidth="1"/>
    <col min="15875" max="15875" width="11" style="142" customWidth="1"/>
    <col min="15876" max="15876" width="13.140625" style="142" customWidth="1"/>
    <col min="15877" max="15877" width="11.7109375" style="142" customWidth="1"/>
    <col min="15878" max="15878" width="11.140625" style="142" customWidth="1"/>
    <col min="15879" max="15879" width="11.7109375" style="142" customWidth="1"/>
    <col min="15880" max="16125" width="9.140625" style="142"/>
    <col min="16126" max="16126" width="5.28515625" style="142" customWidth="1"/>
    <col min="16127" max="16127" width="8" style="142" customWidth="1"/>
    <col min="16128" max="16128" width="5.85546875" style="142" customWidth="1"/>
    <col min="16129" max="16129" width="9.42578125" style="142" customWidth="1"/>
    <col min="16130" max="16130" width="11.28515625" style="142" customWidth="1"/>
    <col min="16131" max="16131" width="11" style="142" customWidth="1"/>
    <col min="16132" max="16132" width="13.140625" style="142" customWidth="1"/>
    <col min="16133" max="16133" width="11.7109375" style="142" customWidth="1"/>
    <col min="16134" max="16134" width="11.140625" style="142" customWidth="1"/>
    <col min="16135" max="16135" width="11.7109375" style="142" customWidth="1"/>
    <col min="16136" max="16384" width="9.140625" style="142"/>
  </cols>
  <sheetData>
    <row r="1" spans="1:72" ht="12.75" customHeight="1" x14ac:dyDescent="0.25">
      <c r="A1" s="97"/>
      <c r="F1" s="3" t="s">
        <v>96</v>
      </c>
    </row>
    <row r="2" spans="1:72" ht="12.75" customHeight="1" x14ac:dyDescent="0.25">
      <c r="F2" s="3" t="s">
        <v>56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57</v>
      </c>
    </row>
    <row r="5" spans="1:72" ht="12.75" customHeight="1" x14ac:dyDescent="0.25"/>
    <row r="6" spans="1:72" ht="13.5" customHeight="1" x14ac:dyDescent="0.25">
      <c r="A6" s="96" t="s">
        <v>97</v>
      </c>
      <c r="B6" s="96"/>
      <c r="C6" s="96"/>
      <c r="D6" s="96"/>
      <c r="E6" s="96"/>
      <c r="F6" s="96"/>
      <c r="G6" s="96"/>
      <c r="J6" s="1"/>
    </row>
    <row r="7" spans="1:72" ht="12.75" customHeight="1" x14ac:dyDescent="0.25">
      <c r="A7" s="96" t="s">
        <v>98</v>
      </c>
      <c r="B7" s="98"/>
      <c r="C7" s="98"/>
      <c r="D7" s="98"/>
      <c r="E7" s="98"/>
      <c r="F7" s="98"/>
      <c r="G7" s="98"/>
      <c r="J7" s="1"/>
    </row>
    <row r="8" spans="1:72" ht="9" customHeight="1" x14ac:dyDescent="0.25">
      <c r="A8" s="99"/>
      <c r="B8" s="100"/>
      <c r="C8" s="100"/>
      <c r="D8" s="100"/>
      <c r="E8" s="100"/>
      <c r="F8" s="100"/>
      <c r="G8" s="100"/>
      <c r="J8" s="1"/>
    </row>
    <row r="9" spans="1:72" ht="11.25" customHeight="1" x14ac:dyDescent="0.25">
      <c r="G9" s="101" t="s">
        <v>2</v>
      </c>
    </row>
    <row r="10" spans="1:72" s="105" customFormat="1" ht="36.75" customHeight="1" x14ac:dyDescent="0.2">
      <c r="A10" s="102" t="s">
        <v>88</v>
      </c>
      <c r="B10" s="102" t="s">
        <v>99</v>
      </c>
      <c r="C10" s="102" t="s">
        <v>100</v>
      </c>
      <c r="D10" s="102" t="s">
        <v>101</v>
      </c>
      <c r="E10" s="103" t="s">
        <v>6</v>
      </c>
      <c r="F10" s="103" t="s">
        <v>102</v>
      </c>
      <c r="G10" s="103" t="s">
        <v>103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</row>
    <row r="11" spans="1:72" s="108" customFormat="1" ht="10.5" customHeight="1" x14ac:dyDescent="0.2">
      <c r="A11" s="106">
        <v>1</v>
      </c>
      <c r="B11" s="106">
        <v>2</v>
      </c>
      <c r="C11" s="106">
        <v>3</v>
      </c>
      <c r="D11" s="106">
        <v>4</v>
      </c>
      <c r="E11" s="106">
        <v>5</v>
      </c>
      <c r="F11" s="106">
        <v>6</v>
      </c>
      <c r="G11" s="106">
        <v>7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</row>
    <row r="12" spans="1:72" s="163" customFormat="1" ht="15.75" customHeight="1" x14ac:dyDescent="0.2">
      <c r="A12" s="109"/>
      <c r="B12" s="110"/>
      <c r="C12" s="111"/>
      <c r="D12" s="111"/>
      <c r="E12" s="112" t="s">
        <v>22</v>
      </c>
      <c r="F12" s="113">
        <f>5350+9150+36625</f>
        <v>51125</v>
      </c>
      <c r="G12" s="114" t="s">
        <v>104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</row>
    <row r="13" spans="1:72" s="163" customFormat="1" ht="24" x14ac:dyDescent="0.2">
      <c r="A13" s="115" t="s">
        <v>67</v>
      </c>
      <c r="B13" s="116" t="s">
        <v>105</v>
      </c>
      <c r="C13" s="111" t="s">
        <v>106</v>
      </c>
      <c r="D13" s="111" t="s">
        <v>107</v>
      </c>
      <c r="E13" s="117" t="s">
        <v>104</v>
      </c>
      <c r="F13" s="118" t="s">
        <v>104</v>
      </c>
      <c r="G13" s="119">
        <f>SUM(G15)</f>
        <v>51125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</row>
    <row r="14" spans="1:72" s="163" customFormat="1" ht="9" customHeight="1" x14ac:dyDescent="0.2">
      <c r="A14" s="109"/>
      <c r="B14" s="120"/>
      <c r="C14" s="111"/>
      <c r="D14" s="111"/>
      <c r="E14" s="111"/>
      <c r="F14" s="121"/>
      <c r="G14" s="164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</row>
    <row r="15" spans="1:72" s="163" customFormat="1" ht="15.75" customHeight="1" x14ac:dyDescent="0.2">
      <c r="A15" s="109"/>
      <c r="B15" s="165" t="s">
        <v>108</v>
      </c>
      <c r="C15" s="111"/>
      <c r="D15" s="111"/>
      <c r="E15" s="111"/>
      <c r="F15" s="121"/>
      <c r="G15" s="164">
        <f>SUM(G16:G17)</f>
        <v>51125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</row>
    <row r="16" spans="1:72" s="163" customFormat="1" ht="15.75" customHeight="1" x14ac:dyDescent="0.2">
      <c r="A16" s="109"/>
      <c r="B16" s="165"/>
      <c r="C16" s="111"/>
      <c r="D16" s="111"/>
      <c r="E16" s="111" t="s">
        <v>109</v>
      </c>
      <c r="F16" s="121" t="s">
        <v>104</v>
      </c>
      <c r="G16" s="122">
        <v>8500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</row>
    <row r="17" spans="1:72" s="163" customFormat="1" ht="15.75" customHeight="1" x14ac:dyDescent="0.2">
      <c r="A17" s="109"/>
      <c r="B17" s="110"/>
      <c r="C17" s="111"/>
      <c r="D17" s="111"/>
      <c r="E17" s="111" t="s">
        <v>110</v>
      </c>
      <c r="F17" s="121" t="s">
        <v>104</v>
      </c>
      <c r="G17" s="122">
        <f>5350+9150+36625-8500</f>
        <v>42625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</row>
    <row r="18" spans="1:72" s="163" customFormat="1" ht="15.75" customHeight="1" x14ac:dyDescent="0.2">
      <c r="A18" s="123"/>
      <c r="B18" s="124"/>
      <c r="C18" s="125"/>
      <c r="D18" s="112"/>
      <c r="E18" s="112"/>
      <c r="F18" s="114"/>
      <c r="G18" s="126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</row>
    <row r="19" spans="1:72" s="163" customFormat="1" ht="15.75" customHeight="1" x14ac:dyDescent="0.2">
      <c r="A19" s="109"/>
      <c r="B19" s="110"/>
      <c r="C19" s="111"/>
      <c r="D19" s="111"/>
      <c r="E19" s="112" t="s">
        <v>22</v>
      </c>
      <c r="F19" s="113">
        <f>9095+9126+6997</f>
        <v>25218</v>
      </c>
      <c r="G19" s="114" t="s">
        <v>104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</row>
    <row r="20" spans="1:72" s="163" customFormat="1" ht="20.25" customHeight="1" x14ac:dyDescent="0.2">
      <c r="A20" s="115" t="s">
        <v>65</v>
      </c>
      <c r="B20" s="127" t="s">
        <v>111</v>
      </c>
      <c r="C20" s="111" t="s">
        <v>112</v>
      </c>
      <c r="D20" s="111" t="s">
        <v>113</v>
      </c>
      <c r="E20" s="117" t="s">
        <v>104</v>
      </c>
      <c r="F20" s="118" t="s">
        <v>104</v>
      </c>
      <c r="G20" s="119">
        <f>SUM(G22)</f>
        <v>25218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</row>
    <row r="21" spans="1:72" s="163" customFormat="1" ht="10.5" customHeight="1" x14ac:dyDescent="0.2">
      <c r="A21" s="109"/>
      <c r="B21" s="120"/>
      <c r="C21" s="111"/>
      <c r="D21" s="111"/>
      <c r="E21" s="111"/>
      <c r="F21" s="121"/>
      <c r="G21" s="164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</row>
    <row r="22" spans="1:72" s="163" customFormat="1" ht="15.75" customHeight="1" x14ac:dyDescent="0.2">
      <c r="A22" s="109"/>
      <c r="B22" s="165" t="s">
        <v>108</v>
      </c>
      <c r="C22" s="111"/>
      <c r="D22" s="111"/>
      <c r="E22" s="111"/>
      <c r="F22" s="121"/>
      <c r="G22" s="164">
        <f>SUM(G23:G28)</f>
        <v>25218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</row>
    <row r="23" spans="1:72" s="163" customFormat="1" ht="15.75" customHeight="1" x14ac:dyDescent="0.2">
      <c r="A23" s="109"/>
      <c r="B23" s="110"/>
      <c r="C23" s="111"/>
      <c r="D23" s="111"/>
      <c r="E23" s="111" t="s">
        <v>109</v>
      </c>
      <c r="F23" s="121" t="s">
        <v>104</v>
      </c>
      <c r="G23" s="122">
        <f>8830+8891</f>
        <v>17721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</row>
    <row r="24" spans="1:72" s="163" customFormat="1" ht="15.75" customHeight="1" x14ac:dyDescent="0.2">
      <c r="A24" s="109"/>
      <c r="B24" s="110"/>
      <c r="C24" s="111"/>
      <c r="D24" s="111"/>
      <c r="E24" s="111" t="s">
        <v>114</v>
      </c>
      <c r="F24" s="121" t="s">
        <v>104</v>
      </c>
      <c r="G24" s="122">
        <f>265+205</f>
        <v>470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</row>
    <row r="25" spans="1:72" s="163" customFormat="1" ht="15.75" customHeight="1" x14ac:dyDescent="0.2">
      <c r="A25" s="109"/>
      <c r="B25" s="110"/>
      <c r="C25" s="128"/>
      <c r="D25" s="111"/>
      <c r="E25" s="111" t="s">
        <v>110</v>
      </c>
      <c r="F25" s="121" t="s">
        <v>104</v>
      </c>
      <c r="G25" s="122">
        <v>30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</row>
    <row r="26" spans="1:72" s="163" customFormat="1" ht="15.75" customHeight="1" x14ac:dyDescent="0.2">
      <c r="A26" s="109"/>
      <c r="B26" s="110"/>
      <c r="C26" s="128"/>
      <c r="D26" s="111"/>
      <c r="E26" s="111" t="s">
        <v>115</v>
      </c>
      <c r="F26" s="121" t="s">
        <v>104</v>
      </c>
      <c r="G26" s="122">
        <v>6793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</row>
    <row r="27" spans="1:72" s="163" customFormat="1" ht="15.75" customHeight="1" x14ac:dyDescent="0.2">
      <c r="A27" s="109"/>
      <c r="B27" s="110"/>
      <c r="C27" s="128"/>
      <c r="D27" s="111"/>
      <c r="E27" s="111" t="s">
        <v>116</v>
      </c>
      <c r="F27" s="121" t="s">
        <v>104</v>
      </c>
      <c r="G27" s="122">
        <v>92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</row>
    <row r="28" spans="1:72" s="163" customFormat="1" ht="15.75" customHeight="1" x14ac:dyDescent="0.2">
      <c r="A28" s="109"/>
      <c r="B28" s="110"/>
      <c r="C28" s="128"/>
      <c r="D28" s="111"/>
      <c r="E28" s="111" t="s">
        <v>117</v>
      </c>
      <c r="F28" s="121" t="s">
        <v>104</v>
      </c>
      <c r="G28" s="122">
        <v>112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</row>
    <row r="29" spans="1:72" s="163" customFormat="1" ht="15.75" customHeight="1" x14ac:dyDescent="0.2">
      <c r="A29" s="123"/>
      <c r="B29" s="124"/>
      <c r="C29" s="125"/>
      <c r="D29" s="112"/>
      <c r="E29" s="112"/>
      <c r="F29" s="114"/>
      <c r="G29" s="126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</row>
    <row r="30" spans="1:72" s="163" customFormat="1" ht="15.75" customHeight="1" x14ac:dyDescent="0.2">
      <c r="A30" s="109"/>
      <c r="B30" s="110"/>
      <c r="C30" s="111"/>
      <c r="D30" s="111"/>
      <c r="E30" s="112" t="s">
        <v>22</v>
      </c>
      <c r="F30" s="113">
        <f>119646+106488+19584+20502+11322+7038+12852</f>
        <v>297432</v>
      </c>
      <c r="G30" s="114" t="s">
        <v>104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</row>
    <row r="31" spans="1:72" s="163" customFormat="1" ht="24" x14ac:dyDescent="0.2">
      <c r="A31" s="115" t="s">
        <v>62</v>
      </c>
      <c r="B31" s="116" t="s">
        <v>118</v>
      </c>
      <c r="C31" s="111" t="s">
        <v>119</v>
      </c>
      <c r="D31" s="111" t="s">
        <v>120</v>
      </c>
      <c r="E31" s="117" t="s">
        <v>104</v>
      </c>
      <c r="F31" s="118" t="s">
        <v>104</v>
      </c>
      <c r="G31" s="119">
        <f>SUM(G33)</f>
        <v>297432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</row>
    <row r="32" spans="1:72" s="163" customFormat="1" ht="10.5" customHeight="1" x14ac:dyDescent="0.2">
      <c r="A32" s="109"/>
      <c r="B32" s="120"/>
      <c r="C32" s="111"/>
      <c r="D32" s="111"/>
      <c r="E32" s="111"/>
      <c r="F32" s="121"/>
      <c r="G32" s="164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</row>
    <row r="33" spans="1:72" s="163" customFormat="1" ht="15.75" customHeight="1" x14ac:dyDescent="0.2">
      <c r="A33" s="109"/>
      <c r="B33" s="165" t="s">
        <v>108</v>
      </c>
      <c r="C33" s="111"/>
      <c r="D33" s="111"/>
      <c r="E33" s="111"/>
      <c r="F33" s="121"/>
      <c r="G33" s="164">
        <f>SUM(G34:G41)</f>
        <v>297432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</row>
    <row r="34" spans="1:72" s="163" customFormat="1" ht="15.75" customHeight="1" x14ac:dyDescent="0.2">
      <c r="A34" s="109"/>
      <c r="B34" s="110"/>
      <c r="C34" s="111"/>
      <c r="D34" s="111"/>
      <c r="E34" s="111" t="s">
        <v>109</v>
      </c>
      <c r="F34" s="121" t="s">
        <v>104</v>
      </c>
      <c r="G34" s="122">
        <f>117300+104400+19200+20100+11100+6900</f>
        <v>279000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</row>
    <row r="35" spans="1:72" s="163" customFormat="1" ht="15.75" customHeight="1" x14ac:dyDescent="0.2">
      <c r="A35" s="109"/>
      <c r="B35" s="110"/>
      <c r="C35" s="111"/>
      <c r="D35" s="111"/>
      <c r="E35" s="111" t="s">
        <v>115</v>
      </c>
      <c r="F35" s="121" t="s">
        <v>104</v>
      </c>
      <c r="G35" s="122">
        <v>12600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</row>
    <row r="36" spans="1:72" s="163" customFormat="1" ht="15.75" customHeight="1" x14ac:dyDescent="0.2">
      <c r="A36" s="109"/>
      <c r="B36" s="110"/>
      <c r="C36" s="111"/>
      <c r="D36" s="111"/>
      <c r="E36" s="111" t="s">
        <v>114</v>
      </c>
      <c r="F36" s="121" t="s">
        <v>104</v>
      </c>
      <c r="G36" s="122">
        <f>1955+1733+320+330+185+115</f>
        <v>4638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</row>
    <row r="37" spans="1:72" s="163" customFormat="1" ht="15.75" customHeight="1" x14ac:dyDescent="0.2">
      <c r="A37" s="109"/>
      <c r="B37" s="110"/>
      <c r="C37" s="111"/>
      <c r="D37" s="111"/>
      <c r="E37" s="111" t="s">
        <v>121</v>
      </c>
      <c r="F37" s="121" t="s">
        <v>104</v>
      </c>
      <c r="G37" s="122">
        <f>342+304+56+59+33+21</f>
        <v>815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</row>
    <row r="38" spans="1:72" s="163" customFormat="1" ht="15.75" customHeight="1" x14ac:dyDescent="0.2">
      <c r="A38" s="109"/>
      <c r="B38" s="110"/>
      <c r="C38" s="111"/>
      <c r="D38" s="111"/>
      <c r="E38" s="111" t="s">
        <v>122</v>
      </c>
      <c r="F38" s="121" t="s">
        <v>104</v>
      </c>
      <c r="G38" s="122">
        <f>49+44+8+8+4+2</f>
        <v>115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</row>
    <row r="39" spans="1:72" s="163" customFormat="1" ht="15.75" customHeight="1" x14ac:dyDescent="0.2">
      <c r="A39" s="109"/>
      <c r="B39" s="110"/>
      <c r="C39" s="128"/>
      <c r="D39" s="111"/>
      <c r="E39" s="111" t="s">
        <v>123</v>
      </c>
      <c r="F39" s="121" t="s">
        <v>104</v>
      </c>
      <c r="G39" s="122">
        <f>7+5</f>
        <v>12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</row>
    <row r="40" spans="1:72" s="163" customFormat="1" ht="15.75" customHeight="1" x14ac:dyDescent="0.2">
      <c r="A40" s="109"/>
      <c r="B40" s="110"/>
      <c r="C40" s="128"/>
      <c r="D40" s="111"/>
      <c r="E40" s="111" t="s">
        <v>116</v>
      </c>
      <c r="F40" s="121" t="s">
        <v>104</v>
      </c>
      <c r="G40" s="122">
        <f>210</f>
        <v>210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</row>
    <row r="41" spans="1:72" s="163" customFormat="1" ht="15.75" customHeight="1" x14ac:dyDescent="0.2">
      <c r="A41" s="109"/>
      <c r="B41" s="110"/>
      <c r="C41" s="128"/>
      <c r="D41" s="111"/>
      <c r="E41" s="111" t="s">
        <v>117</v>
      </c>
      <c r="F41" s="121" t="s">
        <v>104</v>
      </c>
      <c r="G41" s="122">
        <f>42</f>
        <v>42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</row>
    <row r="42" spans="1:72" s="163" customFormat="1" ht="15.75" customHeight="1" x14ac:dyDescent="0.2">
      <c r="A42" s="123"/>
      <c r="B42" s="124"/>
      <c r="C42" s="125"/>
      <c r="D42" s="112"/>
      <c r="E42" s="112"/>
      <c r="F42" s="114"/>
      <c r="G42" s="126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</row>
    <row r="43" spans="1:72" s="163" customFormat="1" ht="21.75" customHeight="1" x14ac:dyDescent="0.2">
      <c r="A43" s="109"/>
      <c r="B43" s="110"/>
      <c r="C43" s="111" t="s">
        <v>124</v>
      </c>
      <c r="D43" s="111" t="s">
        <v>19</v>
      </c>
      <c r="E43" s="112" t="s">
        <v>22</v>
      </c>
      <c r="F43" s="113">
        <f>55248+183549+25396+225667+26112+20400+296179</f>
        <v>832551</v>
      </c>
      <c r="G43" s="114" t="s">
        <v>104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</row>
    <row r="44" spans="1:72" s="163" customFormat="1" ht="25.5" customHeight="1" x14ac:dyDescent="0.2">
      <c r="A44" s="115" t="s">
        <v>60</v>
      </c>
      <c r="B44" s="116" t="s">
        <v>125</v>
      </c>
      <c r="C44" s="111" t="s">
        <v>126</v>
      </c>
      <c r="D44" s="111" t="s">
        <v>127</v>
      </c>
      <c r="E44" s="117" t="s">
        <v>104</v>
      </c>
      <c r="F44" s="118" t="s">
        <v>104</v>
      </c>
      <c r="G44" s="119">
        <f>SUM(G46)</f>
        <v>515972</v>
      </c>
      <c r="H44" s="70"/>
      <c r="I44" s="12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</row>
    <row r="45" spans="1:72" s="163" customFormat="1" ht="7.5" customHeight="1" x14ac:dyDescent="0.2">
      <c r="A45" s="109"/>
      <c r="B45" s="110"/>
      <c r="C45" s="128"/>
      <c r="D45" s="111"/>
      <c r="E45" s="111"/>
      <c r="F45" s="121"/>
      <c r="G45" s="122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</row>
    <row r="46" spans="1:72" s="163" customFormat="1" ht="15.75" customHeight="1" x14ac:dyDescent="0.2">
      <c r="A46" s="109"/>
      <c r="B46" s="165" t="s">
        <v>128</v>
      </c>
      <c r="C46" s="128"/>
      <c r="D46" s="111"/>
      <c r="E46" s="111"/>
      <c r="F46" s="121"/>
      <c r="G46" s="164">
        <f>SUM(G47:G53)</f>
        <v>515972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</row>
    <row r="47" spans="1:72" s="163" customFormat="1" ht="15.75" customHeight="1" x14ac:dyDescent="0.2">
      <c r="A47" s="109"/>
      <c r="B47" s="165"/>
      <c r="C47" s="128"/>
      <c r="D47" s="111"/>
      <c r="E47" s="111" t="s">
        <v>114</v>
      </c>
      <c r="F47" s="121" t="s">
        <v>104</v>
      </c>
      <c r="G47" s="122">
        <f>30632.85+3900</f>
        <v>34532.85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</row>
    <row r="48" spans="1:72" s="163" customFormat="1" ht="15.75" customHeight="1" x14ac:dyDescent="0.2">
      <c r="A48" s="123"/>
      <c r="B48" s="166"/>
      <c r="C48" s="125"/>
      <c r="D48" s="112"/>
      <c r="E48" s="112" t="s">
        <v>121</v>
      </c>
      <c r="F48" s="114" t="s">
        <v>104</v>
      </c>
      <c r="G48" s="126">
        <f>32323.13+4574.16+7613.82+38341.08+4442.57-997.86-627.21</f>
        <v>85669.69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</row>
    <row r="49" spans="1:72" s="163" customFormat="1" ht="15.75" customHeight="1" x14ac:dyDescent="0.2">
      <c r="A49" s="109"/>
      <c r="B49" s="165"/>
      <c r="C49" s="128"/>
      <c r="D49" s="111"/>
      <c r="E49" s="111" t="s">
        <v>122</v>
      </c>
      <c r="F49" s="121" t="s">
        <v>104</v>
      </c>
      <c r="G49" s="122">
        <f>4353.47+616.06+1046.73+5464.53+633.18-86.42-75.66</f>
        <v>11951.890000000001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</row>
    <row r="50" spans="1:72" s="163" customFormat="1" ht="15.75" customHeight="1" x14ac:dyDescent="0.2">
      <c r="A50" s="109"/>
      <c r="B50" s="165"/>
      <c r="C50" s="128"/>
      <c r="D50" s="111"/>
      <c r="E50" s="111" t="s">
        <v>14</v>
      </c>
      <c r="F50" s="121" t="s">
        <v>104</v>
      </c>
      <c r="G50" s="122">
        <v>4547.5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</row>
    <row r="51" spans="1:72" s="163" customFormat="1" ht="15.75" customHeight="1" x14ac:dyDescent="0.2">
      <c r="A51" s="109"/>
      <c r="B51" s="110"/>
      <c r="C51" s="128"/>
      <c r="D51" s="111"/>
      <c r="E51" s="111" t="s">
        <v>110</v>
      </c>
      <c r="F51" s="121" t="s">
        <v>104</v>
      </c>
      <c r="G51" s="122">
        <f>827.5+2000+250+1920+162.5-200-4547.5</f>
        <v>412.5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</row>
    <row r="52" spans="1:72" s="163" customFormat="1" ht="15.75" customHeight="1" x14ac:dyDescent="0.2">
      <c r="A52" s="109"/>
      <c r="B52" s="110"/>
      <c r="C52" s="128"/>
      <c r="D52" s="111"/>
      <c r="E52" s="111" t="s">
        <v>123</v>
      </c>
      <c r="F52" s="121" t="s">
        <v>104</v>
      </c>
      <c r="G52" s="122">
        <f>502.76+307.42+37.5+80</f>
        <v>927.68000000000006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</row>
    <row r="53" spans="1:72" s="163" customFormat="1" ht="15.75" customHeight="1" x14ac:dyDescent="0.2">
      <c r="A53" s="109"/>
      <c r="B53" s="110"/>
      <c r="C53" s="128"/>
      <c r="D53" s="111"/>
      <c r="E53" s="111" t="s">
        <v>129</v>
      </c>
      <c r="F53" s="121" t="s">
        <v>104</v>
      </c>
      <c r="G53" s="122">
        <f>53286.35+141018.39+19955.78-9163.31+179941.39+20873.75-24667.83-3234.63-80</f>
        <v>377929.89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</row>
    <row r="54" spans="1:72" s="163" customFormat="1" ht="12.75" customHeight="1" x14ac:dyDescent="0.2">
      <c r="A54" s="109"/>
      <c r="B54" s="110"/>
      <c r="C54" s="128"/>
      <c r="D54" s="111"/>
      <c r="E54" s="111"/>
      <c r="F54" s="121"/>
      <c r="G54" s="122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</row>
    <row r="55" spans="1:72" s="163" customFormat="1" ht="15.75" customHeight="1" x14ac:dyDescent="0.2">
      <c r="A55" s="109"/>
      <c r="B55" s="165" t="s">
        <v>128</v>
      </c>
      <c r="C55" s="111" t="s">
        <v>126</v>
      </c>
      <c r="D55" s="111" t="s">
        <v>130</v>
      </c>
      <c r="E55" s="117" t="s">
        <v>104</v>
      </c>
      <c r="F55" s="118" t="s">
        <v>104</v>
      </c>
      <c r="G55" s="119">
        <f>SUM(G57)</f>
        <v>285197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</row>
    <row r="56" spans="1:72" s="163" customFormat="1" ht="7.5" customHeight="1" x14ac:dyDescent="0.2">
      <c r="A56" s="109"/>
      <c r="B56" s="110"/>
      <c r="C56" s="128"/>
      <c r="D56" s="111"/>
      <c r="E56" s="111"/>
      <c r="F56" s="121"/>
      <c r="G56" s="122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</row>
    <row r="57" spans="1:72" s="163" customFormat="1" ht="15.75" customHeight="1" x14ac:dyDescent="0.2">
      <c r="A57" s="109"/>
      <c r="B57" s="110"/>
      <c r="C57" s="128"/>
      <c r="D57" s="111"/>
      <c r="E57" s="111"/>
      <c r="F57" s="121"/>
      <c r="G57" s="164">
        <f>SUM(G58:G60)</f>
        <v>285197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</row>
    <row r="58" spans="1:72" s="163" customFormat="1" ht="15.75" customHeight="1" x14ac:dyDescent="0.2">
      <c r="A58" s="109"/>
      <c r="B58" s="110"/>
      <c r="C58" s="128"/>
      <c r="D58" s="111"/>
      <c r="E58" s="111" t="s">
        <v>116</v>
      </c>
      <c r="F58" s="121" t="s">
        <v>104</v>
      </c>
      <c r="G58" s="122">
        <f>23300</f>
        <v>23300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</row>
    <row r="59" spans="1:72" s="163" customFormat="1" ht="15.75" customHeight="1" x14ac:dyDescent="0.2">
      <c r="A59" s="109"/>
      <c r="B59" s="110"/>
      <c r="C59" s="128"/>
      <c r="D59" s="111"/>
      <c r="E59" s="111" t="s">
        <v>131</v>
      </c>
      <c r="F59" s="121" t="s">
        <v>104</v>
      </c>
      <c r="G59" s="122">
        <f>212347.85</f>
        <v>212347.85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</row>
    <row r="60" spans="1:72" s="163" customFormat="1" ht="15.75" customHeight="1" x14ac:dyDescent="0.2">
      <c r="A60" s="109"/>
      <c r="B60" s="110"/>
      <c r="C60" s="128"/>
      <c r="D60" s="111"/>
      <c r="E60" s="111" t="s">
        <v>117</v>
      </c>
      <c r="F60" s="121" t="s">
        <v>104</v>
      </c>
      <c r="G60" s="122">
        <v>49549.15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</row>
    <row r="61" spans="1:72" s="163" customFormat="1" ht="12.75" customHeight="1" x14ac:dyDescent="0.2">
      <c r="A61" s="109"/>
      <c r="B61" s="110"/>
      <c r="C61" s="128"/>
      <c r="D61" s="111"/>
      <c r="E61" s="111"/>
      <c r="F61" s="121"/>
      <c r="G61" s="122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</row>
    <row r="62" spans="1:72" s="163" customFormat="1" ht="15.75" customHeight="1" x14ac:dyDescent="0.2">
      <c r="A62" s="109"/>
      <c r="B62" s="165" t="s">
        <v>128</v>
      </c>
      <c r="C62" s="111" t="s">
        <v>126</v>
      </c>
      <c r="D62" s="111" t="s">
        <v>132</v>
      </c>
      <c r="E62" s="117" t="s">
        <v>104</v>
      </c>
      <c r="F62" s="118" t="s">
        <v>104</v>
      </c>
      <c r="G62" s="119">
        <f>SUM(G64)</f>
        <v>2392.8000000000002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</row>
    <row r="63" spans="1:72" s="163" customFormat="1" ht="6.75" customHeight="1" x14ac:dyDescent="0.2">
      <c r="A63" s="109"/>
      <c r="B63" s="110"/>
      <c r="C63" s="128"/>
      <c r="D63" s="111"/>
      <c r="E63" s="111"/>
      <c r="F63" s="121"/>
      <c r="G63" s="122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</row>
    <row r="64" spans="1:72" s="163" customFormat="1" ht="15.75" customHeight="1" x14ac:dyDescent="0.2">
      <c r="A64" s="109"/>
      <c r="B64" s="110"/>
      <c r="C64" s="128"/>
      <c r="D64" s="111"/>
      <c r="E64" s="111"/>
      <c r="F64" s="121"/>
      <c r="G64" s="164">
        <f>SUM(G65:G66)</f>
        <v>2392.8000000000002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</row>
    <row r="65" spans="1:72" s="163" customFormat="1" ht="15.75" customHeight="1" x14ac:dyDescent="0.2">
      <c r="A65" s="109"/>
      <c r="B65" s="110"/>
      <c r="C65" s="128"/>
      <c r="D65" s="111"/>
      <c r="E65" s="111" t="s">
        <v>116</v>
      </c>
      <c r="F65" s="121" t="s">
        <v>104</v>
      </c>
      <c r="G65" s="122">
        <f>2000</f>
        <v>2000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</row>
    <row r="66" spans="1:72" s="163" customFormat="1" ht="15.75" customHeight="1" x14ac:dyDescent="0.2">
      <c r="A66" s="109"/>
      <c r="B66" s="110"/>
      <c r="C66" s="128"/>
      <c r="D66" s="111"/>
      <c r="E66" s="111" t="s">
        <v>117</v>
      </c>
      <c r="F66" s="121" t="s">
        <v>104</v>
      </c>
      <c r="G66" s="122">
        <f>392.8</f>
        <v>392.8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</row>
    <row r="67" spans="1:72" s="163" customFormat="1" ht="12.75" customHeight="1" x14ac:dyDescent="0.2">
      <c r="A67" s="109"/>
      <c r="B67" s="110"/>
      <c r="C67" s="128"/>
      <c r="D67" s="111"/>
      <c r="E67" s="111"/>
      <c r="F67" s="121"/>
      <c r="G67" s="122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</row>
    <row r="68" spans="1:72" s="163" customFormat="1" ht="15.75" customHeight="1" x14ac:dyDescent="0.2">
      <c r="A68" s="109"/>
      <c r="B68" s="165" t="s">
        <v>128</v>
      </c>
      <c r="C68" s="111" t="s">
        <v>126</v>
      </c>
      <c r="D68" s="111" t="s">
        <v>133</v>
      </c>
      <c r="E68" s="117" t="s">
        <v>104</v>
      </c>
      <c r="F68" s="118" t="s">
        <v>104</v>
      </c>
      <c r="G68" s="119">
        <f>SUM(G70)</f>
        <v>8589.2000000000007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</row>
    <row r="69" spans="1:72" s="163" customFormat="1" ht="8.25" customHeight="1" x14ac:dyDescent="0.2">
      <c r="A69" s="109"/>
      <c r="B69" s="110"/>
      <c r="C69" s="128"/>
      <c r="D69" s="111"/>
      <c r="E69" s="111"/>
      <c r="F69" s="121"/>
      <c r="G69" s="122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</row>
    <row r="70" spans="1:72" s="163" customFormat="1" ht="15.75" customHeight="1" x14ac:dyDescent="0.2">
      <c r="A70" s="109"/>
      <c r="B70" s="110"/>
      <c r="C70" s="128"/>
      <c r="D70" s="111"/>
      <c r="E70" s="111"/>
      <c r="F70" s="121"/>
      <c r="G70" s="164">
        <f>SUM(G71:G73)</f>
        <v>8589.2000000000007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</row>
    <row r="71" spans="1:72" s="163" customFormat="1" ht="15.75" customHeight="1" x14ac:dyDescent="0.2">
      <c r="A71" s="109"/>
      <c r="B71" s="110"/>
      <c r="C71" s="128"/>
      <c r="D71" s="111"/>
      <c r="E71" s="111" t="s">
        <v>116</v>
      </c>
      <c r="F71" s="121" t="s">
        <v>104</v>
      </c>
      <c r="G71" s="122">
        <f>3000</f>
        <v>3000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</row>
    <row r="72" spans="1:72" s="163" customFormat="1" ht="15.75" customHeight="1" x14ac:dyDescent="0.2">
      <c r="A72" s="109"/>
      <c r="B72" s="110"/>
      <c r="C72" s="128"/>
      <c r="D72" s="111"/>
      <c r="E72" s="111" t="s">
        <v>131</v>
      </c>
      <c r="F72" s="121" t="s">
        <v>104</v>
      </c>
      <c r="G72" s="122">
        <f>5000</f>
        <v>5000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</row>
    <row r="73" spans="1:72" s="163" customFormat="1" ht="15.75" customHeight="1" x14ac:dyDescent="0.2">
      <c r="A73" s="109"/>
      <c r="B73" s="110"/>
      <c r="C73" s="128"/>
      <c r="D73" s="111"/>
      <c r="E73" s="111" t="s">
        <v>117</v>
      </c>
      <c r="F73" s="121" t="s">
        <v>104</v>
      </c>
      <c r="G73" s="122">
        <f>589.2</f>
        <v>589.20000000000005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</row>
    <row r="74" spans="1:72" s="163" customFormat="1" ht="12.75" customHeight="1" x14ac:dyDescent="0.2">
      <c r="A74" s="109"/>
      <c r="B74" s="110"/>
      <c r="C74" s="128"/>
      <c r="D74" s="111"/>
      <c r="E74" s="111"/>
      <c r="F74" s="121"/>
      <c r="G74" s="122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</row>
    <row r="75" spans="1:72" s="163" customFormat="1" ht="15.75" customHeight="1" x14ac:dyDescent="0.2">
      <c r="A75" s="109"/>
      <c r="B75" s="165" t="s">
        <v>128</v>
      </c>
      <c r="C75" s="111" t="s">
        <v>126</v>
      </c>
      <c r="D75" s="111" t="s">
        <v>134</v>
      </c>
      <c r="E75" s="117" t="s">
        <v>104</v>
      </c>
      <c r="F75" s="118" t="s">
        <v>104</v>
      </c>
      <c r="G75" s="119">
        <f>SUM(G77)</f>
        <v>2821.9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</row>
    <row r="76" spans="1:72" s="163" customFormat="1" ht="15.75" customHeight="1" x14ac:dyDescent="0.2">
      <c r="A76" s="109"/>
      <c r="B76" s="110"/>
      <c r="C76" s="128"/>
      <c r="D76" s="111"/>
      <c r="E76" s="111"/>
      <c r="F76" s="121"/>
      <c r="G76" s="122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</row>
    <row r="77" spans="1:72" s="163" customFormat="1" ht="15.75" customHeight="1" x14ac:dyDescent="0.2">
      <c r="A77" s="109"/>
      <c r="B77" s="110"/>
      <c r="C77" s="128"/>
      <c r="D77" s="111"/>
      <c r="E77" s="111"/>
      <c r="F77" s="121"/>
      <c r="G77" s="164">
        <f>SUM(G78:G79)</f>
        <v>2821.9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</row>
    <row r="78" spans="1:72" s="163" customFormat="1" ht="15.75" customHeight="1" x14ac:dyDescent="0.2">
      <c r="A78" s="109"/>
      <c r="B78" s="110"/>
      <c r="C78" s="128"/>
      <c r="D78" s="111"/>
      <c r="E78" s="111" t="s">
        <v>131</v>
      </c>
      <c r="F78" s="121" t="s">
        <v>104</v>
      </c>
      <c r="G78" s="122">
        <f>1800</f>
        <v>1800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</row>
    <row r="79" spans="1:72" s="163" customFormat="1" ht="15.75" customHeight="1" x14ac:dyDescent="0.2">
      <c r="A79" s="109"/>
      <c r="B79" s="110"/>
      <c r="C79" s="128"/>
      <c r="D79" s="111"/>
      <c r="E79" s="111" t="s">
        <v>117</v>
      </c>
      <c r="F79" s="121" t="s">
        <v>104</v>
      </c>
      <c r="G79" s="122">
        <f>1021.9</f>
        <v>1021.9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</row>
    <row r="80" spans="1:72" s="163" customFormat="1" ht="15.75" customHeight="1" x14ac:dyDescent="0.2">
      <c r="A80" s="109"/>
      <c r="B80" s="110"/>
      <c r="C80" s="128"/>
      <c r="D80" s="111"/>
      <c r="E80" s="111"/>
      <c r="F80" s="121"/>
      <c r="G80" s="122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</row>
    <row r="81" spans="1:72" s="163" customFormat="1" ht="15.75" customHeight="1" x14ac:dyDescent="0.2">
      <c r="A81" s="109"/>
      <c r="B81" s="165" t="s">
        <v>128</v>
      </c>
      <c r="C81" s="111" t="s">
        <v>126</v>
      </c>
      <c r="D81" s="111" t="s">
        <v>135</v>
      </c>
      <c r="E81" s="117" t="s">
        <v>104</v>
      </c>
      <c r="F81" s="118" t="s">
        <v>104</v>
      </c>
      <c r="G81" s="119">
        <f>SUM(G83)</f>
        <v>17578.099999999999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</row>
    <row r="82" spans="1:72" s="163" customFormat="1" ht="12.75" customHeight="1" x14ac:dyDescent="0.2">
      <c r="A82" s="109"/>
      <c r="B82" s="110"/>
      <c r="C82" s="128"/>
      <c r="D82" s="111"/>
      <c r="E82" s="111"/>
      <c r="F82" s="121"/>
      <c r="G82" s="122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</row>
    <row r="83" spans="1:72" s="163" customFormat="1" ht="15.75" customHeight="1" x14ac:dyDescent="0.2">
      <c r="A83" s="109"/>
      <c r="B83" s="110"/>
      <c r="C83" s="128"/>
      <c r="D83" s="111"/>
      <c r="E83" s="111"/>
      <c r="F83" s="121"/>
      <c r="G83" s="164">
        <f>SUM(G84:G85)</f>
        <v>17578.099999999999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</row>
    <row r="84" spans="1:72" s="163" customFormat="1" ht="15.75" customHeight="1" x14ac:dyDescent="0.2">
      <c r="A84" s="109"/>
      <c r="B84" s="110"/>
      <c r="C84" s="128"/>
      <c r="D84" s="111"/>
      <c r="E84" s="111" t="s">
        <v>131</v>
      </c>
      <c r="F84" s="121" t="s">
        <v>104</v>
      </c>
      <c r="G84" s="122">
        <f>13343.1</f>
        <v>13343.1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</row>
    <row r="85" spans="1:72" s="163" customFormat="1" ht="15.75" customHeight="1" x14ac:dyDescent="0.2">
      <c r="A85" s="109"/>
      <c r="B85" s="110"/>
      <c r="C85" s="128"/>
      <c r="D85" s="111"/>
      <c r="E85" s="111" t="s">
        <v>117</v>
      </c>
      <c r="F85" s="121" t="s">
        <v>104</v>
      </c>
      <c r="G85" s="122">
        <f>4235</f>
        <v>4235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</row>
    <row r="86" spans="1:72" s="163" customFormat="1" ht="10.5" customHeight="1" x14ac:dyDescent="0.2">
      <c r="A86" s="123"/>
      <c r="B86" s="124"/>
      <c r="C86" s="125"/>
      <c r="D86" s="112"/>
      <c r="E86" s="112"/>
      <c r="F86" s="114"/>
      <c r="G86" s="126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</row>
    <row r="87" spans="1:72" s="163" customFormat="1" ht="15.75" customHeight="1" x14ac:dyDescent="0.2">
      <c r="A87" s="109"/>
      <c r="B87" s="110"/>
      <c r="C87" s="111"/>
      <c r="D87" s="111"/>
      <c r="E87" s="112" t="s">
        <v>22</v>
      </c>
      <c r="F87" s="113">
        <f>6242.96+5773.4+1431.89+1201.64</f>
        <v>14649.89</v>
      </c>
      <c r="G87" s="114" t="s">
        <v>104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</row>
    <row r="88" spans="1:72" s="163" customFormat="1" ht="24" customHeight="1" x14ac:dyDescent="0.2">
      <c r="A88" s="115" t="s">
        <v>80</v>
      </c>
      <c r="B88" s="127" t="s">
        <v>136</v>
      </c>
      <c r="C88" s="111" t="s">
        <v>137</v>
      </c>
      <c r="D88" s="111" t="s">
        <v>138</v>
      </c>
      <c r="E88" s="117" t="s">
        <v>104</v>
      </c>
      <c r="F88" s="118" t="s">
        <v>104</v>
      </c>
      <c r="G88" s="119">
        <f>SUM(G90)</f>
        <v>14649.89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</row>
    <row r="89" spans="1:72" s="163" customFormat="1" ht="8.25" customHeight="1" x14ac:dyDescent="0.2">
      <c r="A89" s="109"/>
      <c r="B89" s="120"/>
      <c r="C89" s="111"/>
      <c r="D89" s="111"/>
      <c r="E89" s="111"/>
      <c r="F89" s="121"/>
      <c r="G89" s="164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</row>
    <row r="90" spans="1:72" s="163" customFormat="1" ht="15.75" customHeight="1" x14ac:dyDescent="0.2">
      <c r="A90" s="109"/>
      <c r="B90" s="165" t="s">
        <v>139</v>
      </c>
      <c r="C90" s="111"/>
      <c r="D90" s="111"/>
      <c r="E90" s="111"/>
      <c r="F90" s="121"/>
      <c r="G90" s="164">
        <f>SUM(G91:G95)</f>
        <v>14649.89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</row>
    <row r="91" spans="1:72" s="163" customFormat="1" ht="15.75" customHeight="1" x14ac:dyDescent="0.2">
      <c r="A91" s="109"/>
      <c r="B91" s="110"/>
      <c r="C91" s="111"/>
      <c r="D91" s="111"/>
      <c r="E91" s="111" t="s">
        <v>114</v>
      </c>
      <c r="F91" s="121" t="s">
        <v>104</v>
      </c>
      <c r="G91" s="122">
        <f>5218.13+4825.64+1196.83</f>
        <v>11240.6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</row>
    <row r="92" spans="1:72" s="163" customFormat="1" ht="15.75" customHeight="1" x14ac:dyDescent="0.2">
      <c r="A92" s="109"/>
      <c r="B92" s="110"/>
      <c r="C92" s="111"/>
      <c r="D92" s="111"/>
      <c r="E92" s="111" t="s">
        <v>121</v>
      </c>
      <c r="F92" s="121" t="s">
        <v>104</v>
      </c>
      <c r="G92" s="122">
        <f>897+829.53+205.74</f>
        <v>1932.27</v>
      </c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</row>
    <row r="93" spans="1:72" s="163" customFormat="1" ht="15.75" customHeight="1" x14ac:dyDescent="0.2">
      <c r="A93" s="109"/>
      <c r="B93" s="110"/>
      <c r="C93" s="111"/>
      <c r="D93" s="111"/>
      <c r="E93" s="111" t="s">
        <v>122</v>
      </c>
      <c r="F93" s="121" t="s">
        <v>104</v>
      </c>
      <c r="G93" s="122">
        <f>127.83+118.23+29.32</f>
        <v>275.38</v>
      </c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</row>
    <row r="94" spans="1:72" s="163" customFormat="1" ht="15.75" customHeight="1" x14ac:dyDescent="0.2">
      <c r="A94" s="109"/>
      <c r="B94" s="110"/>
      <c r="C94" s="128"/>
      <c r="D94" s="111"/>
      <c r="E94" s="111" t="s">
        <v>116</v>
      </c>
      <c r="F94" s="121" t="s">
        <v>104</v>
      </c>
      <c r="G94" s="122">
        <f>1004.38</f>
        <v>1004.38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</row>
    <row r="95" spans="1:72" s="163" customFormat="1" ht="15.75" customHeight="1" x14ac:dyDescent="0.2">
      <c r="A95" s="109"/>
      <c r="B95" s="110"/>
      <c r="C95" s="128"/>
      <c r="D95" s="111"/>
      <c r="E95" s="111" t="s">
        <v>117</v>
      </c>
      <c r="F95" s="121" t="s">
        <v>104</v>
      </c>
      <c r="G95" s="122">
        <f>197.26</f>
        <v>197.26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</row>
    <row r="96" spans="1:72" s="163" customFormat="1" ht="12.75" customHeight="1" x14ac:dyDescent="0.2">
      <c r="A96" s="123"/>
      <c r="B96" s="124"/>
      <c r="C96" s="125"/>
      <c r="D96" s="112"/>
      <c r="E96" s="112"/>
      <c r="F96" s="114"/>
      <c r="G96" s="126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</row>
    <row r="97" spans="1:72" s="163" customFormat="1" ht="15.75" customHeight="1" x14ac:dyDescent="0.2">
      <c r="A97" s="109"/>
      <c r="B97" s="110"/>
      <c r="C97" s="111"/>
      <c r="D97" s="111"/>
      <c r="E97" s="112" t="s">
        <v>35</v>
      </c>
      <c r="F97" s="113">
        <f>193360+150000+300000+1504+122160+1824+289960</f>
        <v>1058808</v>
      </c>
      <c r="G97" s="114" t="s">
        <v>104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</row>
    <row r="98" spans="1:72" s="163" customFormat="1" ht="25.5" customHeight="1" x14ac:dyDescent="0.2">
      <c r="A98" s="115" t="s">
        <v>79</v>
      </c>
      <c r="B98" s="116" t="s">
        <v>140</v>
      </c>
      <c r="C98" s="111" t="s">
        <v>141</v>
      </c>
      <c r="D98" s="111" t="s">
        <v>142</v>
      </c>
      <c r="E98" s="117" t="s">
        <v>104</v>
      </c>
      <c r="F98" s="118" t="s">
        <v>104</v>
      </c>
      <c r="G98" s="119">
        <f>SUM(G100)</f>
        <v>1058808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</row>
    <row r="99" spans="1:72" s="163" customFormat="1" ht="10.5" customHeight="1" x14ac:dyDescent="0.2">
      <c r="A99" s="109"/>
      <c r="B99" s="120"/>
      <c r="C99" s="111"/>
      <c r="D99" s="111"/>
      <c r="E99" s="111"/>
      <c r="F99" s="121"/>
      <c r="G99" s="164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</row>
    <row r="100" spans="1:72" s="163" customFormat="1" ht="15.75" customHeight="1" x14ac:dyDescent="0.2">
      <c r="A100" s="109"/>
      <c r="B100" s="165" t="s">
        <v>108</v>
      </c>
      <c r="C100" s="111"/>
      <c r="D100" s="111"/>
      <c r="E100" s="111"/>
      <c r="F100" s="121"/>
      <c r="G100" s="164">
        <f>SUM(G101:G104)</f>
        <v>1058808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</row>
    <row r="101" spans="1:72" s="163" customFormat="1" ht="15.75" customHeight="1" x14ac:dyDescent="0.2">
      <c r="A101" s="109"/>
      <c r="B101" s="110"/>
      <c r="C101" s="111"/>
      <c r="D101" s="111"/>
      <c r="E101" s="111" t="s">
        <v>109</v>
      </c>
      <c r="F101" s="121" t="s">
        <v>104</v>
      </c>
      <c r="G101" s="122">
        <f>193360+150000+300000+122160+289960</f>
        <v>1055480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</row>
    <row r="102" spans="1:72" s="163" customFormat="1" ht="15.75" customHeight="1" x14ac:dyDescent="0.2">
      <c r="A102" s="109"/>
      <c r="B102" s="110"/>
      <c r="C102" s="128"/>
      <c r="D102" s="111"/>
      <c r="E102" s="111" t="s">
        <v>114</v>
      </c>
      <c r="F102" s="121" t="s">
        <v>104</v>
      </c>
      <c r="G102" s="122">
        <f>1254+1520</f>
        <v>2774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</row>
    <row r="103" spans="1:72" s="163" customFormat="1" ht="15.75" customHeight="1" x14ac:dyDescent="0.2">
      <c r="A103" s="109"/>
      <c r="B103" s="110"/>
      <c r="C103" s="128"/>
      <c r="D103" s="111"/>
      <c r="E103" s="111" t="s">
        <v>121</v>
      </c>
      <c r="F103" s="121" t="s">
        <v>104</v>
      </c>
      <c r="G103" s="122">
        <f>219+266</f>
        <v>485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</row>
    <row r="104" spans="1:72" s="163" customFormat="1" ht="15.75" customHeight="1" x14ac:dyDescent="0.2">
      <c r="A104" s="109"/>
      <c r="B104" s="110"/>
      <c r="C104" s="128"/>
      <c r="D104" s="111"/>
      <c r="E104" s="111" t="s">
        <v>122</v>
      </c>
      <c r="F104" s="121" t="s">
        <v>104</v>
      </c>
      <c r="G104" s="122">
        <f>31+38</f>
        <v>69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</row>
    <row r="105" spans="1:72" s="163" customFormat="1" ht="15.75" customHeight="1" x14ac:dyDescent="0.2">
      <c r="A105" s="123"/>
      <c r="B105" s="124"/>
      <c r="C105" s="125"/>
      <c r="D105" s="112"/>
      <c r="E105" s="112"/>
      <c r="F105" s="114"/>
      <c r="G105" s="126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</row>
    <row r="106" spans="1:72" s="163" customFormat="1" ht="15.75" customHeight="1" x14ac:dyDescent="0.2">
      <c r="A106" s="109"/>
      <c r="B106" s="110"/>
      <c r="C106" s="111"/>
      <c r="D106" s="111"/>
      <c r="E106" s="112" t="s">
        <v>35</v>
      </c>
      <c r="F106" s="113">
        <f>195780+264660+288000</f>
        <v>748440</v>
      </c>
      <c r="G106" s="114" t="s">
        <v>104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</row>
    <row r="107" spans="1:72" s="163" customFormat="1" ht="23.25" customHeight="1" x14ac:dyDescent="0.2">
      <c r="A107" s="115" t="s">
        <v>77</v>
      </c>
      <c r="B107" s="116" t="s">
        <v>143</v>
      </c>
      <c r="C107" s="111" t="s">
        <v>141</v>
      </c>
      <c r="D107" s="111" t="s">
        <v>142</v>
      </c>
      <c r="E107" s="117" t="s">
        <v>104</v>
      </c>
      <c r="F107" s="118" t="s">
        <v>104</v>
      </c>
      <c r="G107" s="119">
        <f>SUM(G109,G113)</f>
        <v>748439.99999999988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</row>
    <row r="108" spans="1:72" s="163" customFormat="1" ht="9.75" customHeight="1" x14ac:dyDescent="0.2">
      <c r="A108" s="109"/>
      <c r="B108" s="120"/>
      <c r="C108" s="111"/>
      <c r="D108" s="111"/>
      <c r="E108" s="111"/>
      <c r="F108" s="121"/>
      <c r="G108" s="164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</row>
    <row r="109" spans="1:72" s="163" customFormat="1" ht="25.5" customHeight="1" x14ac:dyDescent="0.2">
      <c r="A109" s="109"/>
      <c r="B109" s="167" t="s">
        <v>144</v>
      </c>
      <c r="C109" s="111"/>
      <c r="D109" s="111"/>
      <c r="E109" s="111"/>
      <c r="F109" s="121"/>
      <c r="G109" s="164">
        <f>SUM(G110:G111)</f>
        <v>719742.15999999992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</row>
    <row r="110" spans="1:72" s="163" customFormat="1" ht="15.75" customHeight="1" x14ac:dyDescent="0.2">
      <c r="A110" s="109"/>
      <c r="B110" s="110"/>
      <c r="C110" s="111"/>
      <c r="D110" s="111"/>
      <c r="E110" s="111" t="s">
        <v>110</v>
      </c>
      <c r="F110" s="121" t="s">
        <v>104</v>
      </c>
      <c r="G110" s="122">
        <f>195780+264660-28697.84</f>
        <v>431742.16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</row>
    <row r="111" spans="1:72" s="163" customFormat="1" ht="15.75" customHeight="1" x14ac:dyDescent="0.2">
      <c r="A111" s="109"/>
      <c r="B111" s="110"/>
      <c r="C111" s="128"/>
      <c r="D111" s="111"/>
      <c r="E111" s="111" t="s">
        <v>145</v>
      </c>
      <c r="F111" s="121" t="s">
        <v>104</v>
      </c>
      <c r="G111" s="122">
        <v>288000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</row>
    <row r="112" spans="1:72" s="163" customFormat="1" ht="15.75" customHeight="1" x14ac:dyDescent="0.2">
      <c r="A112" s="109"/>
      <c r="B112" s="110"/>
      <c r="C112" s="128"/>
      <c r="D112" s="111"/>
      <c r="E112" s="111"/>
      <c r="F112" s="121"/>
      <c r="G112" s="122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</row>
    <row r="113" spans="1:72" s="163" customFormat="1" ht="15.75" customHeight="1" x14ac:dyDescent="0.2">
      <c r="A113" s="109"/>
      <c r="B113" s="165" t="s">
        <v>146</v>
      </c>
      <c r="C113" s="111"/>
      <c r="D113" s="111"/>
      <c r="E113" s="111"/>
      <c r="F113" s="121"/>
      <c r="G113" s="164">
        <f>SUM(G114:G117)</f>
        <v>28697.84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</row>
    <row r="114" spans="1:72" s="163" customFormat="1" ht="15.75" customHeight="1" x14ac:dyDescent="0.2">
      <c r="A114" s="109"/>
      <c r="B114" s="110"/>
      <c r="C114" s="111"/>
      <c r="D114" s="111"/>
      <c r="E114" s="111" t="s">
        <v>147</v>
      </c>
      <c r="F114" s="121" t="s">
        <v>104</v>
      </c>
      <c r="G114" s="122">
        <v>14528.59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</row>
    <row r="115" spans="1:72" s="163" customFormat="1" ht="15.75" customHeight="1" x14ac:dyDescent="0.2">
      <c r="A115" s="109"/>
      <c r="B115" s="110"/>
      <c r="C115" s="128"/>
      <c r="D115" s="111"/>
      <c r="E115" s="111" t="s">
        <v>148</v>
      </c>
      <c r="F115" s="121" t="s">
        <v>104</v>
      </c>
      <c r="G115" s="122">
        <v>6422.5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</row>
    <row r="116" spans="1:72" s="163" customFormat="1" ht="15.75" customHeight="1" x14ac:dyDescent="0.2">
      <c r="A116" s="109"/>
      <c r="B116" s="110"/>
      <c r="C116" s="128"/>
      <c r="D116" s="111"/>
      <c r="E116" s="111" t="s">
        <v>110</v>
      </c>
      <c r="F116" s="121" t="s">
        <v>104</v>
      </c>
      <c r="G116" s="122">
        <v>2056.23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</row>
    <row r="117" spans="1:72" s="163" customFormat="1" ht="15.75" customHeight="1" x14ac:dyDescent="0.2">
      <c r="A117" s="109"/>
      <c r="B117" s="110"/>
      <c r="C117" s="128"/>
      <c r="D117" s="111"/>
      <c r="E117" s="111" t="s">
        <v>149</v>
      </c>
      <c r="F117" s="121" t="s">
        <v>104</v>
      </c>
      <c r="G117" s="122">
        <v>5690.52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</row>
    <row r="118" spans="1:72" s="163" customFormat="1" ht="15.75" customHeight="1" x14ac:dyDescent="0.2">
      <c r="A118" s="109"/>
      <c r="B118" s="110"/>
      <c r="C118" s="128"/>
      <c r="D118" s="111"/>
      <c r="E118" s="111"/>
      <c r="F118" s="121"/>
      <c r="G118" s="122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</row>
    <row r="119" spans="1:72" s="163" customFormat="1" ht="15.75" customHeight="1" x14ac:dyDescent="0.2">
      <c r="A119" s="123"/>
      <c r="B119" s="124"/>
      <c r="C119" s="125"/>
      <c r="D119" s="112"/>
      <c r="E119" s="112"/>
      <c r="F119" s="114"/>
      <c r="G119" s="126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</row>
    <row r="120" spans="1:72" s="163" customFormat="1" ht="15.75" customHeight="1" x14ac:dyDescent="0.2">
      <c r="A120" s="109"/>
      <c r="B120" s="110"/>
      <c r="C120" s="111"/>
      <c r="D120" s="111"/>
      <c r="E120" s="112" t="s">
        <v>22</v>
      </c>
      <c r="F120" s="113">
        <v>295.87</v>
      </c>
      <c r="G120" s="114" t="s">
        <v>104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</row>
    <row r="121" spans="1:72" s="163" customFormat="1" ht="24" customHeight="1" x14ac:dyDescent="0.2">
      <c r="A121" s="115" t="s">
        <v>75</v>
      </c>
      <c r="B121" s="116" t="s">
        <v>150</v>
      </c>
      <c r="C121" s="111" t="s">
        <v>151</v>
      </c>
      <c r="D121" s="111" t="s">
        <v>152</v>
      </c>
      <c r="E121" s="117" t="s">
        <v>104</v>
      </c>
      <c r="F121" s="118" t="s">
        <v>104</v>
      </c>
      <c r="G121" s="119">
        <f>SUM(G123)</f>
        <v>295.87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</row>
    <row r="122" spans="1:72" s="163" customFormat="1" ht="15.75" customHeight="1" x14ac:dyDescent="0.2">
      <c r="A122" s="109"/>
      <c r="B122" s="120"/>
      <c r="C122" s="111"/>
      <c r="D122" s="111"/>
      <c r="E122" s="111"/>
      <c r="F122" s="121"/>
      <c r="G122" s="164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</row>
    <row r="123" spans="1:72" s="163" customFormat="1" ht="15.75" customHeight="1" x14ac:dyDescent="0.2">
      <c r="A123" s="109"/>
      <c r="B123" s="167" t="s">
        <v>153</v>
      </c>
      <c r="C123" s="111"/>
      <c r="D123" s="111"/>
      <c r="E123" s="111"/>
      <c r="F123" s="121"/>
      <c r="G123" s="164">
        <f>SUM(G124:G124)</f>
        <v>295.87</v>
      </c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</row>
    <row r="124" spans="1:72" s="163" customFormat="1" ht="15.75" customHeight="1" x14ac:dyDescent="0.2">
      <c r="A124" s="109"/>
      <c r="B124" s="110"/>
      <c r="C124" s="111"/>
      <c r="D124" s="111"/>
      <c r="E124" s="111" t="s">
        <v>14</v>
      </c>
      <c r="F124" s="121" t="s">
        <v>104</v>
      </c>
      <c r="G124" s="122">
        <v>295.87</v>
      </c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</row>
    <row r="125" spans="1:72" s="105" customFormat="1" ht="15.75" customHeight="1" x14ac:dyDescent="0.2">
      <c r="A125" s="123"/>
      <c r="B125" s="124"/>
      <c r="C125" s="128"/>
      <c r="D125" s="111"/>
      <c r="E125" s="112"/>
      <c r="F125" s="126"/>
      <c r="G125" s="126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</row>
    <row r="126" spans="1:72" s="105" customFormat="1" ht="27" customHeight="1" x14ac:dyDescent="0.2">
      <c r="A126" s="168"/>
      <c r="B126" s="169" t="s">
        <v>154</v>
      </c>
      <c r="C126" s="170"/>
      <c r="D126" s="171"/>
      <c r="E126" s="172"/>
      <c r="F126" s="172">
        <f>SUM(F12,F19,F30,F43,F87,F97,F106,F120)</f>
        <v>3028519.76</v>
      </c>
      <c r="G126" s="172">
        <f>SUM(G13,G20,G31,G44,G55,G62,G68,G75,G81,G88,G98,G107,G121)</f>
        <v>3028519.76</v>
      </c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</row>
    <row r="128" spans="1:72" x14ac:dyDescent="0.25">
      <c r="A128" s="173"/>
      <c r="I128" s="49"/>
    </row>
    <row r="129" spans="6:7" x14ac:dyDescent="0.25">
      <c r="G129" s="49"/>
    </row>
    <row r="130" spans="6:7" x14ac:dyDescent="0.25">
      <c r="F130" s="17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Zał.Nr1</vt:lpstr>
      <vt:lpstr>Zał.Nr2</vt:lpstr>
      <vt:lpstr>Zał.Nr3</vt:lpstr>
      <vt:lpstr>Zał.Nr1!Tytuły_wydruku</vt:lpstr>
      <vt:lpstr>Zał.Nr3!Tytuły_wydruku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 do Zarządzenia nr 297/2022 Prezydenta Miasta Włocławek z dn. 10.08.2022 r.</dc:title>
  <dc:creator>Beata Duszeńska</dc:creator>
  <cp:keywords>Załączniki do Zarządzenia Prezydenta Miasta Włocławek</cp:keywords>
  <cp:lastModifiedBy>Ewa Ciesielska</cp:lastModifiedBy>
  <cp:lastPrinted>2022-08-16T05:23:16Z</cp:lastPrinted>
  <dcterms:created xsi:type="dcterms:W3CDTF">2022-07-04T12:50:12Z</dcterms:created>
  <dcterms:modified xsi:type="dcterms:W3CDTF">2022-08-16T07:04:10Z</dcterms:modified>
</cp:coreProperties>
</file>