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budziszewska\Desktop\"/>
    </mc:Choice>
  </mc:AlternateContent>
  <xr:revisionPtr revIDLastSave="0" documentId="13_ncr:1_{1E80BFFC-685B-4BC1-851D-0085BFB8E680}" xr6:coauthVersionLast="45" xr6:coauthVersionMax="47" xr10:uidLastSave="{00000000-0000-0000-0000-000000000000}"/>
  <bookViews>
    <workbookView xWindow="-120" yWindow="-120" windowWidth="29040" windowHeight="15840" xr2:uid="{782AD0B0-74D2-49A8-8666-27316D0ACC22}"/>
  </bookViews>
  <sheets>
    <sheet name="Zał.Nr1" sheetId="2" r:id="rId1"/>
    <sheet name="Zał.Nr2" sheetId="3" r:id="rId2"/>
  </sheets>
  <definedNames>
    <definedName name="_xlnm.Print_Titles" localSheetId="0">Zał.Nr1!$7:$9</definedName>
    <definedName name="_xlnm.Print_Titles" localSheetId="1">Zał.Nr2!$10:$11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9" i="3" l="1"/>
  <c r="G136" i="3"/>
  <c r="G134" i="3" s="1"/>
  <c r="G130" i="3"/>
  <c r="G128" i="3" s="1"/>
  <c r="G124" i="3"/>
  <c r="G122" i="3"/>
  <c r="G121" i="3"/>
  <c r="G119" i="3" s="1"/>
  <c r="G117" i="3"/>
  <c r="G116" i="3" s="1"/>
  <c r="G114" i="3" s="1"/>
  <c r="F113" i="3"/>
  <c r="G111" i="3"/>
  <c r="G110" i="3"/>
  <c r="G109" i="3"/>
  <c r="G108" i="3" s="1"/>
  <c r="G106" i="3" s="1"/>
  <c r="F105" i="3"/>
  <c r="G103" i="3"/>
  <c r="G102" i="3"/>
  <c r="G101" i="3" s="1"/>
  <c r="G99" i="3" s="1"/>
  <c r="F98" i="3"/>
  <c r="G96" i="3"/>
  <c r="G95" i="3"/>
  <c r="G94" i="3" s="1"/>
  <c r="G92" i="3" s="1"/>
  <c r="G90" i="3"/>
  <c r="G89" i="3"/>
  <c r="G88" i="3"/>
  <c r="G87" i="3"/>
  <c r="G85" i="3" s="1"/>
  <c r="G83" i="3"/>
  <c r="G82" i="3"/>
  <c r="G81" i="3"/>
  <c r="G80" i="3" s="1"/>
  <c r="G78" i="3" s="1"/>
  <c r="G76" i="3"/>
  <c r="G75" i="3"/>
  <c r="G73" i="3" s="1"/>
  <c r="G71" i="3" s="1"/>
  <c r="G69" i="3"/>
  <c r="G68" i="3"/>
  <c r="G67" i="3"/>
  <c r="G66" i="3" s="1"/>
  <c r="G64" i="3" s="1"/>
  <c r="G62" i="3"/>
  <c r="G60" i="3"/>
  <c r="G59" i="3"/>
  <c r="G58" i="3" s="1"/>
  <c r="G56" i="3" s="1"/>
  <c r="G54" i="3"/>
  <c r="G53" i="3"/>
  <c r="G52" i="3"/>
  <c r="G51" i="3"/>
  <c r="G50" i="3" s="1"/>
  <c r="G48" i="3" s="1"/>
  <c r="G46" i="3"/>
  <c r="G45" i="3"/>
  <c r="G44" i="3"/>
  <c r="G43" i="3"/>
  <c r="G42" i="3" s="1"/>
  <c r="G40" i="3" s="1"/>
  <c r="F36" i="3"/>
  <c r="G34" i="3"/>
  <c r="G33" i="3"/>
  <c r="G32" i="3"/>
  <c r="G31" i="3" s="1"/>
  <c r="G29" i="3" s="1"/>
  <c r="F28" i="3"/>
  <c r="G26" i="3"/>
  <c r="G25" i="3"/>
  <c r="G23" i="3"/>
  <c r="G22" i="3" s="1"/>
  <c r="G20" i="3" s="1"/>
  <c r="F19" i="3"/>
  <c r="G17" i="3"/>
  <c r="F12" i="3"/>
  <c r="G37" i="3" l="1"/>
  <c r="G15" i="3"/>
  <c r="G13" i="3" s="1"/>
  <c r="G139" i="3" l="1"/>
  <c r="H100" i="2" l="1"/>
  <c r="G99" i="2"/>
  <c r="F99" i="2"/>
  <c r="H99" i="2" s="1"/>
  <c r="H98" i="2"/>
  <c r="H97" i="2"/>
  <c r="G97" i="2"/>
  <c r="F97" i="2"/>
  <c r="H96" i="2"/>
  <c r="H95" i="2"/>
  <c r="H94" i="2"/>
  <c r="G93" i="2"/>
  <c r="F93" i="2"/>
  <c r="H93" i="2" s="1"/>
  <c r="G92" i="2"/>
  <c r="G91" i="2" s="1"/>
  <c r="F92" i="2"/>
  <c r="F91" i="2" s="1"/>
  <c r="H91" i="2" s="1"/>
  <c r="H90" i="2"/>
  <c r="G89" i="2"/>
  <c r="G88" i="2" s="1"/>
  <c r="G87" i="2" s="1"/>
  <c r="F89" i="2"/>
  <c r="H85" i="2"/>
  <c r="H84" i="2"/>
  <c r="H83" i="2"/>
  <c r="G82" i="2"/>
  <c r="F82" i="2"/>
  <c r="H82" i="2" s="1"/>
  <c r="G81" i="2"/>
  <c r="G80" i="2" s="1"/>
  <c r="H79" i="2"/>
  <c r="H78" i="2"/>
  <c r="H77" i="2"/>
  <c r="G76" i="2"/>
  <c r="F76" i="2"/>
  <c r="H76" i="2" s="1"/>
  <c r="G75" i="2"/>
  <c r="G74" i="2" s="1"/>
  <c r="F75" i="2"/>
  <c r="H72" i="2"/>
  <c r="H71" i="2"/>
  <c r="G70" i="2"/>
  <c r="G69" i="2" s="1"/>
  <c r="G68" i="2" s="1"/>
  <c r="F70" i="2"/>
  <c r="H67" i="2"/>
  <c r="H66" i="2"/>
  <c r="G65" i="2"/>
  <c r="G64" i="2" s="1"/>
  <c r="F65" i="2"/>
  <c r="H65" i="2" s="1"/>
  <c r="H61" i="2"/>
  <c r="G60" i="2"/>
  <c r="F60" i="2"/>
  <c r="H60" i="2" s="1"/>
  <c r="H59" i="2"/>
  <c r="G58" i="2"/>
  <c r="G57" i="2" s="1"/>
  <c r="G56" i="2" s="1"/>
  <c r="F58" i="2"/>
  <c r="H55" i="2"/>
  <c r="H54" i="2"/>
  <c r="H53" i="2"/>
  <c r="G52" i="2"/>
  <c r="G51" i="2" s="1"/>
  <c r="G50" i="2" s="1"/>
  <c r="F52" i="2"/>
  <c r="F51" i="2" s="1"/>
  <c r="H49" i="2"/>
  <c r="H48" i="2"/>
  <c r="G47" i="2"/>
  <c r="G46" i="2" s="1"/>
  <c r="G45" i="2" s="1"/>
  <c r="F47" i="2"/>
  <c r="F46" i="2" s="1"/>
  <c r="H42" i="2"/>
  <c r="G41" i="2"/>
  <c r="H41" i="2" s="1"/>
  <c r="F41" i="2"/>
  <c r="F40" i="2" s="1"/>
  <c r="F39" i="2" s="1"/>
  <c r="H38" i="2"/>
  <c r="G37" i="2"/>
  <c r="G36" i="2" s="1"/>
  <c r="G35" i="2" s="1"/>
  <c r="F37" i="2"/>
  <c r="H33" i="2"/>
  <c r="G32" i="2"/>
  <c r="H32" i="2" s="1"/>
  <c r="F32" i="2"/>
  <c r="F31" i="2"/>
  <c r="F30" i="2" s="1"/>
  <c r="F29" i="2"/>
  <c r="F28" i="2" s="1"/>
  <c r="F27" i="2" s="1"/>
  <c r="G28" i="2"/>
  <c r="G27" i="2"/>
  <c r="G26" i="2" s="1"/>
  <c r="H24" i="2"/>
  <c r="G23" i="2"/>
  <c r="F23" i="2"/>
  <c r="H23" i="2" s="1"/>
  <c r="G22" i="2"/>
  <c r="G21" i="2"/>
  <c r="H19" i="2"/>
  <c r="G18" i="2"/>
  <c r="G17" i="2" s="1"/>
  <c r="G16" i="2" s="1"/>
  <c r="F18" i="2"/>
  <c r="F17" i="2"/>
  <c r="H17" i="2" s="1"/>
  <c r="H15" i="2"/>
  <c r="G14" i="2"/>
  <c r="H14" i="2" s="1"/>
  <c r="F14" i="2"/>
  <c r="F13" i="2"/>
  <c r="F12" i="2" s="1"/>
  <c r="H37" i="2" l="1"/>
  <c r="H58" i="2"/>
  <c r="H70" i="2"/>
  <c r="H29" i="2"/>
  <c r="H75" i="2"/>
  <c r="H89" i="2"/>
  <c r="G86" i="2"/>
  <c r="F64" i="2"/>
  <c r="F63" i="2" s="1"/>
  <c r="H46" i="2"/>
  <c r="F45" i="2"/>
  <c r="H51" i="2"/>
  <c r="F50" i="2"/>
  <c r="H27" i="2"/>
  <c r="F26" i="2"/>
  <c r="H26" i="2" s="1"/>
  <c r="G44" i="2"/>
  <c r="G13" i="2"/>
  <c r="G12" i="2" s="1"/>
  <c r="G11" i="2" s="1"/>
  <c r="F16" i="2"/>
  <c r="H16" i="2" s="1"/>
  <c r="H18" i="2"/>
  <c r="G31" i="2"/>
  <c r="G30" i="2" s="1"/>
  <c r="H30" i="2" s="1"/>
  <c r="F57" i="2"/>
  <c r="G63" i="2"/>
  <c r="G62" i="2" s="1"/>
  <c r="F22" i="2"/>
  <c r="H28" i="2"/>
  <c r="H31" i="2"/>
  <c r="F36" i="2"/>
  <c r="H40" i="2"/>
  <c r="H52" i="2"/>
  <c r="F69" i="2"/>
  <c r="F74" i="2"/>
  <c r="H74" i="2" s="1"/>
  <c r="F81" i="2"/>
  <c r="F88" i="2"/>
  <c r="H92" i="2"/>
  <c r="G40" i="2"/>
  <c r="G39" i="2" s="1"/>
  <c r="G34" i="2" s="1"/>
  <c r="H47" i="2"/>
  <c r="G10" i="2" l="1"/>
  <c r="H12" i="2"/>
  <c r="G20" i="2"/>
  <c r="H64" i="2"/>
  <c r="H88" i="2"/>
  <c r="F87" i="2"/>
  <c r="H57" i="2"/>
  <c r="F56" i="2"/>
  <c r="H56" i="2" s="1"/>
  <c r="H50" i="2"/>
  <c r="H81" i="2"/>
  <c r="F80" i="2"/>
  <c r="H80" i="2" s="1"/>
  <c r="F21" i="2"/>
  <c r="H22" i="2"/>
  <c r="G43" i="2"/>
  <c r="H63" i="2"/>
  <c r="H69" i="2"/>
  <c r="F68" i="2"/>
  <c r="H36" i="2"/>
  <c r="F35" i="2"/>
  <c r="H13" i="2"/>
  <c r="F11" i="2"/>
  <c r="H45" i="2"/>
  <c r="H39" i="2"/>
  <c r="F34" i="2" l="1"/>
  <c r="H35" i="2"/>
  <c r="F44" i="2"/>
  <c r="H11" i="2"/>
  <c r="F62" i="2"/>
  <c r="H68" i="2"/>
  <c r="F86" i="2"/>
  <c r="H87" i="2"/>
  <c r="F20" i="2"/>
  <c r="H21" i="2"/>
  <c r="H20" i="2" l="1"/>
  <c r="H62" i="2"/>
  <c r="F43" i="2"/>
  <c r="H44" i="2"/>
  <c r="H86" i="2"/>
  <c r="F10" i="2"/>
  <c r="H34" i="2"/>
  <c r="H10" i="2" l="1"/>
  <c r="H43" i="2"/>
</calcChain>
</file>

<file path=xl/sharedStrings.xml><?xml version="1.0" encoding="utf-8"?>
<sst xmlns="http://schemas.openxmlformats.org/spreadsheetml/2006/main" count="351" uniqueCount="142">
  <si>
    <t>Załącznik Nr 1</t>
  </si>
  <si>
    <t xml:space="preserve">Prezydenta Miasta Włocławek </t>
  </si>
  <si>
    <t>Zmiany w budżecie miasta Włocławek na 2022 rok</t>
  </si>
  <si>
    <t>w złotych</t>
  </si>
  <si>
    <t>Plan</t>
  </si>
  <si>
    <t>Dz.</t>
  </si>
  <si>
    <t>Rozdz.</t>
  </si>
  <si>
    <t>§</t>
  </si>
  <si>
    <t>T r e ś ć</t>
  </si>
  <si>
    <t>przed zmianą</t>
  </si>
  <si>
    <t>zwiększyć</t>
  </si>
  <si>
    <t>zmniejszyć</t>
  </si>
  <si>
    <t>po zmianach</t>
  </si>
  <si>
    <t>DOCHODY OGÓŁEM:</t>
  </si>
  <si>
    <t>Dochody na zadania własne:</t>
  </si>
  <si>
    <t>Pomoc społeczna</t>
  </si>
  <si>
    <t>Ośrodki pomocy społecznej</t>
  </si>
  <si>
    <t>Organ</t>
  </si>
  <si>
    <t>2030</t>
  </si>
  <si>
    <t>dotacja celowa otrzymana z budżetu państwa na realizację własnych zadań bieżących gmin (związków gmin, związków powiatowo-gminnych)</t>
  </si>
  <si>
    <t>Edukacyjna opieka wychowawcza</t>
  </si>
  <si>
    <t>Pomoc materialna dla uczniów o charakterze socjalnym</t>
  </si>
  <si>
    <t>2040</t>
  </si>
  <si>
    <t>dotacja celowa otrzymana z budżetu państwa na realizację zadań bieżących gmin z zakresu edukacyjnej opieki wychowawczej finansowanych w całości przez budżet państwa w ramach programów rządowych</t>
  </si>
  <si>
    <t>Dochody na zadania zlecone:</t>
  </si>
  <si>
    <t>Administracja publiczna</t>
  </si>
  <si>
    <t>Urzędy wojewódzkie</t>
  </si>
  <si>
    <t>Organ - Fundusz Pomocy (nadanie numeru PESEL)</t>
  </si>
  <si>
    <t>2100</t>
  </si>
  <si>
    <t>środki z Funduszu Pomocy na finansowanie lub dofinansowanie zadań bieżących w zakresie pomocy obywatelom Ukrainy</t>
  </si>
  <si>
    <t xml:space="preserve">Bezpieczeństwo publiczne i ochrona </t>
  </si>
  <si>
    <t>przeciwpożarowa</t>
  </si>
  <si>
    <t>Pozostała działalność</t>
  </si>
  <si>
    <t>Organ - Fundusz Pomocy (świadczenie pieniężne - 40 zł za osobę dziennie)</t>
  </si>
  <si>
    <t>Pozostałe zadania w zakresie polityki społecznej</t>
  </si>
  <si>
    <t>Organ - Fundusz Pomocy (świadczenie pieniężne w wysokości 300 zł)</t>
  </si>
  <si>
    <t>Dochody na zadania rządowe:</t>
  </si>
  <si>
    <t>710</t>
  </si>
  <si>
    <t>Działalność usługowa</t>
  </si>
  <si>
    <t>Zadania z zakresu geodezji i kartografii</t>
  </si>
  <si>
    <t>dotacje celowe otrzymane z budżetu państwa na zadania bieżące z zakresu administracji rządowej oraz inne zadania zlecone ustawami realizowane przez powiat</t>
  </si>
  <si>
    <t>Zespoły do spraw orzekania o niepełnosprawności</t>
  </si>
  <si>
    <t>Organ - Fundusz Pomocy (realizacja zadań przez Miejski Zespół do Spraw Orzekania o Niepełnosprawności na rzecz obywateli Ukrainy)</t>
  </si>
  <si>
    <t>WYDATKI OGÓŁEM:</t>
  </si>
  <si>
    <t>Wydatki na zadania własne:</t>
  </si>
  <si>
    <t>71095</t>
  </si>
  <si>
    <t>Wydział Geodezji i Kartografii</t>
  </si>
  <si>
    <t>zakup usług pozostałych</t>
  </si>
  <si>
    <t xml:space="preserve">szkolenia pracowników  niebędących członkami korpusu służby cywilnej </t>
  </si>
  <si>
    <t>852</t>
  </si>
  <si>
    <t>Miejski Ośrodek Pomocy Rodzinie</t>
  </si>
  <si>
    <t>wynagrodzenia osobowe pracowników</t>
  </si>
  <si>
    <t xml:space="preserve">składki na ubezpieczenia społeczne </t>
  </si>
  <si>
    <t xml:space="preserve">składki na Fundusz Pracy oraz Fundusz Solidarnościowy </t>
  </si>
  <si>
    <t>Jednostki oświatowe zbiorczo</t>
  </si>
  <si>
    <t>Inne formy pomocy dla uczniów</t>
  </si>
  <si>
    <t>Wydział Edukacji</t>
  </si>
  <si>
    <t>Wydatki na zadania zlecone:</t>
  </si>
  <si>
    <t>Transport i łączność</t>
  </si>
  <si>
    <t>Straż Miejska - Fundusz Pomocy (zapewnienie transportu obywatelom Ukrainy)</t>
  </si>
  <si>
    <t>4210</t>
  </si>
  <si>
    <t>zakup materiałów i wyposażenia</t>
  </si>
  <si>
    <t>4350</t>
  </si>
  <si>
    <t>zakup towarów (w szczególności materiałów, leków, żywności) w związku z pomocą obywatelom Ukrainy</t>
  </si>
  <si>
    <t>Wydział Organizacyjno - Prawny i Kadr - Fundusz Pomocy (nadanie numeru PESEL)</t>
  </si>
  <si>
    <t>wynagrodzenia i uposażenia wypłacane w związku z pomocą obywatelom Ukrainy</t>
  </si>
  <si>
    <t>składki i inne pochodne od wynagrodzeń pracowników wypłacanych w związku z pomocą obywatelom Ukrainy</t>
  </si>
  <si>
    <t>Miejski Ośrodek Pomocy Rodzinie - Fundusz Pomocy (świadczenie pieniężne - 40 zł za osobę dziennie)</t>
  </si>
  <si>
    <t>świadczenia związane z udzielaniem pomocy obywatelom Ukrainy</t>
  </si>
  <si>
    <t>Miejski Ośrodek Pomocy Rodzinie - Fundusz Pomocy (świadczenie pieniężne w wysokości 300 zł)</t>
  </si>
  <si>
    <t>świadczenia społeczne wypłacane obywatelom Ukrainy przebywającym na terytorium RP</t>
  </si>
  <si>
    <t>Wydatki na zadania rządowe:</t>
  </si>
  <si>
    <t>Wydział Organizacyjno - Prawny i Kadr</t>
  </si>
  <si>
    <t>składki na Fundusz Pracy oraz Fundusz Solidarnościowy</t>
  </si>
  <si>
    <t>Miejski Zespół do Spraw Orzekania o Niepełnosprawności</t>
  </si>
  <si>
    <t>Miejski Zespół do Spraw Orzekania o Niepełnosprawności - Fundusz Pomocy (realizacja zadań przez Miejski Zespół do Spraw Orzekania o Niepełnosprawności na rzecz obywateli Ukrainy)</t>
  </si>
  <si>
    <t>do Zarządzenia NR 323/2022</t>
  </si>
  <si>
    <t>z dnia 15 września 2022 r.</t>
  </si>
  <si>
    <t>Załącznik Nr 2</t>
  </si>
  <si>
    <t>Plan dochodów i wydatków na wydzielonym rachunku Funduszu Pomocy</t>
  </si>
  <si>
    <t>dotyczącym realizacji zadań na rzecz pomocy Ukrainie</t>
  </si>
  <si>
    <t>Lp.</t>
  </si>
  <si>
    <t>Nazwa zadania</t>
  </si>
  <si>
    <t xml:space="preserve">Dział </t>
  </si>
  <si>
    <t>Rozdział</t>
  </si>
  <si>
    <t>Dochody na 2022 rok</t>
  </si>
  <si>
    <t>Wydatki na 2022 rok</t>
  </si>
  <si>
    <t>x</t>
  </si>
  <si>
    <t>1.</t>
  </si>
  <si>
    <t>Zapewnienie posiłku dzieciom i młodzieży</t>
  </si>
  <si>
    <t>85230</t>
  </si>
  <si>
    <t>3290</t>
  </si>
  <si>
    <t>4370</t>
  </si>
  <si>
    <t>2.</t>
  </si>
  <si>
    <t>Świadczenia rodzinne</t>
  </si>
  <si>
    <t>855</t>
  </si>
  <si>
    <t>85502</t>
  </si>
  <si>
    <t>4740</t>
  </si>
  <si>
    <t>4850</t>
  </si>
  <si>
    <t>3.</t>
  </si>
  <si>
    <t>Świadczenie pieniężne w wysokości          300 zł</t>
  </si>
  <si>
    <t>853</t>
  </si>
  <si>
    <t>85395</t>
  </si>
  <si>
    <t>758</t>
  </si>
  <si>
    <t>75814</t>
  </si>
  <si>
    <t>4.</t>
  </si>
  <si>
    <t>Realizacja dodatkowych zadań oświatowych</t>
  </si>
  <si>
    <t>801</t>
  </si>
  <si>
    <t>80101</t>
  </si>
  <si>
    <t>4750</t>
  </si>
  <si>
    <t>80102</t>
  </si>
  <si>
    <t>80104</t>
  </si>
  <si>
    <t>80105</t>
  </si>
  <si>
    <t>80115</t>
  </si>
  <si>
    <t>80117</t>
  </si>
  <si>
    <t>80120</t>
  </si>
  <si>
    <t>80132</t>
  </si>
  <si>
    <t>5.</t>
  </si>
  <si>
    <t>Nadanie numeru PESEL</t>
  </si>
  <si>
    <t>750</t>
  </si>
  <si>
    <t>75011</t>
  </si>
  <si>
    <t>6.</t>
  </si>
  <si>
    <t>Świadczenie pieniężne - 40 zł za osobę dziennie</t>
  </si>
  <si>
    <t>754</t>
  </si>
  <si>
    <t>75495</t>
  </si>
  <si>
    <t>3280</t>
  </si>
  <si>
    <t>7.</t>
  </si>
  <si>
    <t>Zapewnienie zakwaterowania i wyżywienia obywatelom Ukrainy</t>
  </si>
  <si>
    <t>Wydział Zarządzania Kryzysowego i Bezpieczeństwa</t>
  </si>
  <si>
    <t>Administracja Zasobów Komunalnych</t>
  </si>
  <si>
    <t>4860</t>
  </si>
  <si>
    <t>Miejski Zakład Zieleni i Usług Komunalnych</t>
  </si>
  <si>
    <t>8.</t>
  </si>
  <si>
    <t>Zapewnienie transportu obywatelom Ukrainy</t>
  </si>
  <si>
    <t>600</t>
  </si>
  <si>
    <t>60095</t>
  </si>
  <si>
    <t>Straż Miejska</t>
  </si>
  <si>
    <t>9.</t>
  </si>
  <si>
    <t>Realizacja zadań przez Miejski Zespół do Spraw Orzekania o Niepełnosprawności na rzecz obywateli Ukrainy</t>
  </si>
  <si>
    <t>85321</t>
  </si>
  <si>
    <t xml:space="preserve">Miejski Zespół do Spraw Orzekania o Niepełnosprawności </t>
  </si>
  <si>
    <t>Ogółem: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</si>
</sst>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sz val="7"/>
      <name val="Arial CE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  <font>
      <sz val="10"/>
      <name val="Arial"/>
      <family val="2"/>
      <charset val="238"/>
    </font>
    <font>
      <b/>
      <sz val="12"/>
      <name val="Arial CE"/>
      <family val="2"/>
      <charset val="238"/>
    </font>
    <font>
      <sz val="7"/>
      <name val="Arial"/>
      <family val="2"/>
      <charset val="238"/>
    </font>
    <font>
      <b/>
      <sz val="9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u/>
      <sz val="9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Continuous"/>
    </xf>
    <xf numFmtId="49" fontId="2" fillId="0" borderId="0" xfId="0" applyNumberFormat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4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/>
    <xf numFmtId="0" fontId="4" fillId="0" borderId="2" xfId="0" applyFont="1" applyBorder="1"/>
    <xf numFmtId="0" fontId="4" fillId="0" borderId="1" xfId="0" applyFont="1" applyBorder="1" applyAlignment="1">
      <alignment horizontal="center"/>
    </xf>
    <xf numFmtId="3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" fontId="6" fillId="0" borderId="0" xfId="0" applyNumberFormat="1" applyFont="1"/>
    <xf numFmtId="0" fontId="6" fillId="0" borderId="0" xfId="0" applyFont="1"/>
    <xf numFmtId="0" fontId="4" fillId="0" borderId="3" xfId="0" applyFont="1" applyBorder="1" applyAlignment="1">
      <alignment horizontal="center"/>
    </xf>
    <xf numFmtId="49" fontId="4" fillId="0" borderId="3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3" fontId="4" fillId="0" borderId="5" xfId="0" applyNumberFormat="1" applyFont="1" applyBorder="1" applyAlignment="1">
      <alignment horizontal="center"/>
    </xf>
    <xf numFmtId="3" fontId="1" fillId="0" borderId="3" xfId="0" applyNumberFormat="1" applyFont="1" applyBorder="1"/>
    <xf numFmtId="49" fontId="1" fillId="0" borderId="3" xfId="0" applyNumberFormat="1" applyFont="1" applyBorder="1" applyAlignment="1">
      <alignment horizontal="right"/>
    </xf>
    <xf numFmtId="0" fontId="4" fillId="0" borderId="7" xfId="0" applyFont="1" applyBorder="1"/>
    <xf numFmtId="4" fontId="4" fillId="0" borderId="8" xfId="0" applyNumberFormat="1" applyFont="1" applyBorder="1"/>
    <xf numFmtId="0" fontId="4" fillId="0" borderId="9" xfId="0" applyFont="1" applyBorder="1"/>
    <xf numFmtId="4" fontId="4" fillId="0" borderId="10" xfId="0" applyNumberFormat="1" applyFont="1" applyBorder="1"/>
    <xf numFmtId="3" fontId="4" fillId="0" borderId="3" xfId="0" applyNumberFormat="1" applyFont="1" applyBorder="1"/>
    <xf numFmtId="49" fontId="4" fillId="0" borderId="3" xfId="0" applyNumberFormat="1" applyFont="1" applyBorder="1" applyAlignment="1">
      <alignment horizontal="right"/>
    </xf>
    <xf numFmtId="3" fontId="4" fillId="0" borderId="4" xfId="0" applyNumberFormat="1" applyFont="1" applyBorder="1"/>
    <xf numFmtId="4" fontId="4" fillId="0" borderId="10" xfId="0" applyNumberFormat="1" applyFont="1" applyBorder="1" applyAlignment="1">
      <alignment horizontal="right"/>
    </xf>
    <xf numFmtId="0" fontId="1" fillId="0" borderId="3" xfId="0" applyFont="1" applyBorder="1"/>
    <xf numFmtId="0" fontId="1" fillId="0" borderId="6" xfId="0" applyFont="1" applyBorder="1"/>
    <xf numFmtId="4" fontId="1" fillId="0" borderId="5" xfId="0" applyNumberFormat="1" applyFont="1" applyBorder="1"/>
    <xf numFmtId="4" fontId="1" fillId="0" borderId="5" xfId="0" applyNumberFormat="1" applyFont="1" applyBorder="1" applyAlignment="1">
      <alignment horizontal="right"/>
    </xf>
    <xf numFmtId="49" fontId="1" fillId="0" borderId="3" xfId="0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4" fontId="1" fillId="0" borderId="3" xfId="0" applyNumberFormat="1" applyFont="1" applyBorder="1"/>
    <xf numFmtId="4" fontId="1" fillId="0" borderId="3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1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7" fillId="0" borderId="6" xfId="0" applyFont="1" applyBorder="1" applyAlignment="1">
      <alignment horizontal="left"/>
    </xf>
    <xf numFmtId="4" fontId="7" fillId="0" borderId="3" xfId="0" applyNumberFormat="1" applyFont="1" applyBorder="1" applyAlignment="1">
      <alignment horizontal="right"/>
    </xf>
    <xf numFmtId="0" fontId="1" fillId="0" borderId="3" xfId="0" applyFont="1" applyBorder="1" applyAlignment="1">
      <alignment horizontal="right"/>
    </xf>
    <xf numFmtId="0" fontId="1" fillId="0" borderId="3" xfId="0" applyFont="1" applyBorder="1" applyAlignment="1">
      <alignment horizontal="right" vertical="top"/>
    </xf>
    <xf numFmtId="0" fontId="1" fillId="0" borderId="4" xfId="0" applyFont="1" applyBorder="1" applyAlignment="1">
      <alignment wrapText="1"/>
    </xf>
    <xf numFmtId="3" fontId="4" fillId="0" borderId="5" xfId="0" applyNumberFormat="1" applyFont="1" applyBorder="1"/>
    <xf numFmtId="3" fontId="1" fillId="0" borderId="5" xfId="0" applyNumberFormat="1" applyFont="1" applyBorder="1"/>
    <xf numFmtId="49" fontId="1" fillId="0" borderId="5" xfId="0" applyNumberFormat="1" applyFont="1" applyBorder="1" applyAlignment="1">
      <alignment horizontal="right" vertical="top"/>
    </xf>
    <xf numFmtId="0" fontId="1" fillId="0" borderId="6" xfId="0" applyFont="1" applyBorder="1" applyAlignment="1">
      <alignment vertical="top" wrapText="1"/>
    </xf>
    <xf numFmtId="4" fontId="7" fillId="0" borderId="5" xfId="0" applyNumberFormat="1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0" fontId="1" fillId="0" borderId="4" xfId="0" applyFont="1" applyBorder="1"/>
    <xf numFmtId="4" fontId="7" fillId="0" borderId="3" xfId="0" applyNumberFormat="1" applyFont="1" applyBorder="1"/>
    <xf numFmtId="0" fontId="7" fillId="0" borderId="4" xfId="0" applyFont="1" applyBorder="1" applyAlignment="1">
      <alignment wrapText="1"/>
    </xf>
    <xf numFmtId="3" fontId="7" fillId="0" borderId="6" xfId="0" applyNumberFormat="1" applyFont="1" applyBorder="1"/>
    <xf numFmtId="4" fontId="7" fillId="0" borderId="5" xfId="0" applyNumberFormat="1" applyFont="1" applyBorder="1"/>
    <xf numFmtId="0" fontId="7" fillId="0" borderId="3" xfId="0" applyFont="1" applyBorder="1"/>
    <xf numFmtId="0" fontId="7" fillId="0" borderId="4" xfId="0" applyFont="1" applyBorder="1"/>
    <xf numFmtId="3" fontId="7" fillId="0" borderId="3" xfId="0" applyNumberFormat="1" applyFont="1" applyBorder="1"/>
    <xf numFmtId="49" fontId="7" fillId="0" borderId="3" xfId="0" applyNumberFormat="1" applyFont="1" applyBorder="1" applyAlignment="1">
      <alignment horizontal="right"/>
    </xf>
    <xf numFmtId="49" fontId="7" fillId="0" borderId="3" xfId="0" applyNumberFormat="1" applyFont="1" applyBorder="1" applyAlignment="1">
      <alignment horizontal="right" vertical="top"/>
    </xf>
    <xf numFmtId="49" fontId="4" fillId="0" borderId="5" xfId="0" applyNumberFormat="1" applyFont="1" applyBorder="1" applyAlignment="1">
      <alignment horizontal="right"/>
    </xf>
    <xf numFmtId="0" fontId="1" fillId="0" borderId="5" xfId="0" applyFont="1" applyBorder="1"/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wrapText="1"/>
    </xf>
    <xf numFmtId="49" fontId="4" fillId="0" borderId="3" xfId="0" applyNumberFormat="1" applyFont="1" applyBorder="1"/>
    <xf numFmtId="3" fontId="8" fillId="0" borderId="3" xfId="0" applyNumberFormat="1" applyFont="1" applyBorder="1"/>
    <xf numFmtId="0" fontId="6" fillId="0" borderId="5" xfId="0" applyFont="1" applyBorder="1"/>
    <xf numFmtId="49" fontId="6" fillId="0" borderId="5" xfId="0" applyNumberFormat="1" applyFont="1" applyBorder="1" applyAlignment="1">
      <alignment horizontal="right"/>
    </xf>
    <xf numFmtId="0" fontId="6" fillId="0" borderId="6" xfId="0" applyFont="1" applyBorder="1"/>
    <xf numFmtId="0" fontId="9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 wrapText="1"/>
    </xf>
    <xf numFmtId="0" fontId="13" fillId="0" borderId="0" xfId="0" applyFont="1"/>
    <xf numFmtId="0" fontId="13" fillId="0" borderId="0" xfId="0" applyFont="1" applyAlignment="1">
      <alignment vertical="center"/>
    </xf>
    <xf numFmtId="0" fontId="5" fillId="0" borderId="14" xfId="0" applyFont="1" applyBorder="1" applyAlignment="1">
      <alignment horizontal="center" vertical="center"/>
    </xf>
    <xf numFmtId="0" fontId="11" fillId="0" borderId="0" xfId="0" applyFont="1"/>
    <xf numFmtId="0" fontId="11" fillId="0" borderId="0" xfId="0" applyFont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49" fontId="13" fillId="0" borderId="3" xfId="0" applyNumberFormat="1" applyFont="1" applyBorder="1" applyAlignment="1">
      <alignment horizontal="center" vertical="center"/>
    </xf>
    <xf numFmtId="49" fontId="13" fillId="0" borderId="5" xfId="0" applyNumberFormat="1" applyFont="1" applyBorder="1" applyAlignment="1">
      <alignment horizontal="center" vertical="center"/>
    </xf>
    <xf numFmtId="4" fontId="14" fillId="0" borderId="5" xfId="0" applyNumberFormat="1" applyFont="1" applyBorder="1" applyAlignment="1">
      <alignment vertical="center"/>
    </xf>
    <xf numFmtId="4" fontId="13" fillId="0" borderId="5" xfId="0" applyNumberFormat="1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0" xfId="0" applyFont="1" applyAlignment="1">
      <alignment wrapText="1"/>
    </xf>
    <xf numFmtId="49" fontId="13" fillId="0" borderId="14" xfId="0" applyNumberFormat="1" applyFont="1" applyBorder="1" applyAlignment="1">
      <alignment horizontal="center" vertical="center"/>
    </xf>
    <xf numFmtId="4" fontId="13" fillId="0" borderId="14" xfId="0" applyNumberFormat="1" applyFont="1" applyBorder="1" applyAlignment="1">
      <alignment horizontal="center" vertical="center"/>
    </xf>
    <xf numFmtId="4" fontId="14" fillId="0" borderId="14" xfId="0" applyNumberFormat="1" applyFont="1" applyBorder="1" applyAlignment="1">
      <alignment vertical="center"/>
    </xf>
    <xf numFmtId="0" fontId="15" fillId="0" borderId="0" xfId="0" applyFont="1"/>
    <xf numFmtId="4" fontId="13" fillId="0" borderId="3" xfId="0" applyNumberFormat="1" applyFont="1" applyBorder="1" applyAlignment="1">
      <alignment horizontal="center" vertical="center"/>
    </xf>
    <xf numFmtId="4" fontId="13" fillId="0" borderId="3" xfId="0" applyNumberFormat="1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0" fontId="13" fillId="0" borderId="5" xfId="0" applyFont="1" applyBorder="1" applyAlignment="1">
      <alignment vertical="center"/>
    </xf>
    <xf numFmtId="49" fontId="13" fillId="0" borderId="15" xfId="0" applyNumberFormat="1" applyFont="1" applyBorder="1" applyAlignment="1">
      <alignment horizontal="center" vertical="center"/>
    </xf>
    <xf numFmtId="4" fontId="13" fillId="0" borderId="5" xfId="0" applyNumberFormat="1" applyFont="1" applyBorder="1" applyAlignment="1">
      <alignment vertical="center"/>
    </xf>
    <xf numFmtId="0" fontId="15" fillId="0" borderId="0" xfId="0" applyFont="1" applyAlignment="1">
      <alignment vertical="center" wrapText="1"/>
    </xf>
    <xf numFmtId="49" fontId="13" fillId="0" borderId="16" xfId="0" applyNumberFormat="1" applyFont="1" applyBorder="1" applyAlignment="1">
      <alignment horizontal="center" vertical="center"/>
    </xf>
    <xf numFmtId="4" fontId="16" fillId="0" borderId="0" xfId="0" applyNumberFormat="1" applyFont="1"/>
    <xf numFmtId="4" fontId="13" fillId="0" borderId="3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0" xfId="0" applyFont="1" applyAlignment="1">
      <alignment horizontal="centerContinuous"/>
    </xf>
    <xf numFmtId="0" fontId="7" fillId="0" borderId="11" xfId="0" applyFont="1" applyBorder="1" applyAlignment="1">
      <alignment vertical="center" wrapText="1"/>
    </xf>
    <xf numFmtId="4" fontId="7" fillId="0" borderId="11" xfId="0" applyNumberFormat="1" applyFont="1" applyBorder="1"/>
    <xf numFmtId="4" fontId="7" fillId="0" borderId="11" xfId="0" applyNumberFormat="1" applyFont="1" applyBorder="1" applyAlignment="1">
      <alignment horizontal="right"/>
    </xf>
    <xf numFmtId="0" fontId="7" fillId="0" borderId="12" xfId="0" applyFont="1" applyBorder="1" applyAlignment="1">
      <alignment vertical="center"/>
    </xf>
    <xf numFmtId="0" fontId="7" fillId="0" borderId="12" xfId="0" applyFont="1" applyBorder="1" applyAlignment="1">
      <alignment vertical="center" wrapText="1"/>
    </xf>
    <xf numFmtId="0" fontId="7" fillId="0" borderId="12" xfId="0" applyFont="1" applyBorder="1" applyAlignment="1">
      <alignment wrapText="1"/>
    </xf>
    <xf numFmtId="0" fontId="1" fillId="0" borderId="11" xfId="0" applyFont="1" applyBorder="1" applyAlignment="1">
      <alignment horizontal="left"/>
    </xf>
    <xf numFmtId="4" fontId="1" fillId="0" borderId="11" xfId="0" applyNumberFormat="1" applyFont="1" applyBorder="1"/>
    <xf numFmtId="0" fontId="1" fillId="0" borderId="12" xfId="0" applyFont="1" applyBorder="1"/>
    <xf numFmtId="0" fontId="7" fillId="0" borderId="12" xfId="0" applyFont="1" applyBorder="1"/>
    <xf numFmtId="4" fontId="1" fillId="0" borderId="11" xfId="0" applyNumberFormat="1" applyFont="1" applyBorder="1" applyAlignment="1">
      <alignment horizontal="right"/>
    </xf>
    <xf numFmtId="4" fontId="7" fillId="0" borderId="13" xfId="0" applyNumberFormat="1" applyFont="1" applyBorder="1"/>
    <xf numFmtId="0" fontId="1" fillId="0" borderId="12" xfId="0" applyFont="1" applyBorder="1" applyAlignment="1">
      <alignment vertical="center" wrapText="1"/>
    </xf>
    <xf numFmtId="0" fontId="0" fillId="0" borderId="0" xfId="0" applyFont="1" applyAlignment="1">
      <alignment vertical="center"/>
    </xf>
    <xf numFmtId="0" fontId="16" fillId="0" borderId="0" xfId="0" applyFont="1"/>
    <xf numFmtId="0" fontId="16" fillId="0" borderId="0" xfId="0" applyFont="1" applyAlignment="1">
      <alignment vertical="center"/>
    </xf>
    <xf numFmtId="4" fontId="18" fillId="0" borderId="3" xfId="0" applyNumberFormat="1" applyFont="1" applyBorder="1" applyAlignment="1">
      <alignment vertical="center"/>
    </xf>
    <xf numFmtId="0" fontId="13" fillId="0" borderId="3" xfId="0" applyFont="1" applyBorder="1"/>
    <xf numFmtId="0" fontId="13" fillId="0" borderId="3" xfId="0" applyFont="1" applyBorder="1" applyAlignment="1">
      <alignment wrapText="1"/>
    </xf>
    <xf numFmtId="0" fontId="12" fillId="0" borderId="17" xfId="0" applyFont="1" applyBorder="1" applyAlignment="1">
      <alignment horizontal="center" vertical="center"/>
    </xf>
    <xf numFmtId="0" fontId="17" fillId="0" borderId="18" xfId="0" applyFont="1" applyBorder="1" applyAlignment="1">
      <alignment horizontal="right" vertical="center"/>
    </xf>
    <xf numFmtId="0" fontId="0" fillId="0" borderId="18" xfId="0" applyFont="1" applyBorder="1" applyAlignment="1">
      <alignment horizontal="center" vertical="center"/>
    </xf>
    <xf numFmtId="4" fontId="12" fillId="0" borderId="19" xfId="0" applyNumberFormat="1" applyFont="1" applyBorder="1" applyAlignment="1">
      <alignment vertical="center"/>
    </xf>
    <xf numFmtId="4" fontId="12" fillId="0" borderId="1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" fontId="0" fillId="0" borderId="0" xfId="0" applyNumberFormat="1" applyFo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49A28-B945-4ACD-B539-86B3EC4F3953}">
  <dimension ref="A1:H357"/>
  <sheetViews>
    <sheetView tabSelected="1" zoomScale="150" zoomScaleNormal="150" workbookViewId="0"/>
  </sheetViews>
  <sheetFormatPr defaultRowHeight="15" x14ac:dyDescent="0.25"/>
  <cols>
    <col min="1" max="1" width="4.140625" style="112" customWidth="1"/>
    <col min="2" max="2" width="6" style="112" customWidth="1"/>
    <col min="3" max="3" width="5" style="112" customWidth="1"/>
    <col min="4" max="4" width="39.5703125" style="112" customWidth="1"/>
    <col min="5" max="5" width="13" style="112" customWidth="1"/>
    <col min="6" max="6" width="10.5703125" style="112" customWidth="1"/>
    <col min="7" max="7" width="10.28515625" style="112" customWidth="1"/>
    <col min="8" max="8" width="13" style="112" customWidth="1"/>
    <col min="9" max="9" width="10.28515625" style="112" customWidth="1"/>
    <col min="10" max="16384" width="9.140625" style="112"/>
  </cols>
  <sheetData>
    <row r="1" spans="1:8" ht="12.75" customHeight="1" x14ac:dyDescent="0.25">
      <c r="A1" s="1"/>
      <c r="B1" s="1"/>
      <c r="C1" s="2"/>
      <c r="D1" s="3"/>
      <c r="E1" s="3"/>
      <c r="F1" s="3" t="s">
        <v>0</v>
      </c>
      <c r="G1" s="1"/>
      <c r="H1" s="1"/>
    </row>
    <row r="2" spans="1:8" ht="12.75" customHeight="1" x14ac:dyDescent="0.25">
      <c r="A2" s="1"/>
      <c r="B2" s="1"/>
      <c r="C2" s="2"/>
      <c r="D2" s="3"/>
      <c r="E2" s="3"/>
      <c r="F2" s="3" t="s">
        <v>76</v>
      </c>
      <c r="G2" s="1"/>
      <c r="H2" s="1"/>
    </row>
    <row r="3" spans="1:8" ht="12.75" customHeight="1" x14ac:dyDescent="0.25">
      <c r="A3" s="1"/>
      <c r="B3" s="1"/>
      <c r="C3" s="2"/>
      <c r="D3" s="3"/>
      <c r="E3" s="3"/>
      <c r="F3" s="3" t="s">
        <v>1</v>
      </c>
      <c r="G3" s="1"/>
      <c r="H3" s="1"/>
    </row>
    <row r="4" spans="1:8" ht="12.75" customHeight="1" x14ac:dyDescent="0.25">
      <c r="A4" s="1"/>
      <c r="B4" s="1"/>
      <c r="C4" s="2"/>
      <c r="D4" s="3"/>
      <c r="E4" s="3"/>
      <c r="F4" s="3" t="s">
        <v>77</v>
      </c>
      <c r="G4" s="1"/>
      <c r="H4" s="1"/>
    </row>
    <row r="5" spans="1:8" ht="19.5" customHeight="1" x14ac:dyDescent="0.25">
      <c r="A5" s="4" t="s">
        <v>2</v>
      </c>
      <c r="B5" s="113"/>
      <c r="C5" s="5"/>
      <c r="D5" s="5"/>
      <c r="E5" s="113"/>
      <c r="F5" s="113"/>
      <c r="G5" s="6"/>
      <c r="H5" s="113"/>
    </row>
    <row r="6" spans="1:8" ht="15" customHeight="1" x14ac:dyDescent="0.25">
      <c r="A6" s="1"/>
      <c r="B6" s="1"/>
      <c r="C6" s="2"/>
      <c r="D6" s="2"/>
      <c r="E6" s="7"/>
      <c r="F6" s="1"/>
      <c r="G6" s="8"/>
      <c r="H6" s="9" t="s">
        <v>3</v>
      </c>
    </row>
    <row r="7" spans="1:8" s="17" customFormat="1" ht="11.25" x14ac:dyDescent="0.2">
      <c r="A7" s="10"/>
      <c r="B7" s="10"/>
      <c r="C7" s="11"/>
      <c r="D7" s="12"/>
      <c r="E7" s="13" t="s">
        <v>4</v>
      </c>
      <c r="F7" s="14"/>
      <c r="G7" s="15"/>
      <c r="H7" s="13" t="s">
        <v>4</v>
      </c>
    </row>
    <row r="8" spans="1:8" s="17" customFormat="1" ht="11.25" x14ac:dyDescent="0.2">
      <c r="A8" s="18" t="s">
        <v>5</v>
      </c>
      <c r="B8" s="18" t="s">
        <v>6</v>
      </c>
      <c r="C8" s="19" t="s">
        <v>7</v>
      </c>
      <c r="D8" s="20" t="s">
        <v>8</v>
      </c>
      <c r="E8" s="18" t="s">
        <v>9</v>
      </c>
      <c r="F8" s="21" t="s">
        <v>10</v>
      </c>
      <c r="G8" s="18" t="s">
        <v>11</v>
      </c>
      <c r="H8" s="18" t="s">
        <v>12</v>
      </c>
    </row>
    <row r="9" spans="1:8" s="17" customFormat="1" ht="4.5" customHeight="1" x14ac:dyDescent="0.2">
      <c r="A9" s="22"/>
      <c r="B9" s="22"/>
      <c r="C9" s="23"/>
      <c r="D9" s="24"/>
      <c r="E9" s="22"/>
      <c r="F9" s="25"/>
      <c r="G9" s="25"/>
      <c r="H9" s="22"/>
    </row>
    <row r="10" spans="1:8" s="17" customFormat="1" ht="21" customHeight="1" thickBot="1" x14ac:dyDescent="0.25">
      <c r="A10" s="26"/>
      <c r="B10" s="26"/>
      <c r="C10" s="27"/>
      <c r="D10" s="28" t="s">
        <v>13</v>
      </c>
      <c r="E10" s="29">
        <v>811912055.79999971</v>
      </c>
      <c r="F10" s="29">
        <f>SUM(F11,F20,F34)</f>
        <v>456391.36</v>
      </c>
      <c r="G10" s="29">
        <f>SUM(G11,G20,G34)</f>
        <v>0</v>
      </c>
      <c r="H10" s="29">
        <f t="shared" ref="H10:H12" si="0">SUM(E10+F10-G10)</f>
        <v>812368447.15999973</v>
      </c>
    </row>
    <row r="11" spans="1:8" s="17" customFormat="1" ht="21.75" customHeight="1" thickBot="1" x14ac:dyDescent="0.25">
      <c r="A11" s="26"/>
      <c r="B11" s="26"/>
      <c r="C11" s="27"/>
      <c r="D11" s="30" t="s">
        <v>14</v>
      </c>
      <c r="E11" s="31">
        <v>706887713.9799999</v>
      </c>
      <c r="F11" s="31">
        <f>SUM(F12,F16)</f>
        <v>342608</v>
      </c>
      <c r="G11" s="31">
        <f>SUM(G12,G16)</f>
        <v>0</v>
      </c>
      <c r="H11" s="31">
        <f t="shared" si="0"/>
        <v>707230321.9799999</v>
      </c>
    </row>
    <row r="12" spans="1:8" s="17" customFormat="1" ht="17.25" customHeight="1" thickTop="1" thickBot="1" x14ac:dyDescent="0.25">
      <c r="A12" s="32">
        <v>852</v>
      </c>
      <c r="B12" s="32"/>
      <c r="C12" s="33"/>
      <c r="D12" s="34" t="s">
        <v>15</v>
      </c>
      <c r="E12" s="31">
        <v>23957305.02</v>
      </c>
      <c r="F12" s="35">
        <f>SUM(F13)</f>
        <v>271208</v>
      </c>
      <c r="G12" s="35">
        <f>SUM(G13)</f>
        <v>0</v>
      </c>
      <c r="H12" s="31">
        <f t="shared" si="0"/>
        <v>24228513.02</v>
      </c>
    </row>
    <row r="13" spans="1:8" s="17" customFormat="1" ht="12" customHeight="1" thickTop="1" x14ac:dyDescent="0.2">
      <c r="A13" s="32"/>
      <c r="B13" s="36">
        <v>85219</v>
      </c>
      <c r="C13" s="27"/>
      <c r="D13" s="37" t="s">
        <v>16</v>
      </c>
      <c r="E13" s="38">
        <v>1480155</v>
      </c>
      <c r="F13" s="39">
        <f t="shared" ref="F13:G13" si="1">SUM(F14)</f>
        <v>271208</v>
      </c>
      <c r="G13" s="39">
        <f t="shared" si="1"/>
        <v>0</v>
      </c>
      <c r="H13" s="38">
        <f>SUM(E13+F13-G13)</f>
        <v>1751363</v>
      </c>
    </row>
    <row r="14" spans="1:8" s="17" customFormat="1" ht="12.75" customHeight="1" x14ac:dyDescent="0.2">
      <c r="A14" s="32"/>
      <c r="B14" s="32"/>
      <c r="C14" s="66"/>
      <c r="D14" s="114" t="s">
        <v>17</v>
      </c>
      <c r="E14" s="115">
        <v>1435800</v>
      </c>
      <c r="F14" s="116">
        <f>SUM(F15:F15)</f>
        <v>271208</v>
      </c>
      <c r="G14" s="116">
        <f>SUM(G15:G15)</f>
        <v>0</v>
      </c>
      <c r="H14" s="115">
        <f t="shared" ref="H14:H15" si="2">SUM(E14+F14-G14)</f>
        <v>1707008</v>
      </c>
    </row>
    <row r="15" spans="1:8" s="17" customFormat="1" ht="33" customHeight="1" x14ac:dyDescent="0.2">
      <c r="A15" s="32"/>
      <c r="B15" s="32"/>
      <c r="C15" s="40" t="s">
        <v>18</v>
      </c>
      <c r="D15" s="41" t="s">
        <v>19</v>
      </c>
      <c r="E15" s="42">
        <v>1435800</v>
      </c>
      <c r="F15" s="42">
        <v>271208</v>
      </c>
      <c r="G15" s="43"/>
      <c r="H15" s="42">
        <f t="shared" si="2"/>
        <v>1707008</v>
      </c>
    </row>
    <row r="16" spans="1:8" s="17" customFormat="1" ht="12" customHeight="1" thickBot="1" x14ac:dyDescent="0.25">
      <c r="A16" s="44">
        <v>854</v>
      </c>
      <c r="B16" s="32"/>
      <c r="C16" s="33"/>
      <c r="D16" s="34" t="s">
        <v>20</v>
      </c>
      <c r="E16" s="35">
        <v>1031266.5700000001</v>
      </c>
      <c r="F16" s="35">
        <f>SUM(F17)</f>
        <v>71400</v>
      </c>
      <c r="G16" s="35">
        <f>SUM(G17)</f>
        <v>0</v>
      </c>
      <c r="H16" s="35">
        <f>SUM(E16+F16-G16)</f>
        <v>1102666.57</v>
      </c>
    </row>
    <row r="17" spans="1:8" s="17" customFormat="1" ht="12" customHeight="1" thickTop="1" x14ac:dyDescent="0.2">
      <c r="A17" s="44"/>
      <c r="B17" s="36">
        <v>85415</v>
      </c>
      <c r="C17" s="27"/>
      <c r="D17" s="37" t="s">
        <v>21</v>
      </c>
      <c r="E17" s="38">
        <v>705400</v>
      </c>
      <c r="F17" s="39">
        <f t="shared" ref="F17:G17" si="3">SUM(F18)</f>
        <v>71400</v>
      </c>
      <c r="G17" s="39">
        <f t="shared" si="3"/>
        <v>0</v>
      </c>
      <c r="H17" s="38">
        <f>SUM(E17+F17-G17)</f>
        <v>776800</v>
      </c>
    </row>
    <row r="18" spans="1:8" s="17" customFormat="1" ht="12" customHeight="1" x14ac:dyDescent="0.2">
      <c r="A18" s="44"/>
      <c r="B18" s="36"/>
      <c r="C18" s="27"/>
      <c r="D18" s="117" t="s">
        <v>17</v>
      </c>
      <c r="E18" s="115">
        <v>705400</v>
      </c>
      <c r="F18" s="116">
        <f>SUM(F19)</f>
        <v>71400</v>
      </c>
      <c r="G18" s="116">
        <f>SUM(G19)</f>
        <v>0</v>
      </c>
      <c r="H18" s="115">
        <f>SUM(E18+F18-G18)</f>
        <v>776800</v>
      </c>
    </row>
    <row r="19" spans="1:8" s="17" customFormat="1" ht="45.75" customHeight="1" x14ac:dyDescent="0.2">
      <c r="A19" s="45"/>
      <c r="B19" s="32"/>
      <c r="C19" s="40" t="s">
        <v>22</v>
      </c>
      <c r="D19" s="41" t="s">
        <v>23</v>
      </c>
      <c r="E19" s="42">
        <v>0</v>
      </c>
      <c r="F19" s="42">
        <v>71400</v>
      </c>
      <c r="G19" s="43"/>
      <c r="H19" s="42">
        <f t="shared" ref="H19:H44" si="4">SUM(E19+F19-G19)</f>
        <v>71400</v>
      </c>
    </row>
    <row r="20" spans="1:8" s="17" customFormat="1" ht="21" customHeight="1" thickBot="1" x14ac:dyDescent="0.25">
      <c r="A20" s="26"/>
      <c r="B20" s="26"/>
      <c r="C20" s="27"/>
      <c r="D20" s="30" t="s">
        <v>24</v>
      </c>
      <c r="E20" s="31">
        <v>84691308.299999997</v>
      </c>
      <c r="F20" s="35">
        <f>SUM(F21,F26,F30)</f>
        <v>110233.36</v>
      </c>
      <c r="G20" s="35">
        <f>SUM(G21,G26,G30)</f>
        <v>0</v>
      </c>
      <c r="H20" s="31">
        <f t="shared" si="4"/>
        <v>84801541.659999996</v>
      </c>
    </row>
    <row r="21" spans="1:8" s="17" customFormat="1" ht="17.25" customHeight="1" thickTop="1" thickBot="1" x14ac:dyDescent="0.25">
      <c r="A21" s="32">
        <v>750</v>
      </c>
      <c r="B21" s="32"/>
      <c r="C21" s="33"/>
      <c r="D21" s="34" t="s">
        <v>25</v>
      </c>
      <c r="E21" s="35">
        <v>1677049.8899999997</v>
      </c>
      <c r="F21" s="35">
        <f t="shared" ref="F21:G22" si="5">SUM(F22)</f>
        <v>991.36</v>
      </c>
      <c r="G21" s="35">
        <f t="shared" si="5"/>
        <v>0</v>
      </c>
      <c r="H21" s="35">
        <f t="shared" si="4"/>
        <v>1678041.2499999998</v>
      </c>
    </row>
    <row r="22" spans="1:8" s="17" customFormat="1" ht="12" customHeight="1" thickTop="1" x14ac:dyDescent="0.2">
      <c r="A22" s="32"/>
      <c r="B22" s="46">
        <v>75011</v>
      </c>
      <c r="C22" s="46"/>
      <c r="D22" s="47" t="s">
        <v>26</v>
      </c>
      <c r="E22" s="38">
        <v>1677049.8899999997</v>
      </c>
      <c r="F22" s="39">
        <f t="shared" si="5"/>
        <v>991.36</v>
      </c>
      <c r="G22" s="39">
        <f t="shared" si="5"/>
        <v>0</v>
      </c>
      <c r="H22" s="38">
        <f t="shared" si="4"/>
        <v>1678041.2499999998</v>
      </c>
    </row>
    <row r="23" spans="1:8" s="17" customFormat="1" ht="12" customHeight="1" x14ac:dyDescent="0.2">
      <c r="A23" s="32"/>
      <c r="B23" s="36"/>
      <c r="C23" s="27"/>
      <c r="D23" s="114" t="s">
        <v>27</v>
      </c>
      <c r="E23" s="115">
        <v>14649.89</v>
      </c>
      <c r="F23" s="116">
        <f>SUM(F24:F24)</f>
        <v>991.36</v>
      </c>
      <c r="G23" s="116">
        <f>SUM(G24:G24)</f>
        <v>0</v>
      </c>
      <c r="H23" s="115">
        <f t="shared" si="4"/>
        <v>15641.25</v>
      </c>
    </row>
    <row r="24" spans="1:8" s="17" customFormat="1" ht="32.25" customHeight="1" x14ac:dyDescent="0.2">
      <c r="A24" s="32"/>
      <c r="B24" s="36"/>
      <c r="C24" s="40" t="s">
        <v>28</v>
      </c>
      <c r="D24" s="41" t="s">
        <v>29</v>
      </c>
      <c r="E24" s="42">
        <v>14649.89</v>
      </c>
      <c r="F24" s="42">
        <v>991.36</v>
      </c>
      <c r="G24" s="43"/>
      <c r="H24" s="42">
        <f t="shared" si="4"/>
        <v>15641.25</v>
      </c>
    </row>
    <row r="25" spans="1:8" s="17" customFormat="1" ht="12" customHeight="1" x14ac:dyDescent="0.2">
      <c r="A25" s="32">
        <v>754</v>
      </c>
      <c r="B25" s="32"/>
      <c r="C25" s="33"/>
      <c r="D25" s="34" t="s">
        <v>30</v>
      </c>
      <c r="E25" s="48"/>
      <c r="F25" s="42"/>
      <c r="G25" s="42"/>
      <c r="H25" s="48"/>
    </row>
    <row r="26" spans="1:8" s="17" customFormat="1" ht="12" customHeight="1" thickBot="1" x14ac:dyDescent="0.25">
      <c r="A26" s="32"/>
      <c r="B26" s="32"/>
      <c r="C26" s="33"/>
      <c r="D26" s="34" t="s">
        <v>31</v>
      </c>
      <c r="E26" s="35">
        <v>2106132</v>
      </c>
      <c r="F26" s="35">
        <f>SUM(F27)</f>
        <v>102816</v>
      </c>
      <c r="G26" s="35">
        <f>SUM(G27)</f>
        <v>0</v>
      </c>
      <c r="H26" s="35">
        <f>SUM(E26+F26-G26)</f>
        <v>2208948</v>
      </c>
    </row>
    <row r="27" spans="1:8" s="17" customFormat="1" ht="12" customHeight="1" thickTop="1" x14ac:dyDescent="0.2">
      <c r="A27" s="36"/>
      <c r="B27" s="36">
        <v>75495</v>
      </c>
      <c r="C27" s="27"/>
      <c r="D27" s="37" t="s">
        <v>32</v>
      </c>
      <c r="E27" s="38">
        <v>2106132</v>
      </c>
      <c r="F27" s="39">
        <f>SUM(F28)</f>
        <v>102816</v>
      </c>
      <c r="G27" s="39">
        <f>SUM(G28)</f>
        <v>0</v>
      </c>
      <c r="H27" s="38">
        <f>SUM(E27+F27-G27)</f>
        <v>2208948</v>
      </c>
    </row>
    <row r="28" spans="1:8" s="17" customFormat="1" ht="21" customHeight="1" x14ac:dyDescent="0.2">
      <c r="A28" s="26"/>
      <c r="B28" s="26"/>
      <c r="C28" s="66"/>
      <c r="D28" s="114" t="s">
        <v>33</v>
      </c>
      <c r="E28" s="115">
        <v>1113192</v>
      </c>
      <c r="F28" s="116">
        <f>SUM(F29:F29)</f>
        <v>102816</v>
      </c>
      <c r="G28" s="116">
        <f>SUM(G29:G29)</f>
        <v>0</v>
      </c>
      <c r="H28" s="115">
        <f t="shared" ref="H28:H34" si="6">SUM(E28+F28-G28)</f>
        <v>1216008</v>
      </c>
    </row>
    <row r="29" spans="1:8" s="17" customFormat="1" ht="33.75" customHeight="1" x14ac:dyDescent="0.2">
      <c r="A29" s="26"/>
      <c r="B29" s="26"/>
      <c r="C29" s="40" t="s">
        <v>28</v>
      </c>
      <c r="D29" s="41" t="s">
        <v>29</v>
      </c>
      <c r="E29" s="42">
        <v>1113192</v>
      </c>
      <c r="F29" s="42">
        <f>100000+2816</f>
        <v>102816</v>
      </c>
      <c r="G29" s="43"/>
      <c r="H29" s="42">
        <f t="shared" si="6"/>
        <v>1216008</v>
      </c>
    </row>
    <row r="30" spans="1:8" s="17" customFormat="1" ht="12" customHeight="1" thickBot="1" x14ac:dyDescent="0.25">
      <c r="A30" s="32">
        <v>853</v>
      </c>
      <c r="B30" s="32"/>
      <c r="C30" s="33"/>
      <c r="D30" s="34" t="s">
        <v>34</v>
      </c>
      <c r="E30" s="35">
        <v>315486</v>
      </c>
      <c r="F30" s="35">
        <f>SUM(F31)</f>
        <v>6426</v>
      </c>
      <c r="G30" s="35">
        <f>SUM(G31)</f>
        <v>0</v>
      </c>
      <c r="H30" s="35">
        <f t="shared" si="6"/>
        <v>321912</v>
      </c>
    </row>
    <row r="31" spans="1:8" s="17" customFormat="1" ht="12" customHeight="1" thickTop="1" x14ac:dyDescent="0.2">
      <c r="A31" s="32"/>
      <c r="B31" s="36">
        <v>85395</v>
      </c>
      <c r="C31" s="27"/>
      <c r="D31" s="37" t="s">
        <v>32</v>
      </c>
      <c r="E31" s="38">
        <v>315486</v>
      </c>
      <c r="F31" s="39">
        <f t="shared" ref="F31:G31" si="7">SUM(F32)</f>
        <v>6426</v>
      </c>
      <c r="G31" s="39">
        <f t="shared" si="7"/>
        <v>0</v>
      </c>
      <c r="H31" s="38">
        <f t="shared" si="6"/>
        <v>321912</v>
      </c>
    </row>
    <row r="32" spans="1:8" s="17" customFormat="1" ht="19.5" customHeight="1" x14ac:dyDescent="0.2">
      <c r="A32" s="32"/>
      <c r="B32" s="36"/>
      <c r="C32" s="27"/>
      <c r="D32" s="118" t="s">
        <v>35</v>
      </c>
      <c r="E32" s="115">
        <v>315486</v>
      </c>
      <c r="F32" s="116">
        <f>SUM(F33:F33)</f>
        <v>6426</v>
      </c>
      <c r="G32" s="116">
        <f>SUM(G33:G33)</f>
        <v>0</v>
      </c>
      <c r="H32" s="115">
        <f t="shared" si="6"/>
        <v>321912</v>
      </c>
    </row>
    <row r="33" spans="1:8" s="17" customFormat="1" ht="33" customHeight="1" x14ac:dyDescent="0.2">
      <c r="A33" s="32"/>
      <c r="B33" s="36"/>
      <c r="C33" s="40" t="s">
        <v>28</v>
      </c>
      <c r="D33" s="41" t="s">
        <v>29</v>
      </c>
      <c r="E33" s="42">
        <v>315486</v>
      </c>
      <c r="F33" s="42">
        <v>6426</v>
      </c>
      <c r="G33" s="43"/>
      <c r="H33" s="42">
        <f t="shared" si="6"/>
        <v>321912</v>
      </c>
    </row>
    <row r="34" spans="1:8" s="17" customFormat="1" ht="17.25" customHeight="1" thickBot="1" x14ac:dyDescent="0.25">
      <c r="A34" s="26"/>
      <c r="B34" s="26"/>
      <c r="C34" s="27"/>
      <c r="D34" s="30" t="s">
        <v>36</v>
      </c>
      <c r="E34" s="31">
        <v>20333033.52</v>
      </c>
      <c r="F34" s="31">
        <f>SUM(F35,F39)</f>
        <v>3550</v>
      </c>
      <c r="G34" s="31">
        <f>SUM(G35,G39)</f>
        <v>0</v>
      </c>
      <c r="H34" s="31">
        <f t="shared" si="6"/>
        <v>20336583.52</v>
      </c>
    </row>
    <row r="35" spans="1:8" s="17" customFormat="1" ht="17.25" customHeight="1" thickTop="1" thickBot="1" x14ac:dyDescent="0.25">
      <c r="A35" s="33" t="s">
        <v>37</v>
      </c>
      <c r="B35" s="32"/>
      <c r="C35" s="33"/>
      <c r="D35" s="34" t="s">
        <v>38</v>
      </c>
      <c r="E35" s="31">
        <v>1015800</v>
      </c>
      <c r="F35" s="31">
        <f t="shared" ref="F35:G36" si="8">SUM(F36)</f>
        <v>2500</v>
      </c>
      <c r="G35" s="31">
        <f t="shared" si="8"/>
        <v>0</v>
      </c>
      <c r="H35" s="31">
        <f>SUM(E35+F35-G35)</f>
        <v>1018300</v>
      </c>
    </row>
    <row r="36" spans="1:8" s="17" customFormat="1" ht="12" customHeight="1" thickTop="1" x14ac:dyDescent="0.2">
      <c r="A36" s="33"/>
      <c r="B36" s="36">
        <v>71012</v>
      </c>
      <c r="C36" s="49"/>
      <c r="D36" s="37" t="s">
        <v>39</v>
      </c>
      <c r="E36" s="38">
        <v>332700</v>
      </c>
      <c r="F36" s="38">
        <f t="shared" si="8"/>
        <v>2500</v>
      </c>
      <c r="G36" s="38">
        <f t="shared" si="8"/>
        <v>0</v>
      </c>
      <c r="H36" s="38">
        <f>SUM(E36+F36-G36)</f>
        <v>335200</v>
      </c>
    </row>
    <row r="37" spans="1:8" s="17" customFormat="1" ht="12" customHeight="1" x14ac:dyDescent="0.2">
      <c r="A37" s="45"/>
      <c r="B37" s="36"/>
      <c r="C37" s="27"/>
      <c r="D37" s="117" t="s">
        <v>17</v>
      </c>
      <c r="E37" s="115">
        <v>332700</v>
      </c>
      <c r="F37" s="116">
        <f>SUM(F38)</f>
        <v>2500</v>
      </c>
      <c r="G37" s="116">
        <f>SUM(G38)</f>
        <v>0</v>
      </c>
      <c r="H37" s="115">
        <f>SUM(E37+F37-G37)</f>
        <v>335200</v>
      </c>
    </row>
    <row r="38" spans="1:8" s="17" customFormat="1" ht="32.25" customHeight="1" x14ac:dyDescent="0.2">
      <c r="A38" s="32"/>
      <c r="B38" s="26"/>
      <c r="C38" s="50">
        <v>2110</v>
      </c>
      <c r="D38" s="51" t="s">
        <v>40</v>
      </c>
      <c r="E38" s="48">
        <v>332700</v>
      </c>
      <c r="F38" s="42">
        <v>2500</v>
      </c>
      <c r="G38" s="42"/>
      <c r="H38" s="48">
        <f t="shared" ref="H38" si="9">SUM(E38+F38-G38)</f>
        <v>335200</v>
      </c>
    </row>
    <row r="39" spans="1:8" s="17" customFormat="1" ht="12.75" customHeight="1" thickBot="1" x14ac:dyDescent="0.25">
      <c r="A39" s="44">
        <v>853</v>
      </c>
      <c r="B39" s="32"/>
      <c r="C39" s="33"/>
      <c r="D39" s="34" t="s">
        <v>34</v>
      </c>
      <c r="E39" s="31">
        <v>485800</v>
      </c>
      <c r="F39" s="31">
        <f t="shared" ref="F39:G41" si="10">SUM(F40)</f>
        <v>1050</v>
      </c>
      <c r="G39" s="31">
        <f t="shared" si="10"/>
        <v>0</v>
      </c>
      <c r="H39" s="31">
        <f>SUM(E39+F39-G39)</f>
        <v>486850</v>
      </c>
    </row>
    <row r="40" spans="1:8" s="17" customFormat="1" ht="12.75" customHeight="1" thickTop="1" x14ac:dyDescent="0.2">
      <c r="A40" s="44"/>
      <c r="B40" s="36">
        <v>85321</v>
      </c>
      <c r="C40" s="27"/>
      <c r="D40" s="37" t="s">
        <v>41</v>
      </c>
      <c r="E40" s="38">
        <v>476560</v>
      </c>
      <c r="F40" s="38">
        <f t="shared" si="10"/>
        <v>1050</v>
      </c>
      <c r="G40" s="38">
        <f t="shared" si="10"/>
        <v>0</v>
      </c>
      <c r="H40" s="38">
        <f>SUM(E40+F40-G40)</f>
        <v>477610</v>
      </c>
    </row>
    <row r="41" spans="1:8" s="17" customFormat="1" ht="33.75" customHeight="1" x14ac:dyDescent="0.2">
      <c r="A41" s="26"/>
      <c r="B41" s="36"/>
      <c r="C41" s="27"/>
      <c r="D41" s="119" t="s">
        <v>42</v>
      </c>
      <c r="E41" s="115">
        <v>0</v>
      </c>
      <c r="F41" s="116">
        <f t="shared" si="10"/>
        <v>1050</v>
      </c>
      <c r="G41" s="116">
        <f t="shared" si="10"/>
        <v>0</v>
      </c>
      <c r="H41" s="115">
        <f>SUM(E41+F41-G41)</f>
        <v>1050</v>
      </c>
    </row>
    <row r="42" spans="1:8" s="17" customFormat="1" ht="33.75" customHeight="1" x14ac:dyDescent="0.2">
      <c r="A42" s="52"/>
      <c r="B42" s="53"/>
      <c r="C42" s="54" t="s">
        <v>28</v>
      </c>
      <c r="D42" s="55" t="s">
        <v>29</v>
      </c>
      <c r="E42" s="56">
        <v>0</v>
      </c>
      <c r="F42" s="38">
        <v>1050</v>
      </c>
      <c r="G42" s="38"/>
      <c r="H42" s="56">
        <f t="shared" ref="H42" si="11">SUM(E42+F42-G42)</f>
        <v>1050</v>
      </c>
    </row>
    <row r="43" spans="1:8" s="17" customFormat="1" ht="25.5" customHeight="1" thickBot="1" x14ac:dyDescent="0.25">
      <c r="A43" s="36"/>
      <c r="B43" s="36"/>
      <c r="C43" s="27"/>
      <c r="D43" s="28" t="s">
        <v>43</v>
      </c>
      <c r="E43" s="29">
        <v>944743896.03000021</v>
      </c>
      <c r="F43" s="29">
        <f>SUM(F44,F62,F86)</f>
        <v>469626.02999999997</v>
      </c>
      <c r="G43" s="29">
        <f>SUM(G44,G62,G86)</f>
        <v>13234.67</v>
      </c>
      <c r="H43" s="29">
        <f t="shared" si="4"/>
        <v>945200287.39000022</v>
      </c>
    </row>
    <row r="44" spans="1:8" s="17" customFormat="1" ht="17.25" customHeight="1" thickBot="1" x14ac:dyDescent="0.25">
      <c r="A44" s="36"/>
      <c r="B44" s="36"/>
      <c r="C44" s="27"/>
      <c r="D44" s="30" t="s">
        <v>44</v>
      </c>
      <c r="E44" s="31">
        <v>839719554.21000016</v>
      </c>
      <c r="F44" s="31">
        <f>SUM(F45,F50,F56)</f>
        <v>343796.8</v>
      </c>
      <c r="G44" s="31">
        <f>SUM(G45,G50,G56)</f>
        <v>1188.8</v>
      </c>
      <c r="H44" s="31">
        <f t="shared" si="4"/>
        <v>840062162.21000016</v>
      </c>
    </row>
    <row r="45" spans="1:8" s="17" customFormat="1" ht="17.25" customHeight="1" thickTop="1" thickBot="1" x14ac:dyDescent="0.25">
      <c r="A45" s="44">
        <v>710</v>
      </c>
      <c r="B45" s="32"/>
      <c r="C45" s="33"/>
      <c r="D45" s="34" t="s">
        <v>38</v>
      </c>
      <c r="E45" s="31">
        <v>3273171</v>
      </c>
      <c r="F45" s="35">
        <f>SUM(F46)</f>
        <v>1188.8</v>
      </c>
      <c r="G45" s="35">
        <f>SUM(G46)</f>
        <v>1188.8</v>
      </c>
      <c r="H45" s="31">
        <f>SUM(E45+F45-G45)</f>
        <v>3273171</v>
      </c>
    </row>
    <row r="46" spans="1:8" s="17" customFormat="1" ht="12" customHeight="1" thickTop="1" x14ac:dyDescent="0.2">
      <c r="A46" s="21"/>
      <c r="B46" s="27" t="s">
        <v>45</v>
      </c>
      <c r="C46" s="49"/>
      <c r="D46" s="37" t="s">
        <v>32</v>
      </c>
      <c r="E46" s="38">
        <v>268700</v>
      </c>
      <c r="F46" s="39">
        <f>SUM(F47)</f>
        <v>1188.8</v>
      </c>
      <c r="G46" s="39">
        <f>SUM(G47)</f>
        <v>1188.8</v>
      </c>
      <c r="H46" s="38">
        <f>SUM(E46+F46-G46)</f>
        <v>268700</v>
      </c>
    </row>
    <row r="47" spans="1:8" s="17" customFormat="1" ht="12" customHeight="1" x14ac:dyDescent="0.2">
      <c r="A47" s="44"/>
      <c r="B47" s="32"/>
      <c r="C47" s="57"/>
      <c r="D47" s="120" t="s">
        <v>46</v>
      </c>
      <c r="E47" s="121">
        <v>182500</v>
      </c>
      <c r="F47" s="116">
        <f>SUM(F48:F49)</f>
        <v>1188.8</v>
      </c>
      <c r="G47" s="116">
        <f>SUM(G48:G49)</f>
        <v>1188.8</v>
      </c>
      <c r="H47" s="115">
        <f>SUM(E47+F47-G47)</f>
        <v>182500</v>
      </c>
    </row>
    <row r="48" spans="1:8" s="17" customFormat="1" ht="12" customHeight="1" x14ac:dyDescent="0.2">
      <c r="A48" s="44"/>
      <c r="B48" s="32"/>
      <c r="C48" s="49">
        <v>4300</v>
      </c>
      <c r="D48" s="58" t="s">
        <v>47</v>
      </c>
      <c r="E48" s="59">
        <v>167000</v>
      </c>
      <c r="F48" s="48"/>
      <c r="G48" s="48">
        <v>1188.8</v>
      </c>
      <c r="H48" s="42">
        <f t="shared" ref="H48:H56" si="12">SUM(E48+F48-G48)</f>
        <v>165811.20000000001</v>
      </c>
    </row>
    <row r="49" spans="1:8" s="17" customFormat="1" ht="23.25" customHeight="1" x14ac:dyDescent="0.2">
      <c r="A49" s="32"/>
      <c r="B49" s="36"/>
      <c r="C49" s="50">
        <v>4700</v>
      </c>
      <c r="D49" s="60" t="s">
        <v>48</v>
      </c>
      <c r="E49" s="59">
        <v>0</v>
      </c>
      <c r="F49" s="48">
        <v>1188.8</v>
      </c>
      <c r="G49" s="48"/>
      <c r="H49" s="43">
        <f t="shared" si="12"/>
        <v>1188.8</v>
      </c>
    </row>
    <row r="50" spans="1:8" s="17" customFormat="1" ht="12" customHeight="1" thickBot="1" x14ac:dyDescent="0.25">
      <c r="A50" s="33" t="s">
        <v>49</v>
      </c>
      <c r="B50" s="32"/>
      <c r="C50" s="33"/>
      <c r="D50" s="34" t="s">
        <v>15</v>
      </c>
      <c r="E50" s="31">
        <v>65673763.07</v>
      </c>
      <c r="F50" s="35">
        <f>SUM(F51)</f>
        <v>271208</v>
      </c>
      <c r="G50" s="35">
        <f>SUM(G51)</f>
        <v>0</v>
      </c>
      <c r="H50" s="31">
        <f t="shared" si="12"/>
        <v>65944971.07</v>
      </c>
    </row>
    <row r="51" spans="1:8" s="17" customFormat="1" ht="12" customHeight="1" thickTop="1" x14ac:dyDescent="0.2">
      <c r="A51" s="33"/>
      <c r="B51" s="36">
        <v>85219</v>
      </c>
      <c r="C51" s="27"/>
      <c r="D51" s="61" t="s">
        <v>16</v>
      </c>
      <c r="E51" s="62">
        <v>14618417</v>
      </c>
      <c r="F51" s="39">
        <f>SUM(F52)</f>
        <v>271208</v>
      </c>
      <c r="G51" s="39">
        <f>SUM(G52)</f>
        <v>0</v>
      </c>
      <c r="H51" s="38">
        <f t="shared" si="12"/>
        <v>14889625</v>
      </c>
    </row>
    <row r="52" spans="1:8" s="17" customFormat="1" ht="12" customHeight="1" x14ac:dyDescent="0.2">
      <c r="A52" s="33"/>
      <c r="B52" s="32"/>
      <c r="C52" s="27"/>
      <c r="D52" s="122" t="s">
        <v>50</v>
      </c>
      <c r="E52" s="115">
        <v>14618417</v>
      </c>
      <c r="F52" s="116">
        <f>SUM(F53:F55)</f>
        <v>271208</v>
      </c>
      <c r="G52" s="116">
        <f>SUM(G53:G55)</f>
        <v>0</v>
      </c>
      <c r="H52" s="115">
        <f>SUM(E52+F52-G52)</f>
        <v>14889625</v>
      </c>
    </row>
    <row r="53" spans="1:8" s="17" customFormat="1" ht="12" customHeight="1" x14ac:dyDescent="0.2">
      <c r="A53" s="33"/>
      <c r="B53" s="36"/>
      <c r="C53" s="49">
        <v>4010</v>
      </c>
      <c r="D53" s="58" t="s">
        <v>51</v>
      </c>
      <c r="E53" s="59">
        <v>10322348</v>
      </c>
      <c r="F53" s="43">
        <v>226850</v>
      </c>
      <c r="G53" s="43"/>
      <c r="H53" s="43">
        <f t="shared" ref="H53:H55" si="13">SUM(E53+F53-G53)</f>
        <v>10549198</v>
      </c>
    </row>
    <row r="54" spans="1:8" s="17" customFormat="1" ht="12" customHeight="1" x14ac:dyDescent="0.2">
      <c r="A54" s="33"/>
      <c r="B54" s="36"/>
      <c r="C54" s="49">
        <v>4110</v>
      </c>
      <c r="D54" s="58" t="s">
        <v>52</v>
      </c>
      <c r="E54" s="59">
        <v>1831637</v>
      </c>
      <c r="F54" s="43">
        <v>39607</v>
      </c>
      <c r="G54" s="43"/>
      <c r="H54" s="43">
        <f t="shared" si="13"/>
        <v>1871244</v>
      </c>
    </row>
    <row r="55" spans="1:8" s="17" customFormat="1" ht="12" customHeight="1" x14ac:dyDescent="0.2">
      <c r="A55" s="33"/>
      <c r="B55" s="36"/>
      <c r="C55" s="49">
        <v>4120</v>
      </c>
      <c r="D55" s="58" t="s">
        <v>53</v>
      </c>
      <c r="E55" s="59">
        <v>211300</v>
      </c>
      <c r="F55" s="43">
        <v>4751</v>
      </c>
      <c r="G55" s="43"/>
      <c r="H55" s="43">
        <f t="shared" si="13"/>
        <v>216051</v>
      </c>
    </row>
    <row r="56" spans="1:8" s="17" customFormat="1" ht="12" customHeight="1" thickBot="1" x14ac:dyDescent="0.25">
      <c r="A56" s="32">
        <v>854</v>
      </c>
      <c r="B56" s="32"/>
      <c r="C56" s="33"/>
      <c r="D56" s="34" t="s">
        <v>20</v>
      </c>
      <c r="E56" s="31">
        <v>15337723</v>
      </c>
      <c r="F56" s="35">
        <f>SUM(F57)</f>
        <v>71400</v>
      </c>
      <c r="G56" s="35">
        <f>SUM(G57)</f>
        <v>0</v>
      </c>
      <c r="H56" s="31">
        <f t="shared" si="12"/>
        <v>15409123</v>
      </c>
    </row>
    <row r="57" spans="1:8" s="17" customFormat="1" ht="12" customHeight="1" thickTop="1" x14ac:dyDescent="0.2">
      <c r="A57" s="32"/>
      <c r="B57" s="49">
        <v>85415</v>
      </c>
      <c r="C57" s="36"/>
      <c r="D57" s="37" t="s">
        <v>21</v>
      </c>
      <c r="E57" s="62">
        <v>880400</v>
      </c>
      <c r="F57" s="38">
        <f>SUM(F58,F60)</f>
        <v>71400</v>
      </c>
      <c r="G57" s="38">
        <f>SUM(G58,G60)</f>
        <v>0</v>
      </c>
      <c r="H57" s="62">
        <f>SUM(E57+F57-G57)</f>
        <v>951800</v>
      </c>
    </row>
    <row r="58" spans="1:8" s="17" customFormat="1" ht="12" customHeight="1" x14ac:dyDescent="0.2">
      <c r="A58" s="32"/>
      <c r="B58" s="36"/>
      <c r="C58" s="27"/>
      <c r="D58" s="122" t="s">
        <v>54</v>
      </c>
      <c r="E58" s="121">
        <v>5400</v>
      </c>
      <c r="F58" s="121">
        <f>SUM(F59)</f>
        <v>71165</v>
      </c>
      <c r="G58" s="121">
        <f>SUM(G59)</f>
        <v>0</v>
      </c>
      <c r="H58" s="115">
        <f>SUM(E58+F58-G58)</f>
        <v>76565</v>
      </c>
    </row>
    <row r="59" spans="1:8" s="17" customFormat="1" ht="12" customHeight="1" x14ac:dyDescent="0.2">
      <c r="A59" s="32"/>
      <c r="B59" s="63"/>
      <c r="C59" s="57">
        <v>3260</v>
      </c>
      <c r="D59" s="64" t="s">
        <v>55</v>
      </c>
      <c r="E59" s="59">
        <v>0</v>
      </c>
      <c r="F59" s="59">
        <v>71165</v>
      </c>
      <c r="G59" s="59"/>
      <c r="H59" s="43">
        <f>SUM(E59+F59-G59)</f>
        <v>71165</v>
      </c>
    </row>
    <row r="60" spans="1:8" s="17" customFormat="1" ht="12" customHeight="1" x14ac:dyDescent="0.2">
      <c r="A60" s="32"/>
      <c r="B60" s="63"/>
      <c r="C60" s="66"/>
      <c r="D60" s="123" t="s">
        <v>56</v>
      </c>
      <c r="E60" s="115">
        <v>875000</v>
      </c>
      <c r="F60" s="115">
        <f>SUM(F61)</f>
        <v>235</v>
      </c>
      <c r="G60" s="115">
        <f>SUM(G61)</f>
        <v>0</v>
      </c>
      <c r="H60" s="124">
        <f t="shared" ref="H60:H61" si="14">SUM(E60+F60-G60)</f>
        <v>875235</v>
      </c>
    </row>
    <row r="61" spans="1:8" s="17" customFormat="1" ht="12" customHeight="1" x14ac:dyDescent="0.2">
      <c r="A61" s="32"/>
      <c r="B61" s="63"/>
      <c r="C61" s="57">
        <v>3260</v>
      </c>
      <c r="D61" s="64" t="s">
        <v>55</v>
      </c>
      <c r="E61" s="59">
        <v>50000</v>
      </c>
      <c r="F61" s="59">
        <v>235</v>
      </c>
      <c r="G61" s="59"/>
      <c r="H61" s="43">
        <f t="shared" si="14"/>
        <v>50235</v>
      </c>
    </row>
    <row r="62" spans="1:8" s="17" customFormat="1" ht="18.600000000000001" customHeight="1" thickBot="1" x14ac:dyDescent="0.25">
      <c r="A62" s="65"/>
      <c r="B62" s="36"/>
      <c r="C62" s="49"/>
      <c r="D62" s="30" t="s">
        <v>57</v>
      </c>
      <c r="E62" s="31">
        <v>84691308.299999997</v>
      </c>
      <c r="F62" s="31">
        <f>SUM(F63,F68,F74,F80)</f>
        <v>110529.23</v>
      </c>
      <c r="G62" s="31">
        <f>SUM(G63,G68,G74,G80)</f>
        <v>295.87</v>
      </c>
      <c r="H62" s="31">
        <f t="shared" ref="H62:H67" si="15">SUM(E62+F62-G62)</f>
        <v>84801541.659999996</v>
      </c>
    </row>
    <row r="63" spans="1:8" s="17" customFormat="1" ht="18.600000000000001" customHeight="1" thickTop="1" thickBot="1" x14ac:dyDescent="0.25">
      <c r="A63" s="32">
        <v>600</v>
      </c>
      <c r="B63" s="32"/>
      <c r="C63" s="33"/>
      <c r="D63" s="34" t="s">
        <v>58</v>
      </c>
      <c r="E63" s="35">
        <v>295.87</v>
      </c>
      <c r="F63" s="35">
        <f t="shared" ref="F63:G64" si="16">SUM(F64)</f>
        <v>295.87</v>
      </c>
      <c r="G63" s="35">
        <f t="shared" si="16"/>
        <v>295.87</v>
      </c>
      <c r="H63" s="35">
        <f t="shared" si="15"/>
        <v>295.87</v>
      </c>
    </row>
    <row r="64" spans="1:8" s="17" customFormat="1" ht="12" customHeight="1" thickTop="1" x14ac:dyDescent="0.2">
      <c r="A64" s="32"/>
      <c r="B64" s="46">
        <v>60095</v>
      </c>
      <c r="C64" s="46"/>
      <c r="D64" s="37" t="s">
        <v>32</v>
      </c>
      <c r="E64" s="38">
        <v>295.87</v>
      </c>
      <c r="F64" s="39">
        <f t="shared" si="16"/>
        <v>295.87</v>
      </c>
      <c r="G64" s="39">
        <f t="shared" si="16"/>
        <v>295.87</v>
      </c>
      <c r="H64" s="38">
        <f t="shared" si="15"/>
        <v>295.87</v>
      </c>
    </row>
    <row r="65" spans="1:8" s="17" customFormat="1" ht="20.25" customHeight="1" x14ac:dyDescent="0.2">
      <c r="A65" s="32"/>
      <c r="B65" s="36"/>
      <c r="C65" s="27"/>
      <c r="D65" s="114" t="s">
        <v>59</v>
      </c>
      <c r="E65" s="115">
        <v>295.87</v>
      </c>
      <c r="F65" s="116">
        <f>SUM(F66:F67)</f>
        <v>295.87</v>
      </c>
      <c r="G65" s="116">
        <f>SUM(G66:G67)</f>
        <v>295.87</v>
      </c>
      <c r="H65" s="115">
        <f t="shared" si="15"/>
        <v>295.87</v>
      </c>
    </row>
    <row r="66" spans="1:8" s="17" customFormat="1" ht="12" customHeight="1" x14ac:dyDescent="0.2">
      <c r="A66" s="32"/>
      <c r="B66" s="32"/>
      <c r="C66" s="66" t="s">
        <v>60</v>
      </c>
      <c r="D66" s="64" t="s">
        <v>61</v>
      </c>
      <c r="E66" s="48">
        <v>295.87</v>
      </c>
      <c r="F66" s="42"/>
      <c r="G66" s="42">
        <v>295.87</v>
      </c>
      <c r="H66" s="48">
        <f t="shared" si="15"/>
        <v>0</v>
      </c>
    </row>
    <row r="67" spans="1:8" s="17" customFormat="1" ht="21" customHeight="1" x14ac:dyDescent="0.2">
      <c r="A67" s="65"/>
      <c r="B67" s="36"/>
      <c r="C67" s="67" t="s">
        <v>62</v>
      </c>
      <c r="D67" s="60" t="s">
        <v>63</v>
      </c>
      <c r="E67" s="59">
        <v>0</v>
      </c>
      <c r="F67" s="59">
        <v>295.87</v>
      </c>
      <c r="G67" s="59"/>
      <c r="H67" s="48">
        <f t="shared" si="15"/>
        <v>295.87</v>
      </c>
    </row>
    <row r="68" spans="1:8" s="17" customFormat="1" ht="12" customHeight="1" thickBot="1" x14ac:dyDescent="0.25">
      <c r="A68" s="32">
        <v>750</v>
      </c>
      <c r="B68" s="32"/>
      <c r="C68" s="33"/>
      <c r="D68" s="34" t="s">
        <v>25</v>
      </c>
      <c r="E68" s="31">
        <v>1677049.8899999997</v>
      </c>
      <c r="F68" s="31">
        <f>SUM(F69)</f>
        <v>991.36</v>
      </c>
      <c r="G68" s="31">
        <f>SUM(G69)</f>
        <v>0</v>
      </c>
      <c r="H68" s="31">
        <f t="shared" ref="H68:H72" si="17">SUM(E68+F68-G68)</f>
        <v>1678041.2499999998</v>
      </c>
    </row>
    <row r="69" spans="1:8" s="17" customFormat="1" ht="12" customHeight="1" thickTop="1" x14ac:dyDescent="0.2">
      <c r="A69" s="32"/>
      <c r="B69" s="49">
        <v>75011</v>
      </c>
      <c r="C69" s="46"/>
      <c r="D69" s="47" t="s">
        <v>26</v>
      </c>
      <c r="E69" s="62">
        <v>1677049.8899999997</v>
      </c>
      <c r="F69" s="39">
        <f>SUM(F70)</f>
        <v>991.36</v>
      </c>
      <c r="G69" s="39">
        <f>SUM(G70)</f>
        <v>0</v>
      </c>
      <c r="H69" s="38">
        <f t="shared" si="17"/>
        <v>1678041.2499999998</v>
      </c>
    </row>
    <row r="70" spans="1:8" s="17" customFormat="1" ht="22.15" customHeight="1" x14ac:dyDescent="0.2">
      <c r="A70" s="32"/>
      <c r="B70" s="32"/>
      <c r="C70" s="27"/>
      <c r="D70" s="119" t="s">
        <v>64</v>
      </c>
      <c r="E70" s="125">
        <v>14649.89</v>
      </c>
      <c r="F70" s="124">
        <f>SUM(F71:F72)</f>
        <v>991.36</v>
      </c>
      <c r="G70" s="124">
        <f>SUM(G71:G72)</f>
        <v>0</v>
      </c>
      <c r="H70" s="121">
        <f t="shared" si="17"/>
        <v>15641.25</v>
      </c>
    </row>
    <row r="71" spans="1:8" s="17" customFormat="1" ht="20.25" customHeight="1" x14ac:dyDescent="0.2">
      <c r="A71" s="32"/>
      <c r="B71" s="32"/>
      <c r="C71" s="50">
        <v>4740</v>
      </c>
      <c r="D71" s="51" t="s">
        <v>65</v>
      </c>
      <c r="E71" s="48">
        <v>12244.98</v>
      </c>
      <c r="F71" s="48">
        <v>828.62</v>
      </c>
      <c r="G71" s="48"/>
      <c r="H71" s="43">
        <f t="shared" si="17"/>
        <v>13073.6</v>
      </c>
    </row>
    <row r="72" spans="1:8" s="17" customFormat="1" ht="20.45" customHeight="1" x14ac:dyDescent="0.2">
      <c r="A72" s="32"/>
      <c r="B72" s="32"/>
      <c r="C72" s="50">
        <v>4850</v>
      </c>
      <c r="D72" s="51" t="s">
        <v>66</v>
      </c>
      <c r="E72" s="48">
        <v>2404.91</v>
      </c>
      <c r="F72" s="48">
        <v>162.74</v>
      </c>
      <c r="G72" s="48"/>
      <c r="H72" s="43">
        <f t="shared" si="17"/>
        <v>2567.6499999999996</v>
      </c>
    </row>
    <row r="73" spans="1:8" s="17" customFormat="1" ht="12" customHeight="1" x14ac:dyDescent="0.2">
      <c r="A73" s="32">
        <v>754</v>
      </c>
      <c r="B73" s="32"/>
      <c r="C73" s="33"/>
      <c r="D73" s="34" t="s">
        <v>30</v>
      </c>
      <c r="E73" s="48"/>
      <c r="F73" s="42"/>
      <c r="G73" s="42"/>
      <c r="H73" s="48"/>
    </row>
    <row r="74" spans="1:8" s="17" customFormat="1" ht="12" customHeight="1" thickBot="1" x14ac:dyDescent="0.25">
      <c r="A74" s="32"/>
      <c r="B74" s="32"/>
      <c r="C74" s="33"/>
      <c r="D74" s="34" t="s">
        <v>31</v>
      </c>
      <c r="E74" s="35">
        <v>2106132</v>
      </c>
      <c r="F74" s="35">
        <f>SUM(F75)</f>
        <v>102816</v>
      </c>
      <c r="G74" s="35">
        <f>SUM(G75)</f>
        <v>0</v>
      </c>
      <c r="H74" s="35">
        <f>SUM(E74+F74-G74)</f>
        <v>2208948</v>
      </c>
    </row>
    <row r="75" spans="1:8" s="17" customFormat="1" ht="12" customHeight="1" thickTop="1" x14ac:dyDescent="0.2">
      <c r="A75" s="36"/>
      <c r="B75" s="36">
        <v>75495</v>
      </c>
      <c r="C75" s="27"/>
      <c r="D75" s="37" t="s">
        <v>32</v>
      </c>
      <c r="E75" s="38">
        <v>2106132</v>
      </c>
      <c r="F75" s="39">
        <f>SUM(F76)</f>
        <v>102816</v>
      </c>
      <c r="G75" s="39">
        <f>SUM(G76)</f>
        <v>0</v>
      </c>
      <c r="H75" s="38">
        <f>SUM(E75+F75-G75)</f>
        <v>2208948</v>
      </c>
    </row>
    <row r="76" spans="1:8" s="17" customFormat="1" ht="21.6" customHeight="1" x14ac:dyDescent="0.2">
      <c r="A76" s="36"/>
      <c r="B76" s="36"/>
      <c r="C76" s="66"/>
      <c r="D76" s="114" t="s">
        <v>67</v>
      </c>
      <c r="E76" s="115">
        <v>1113192</v>
      </c>
      <c r="F76" s="116">
        <f>SUM(F77:F79)</f>
        <v>102816</v>
      </c>
      <c r="G76" s="116">
        <f>SUM(G77:G79)</f>
        <v>0</v>
      </c>
      <c r="H76" s="115">
        <f t="shared" ref="H76:H81" si="18">SUM(E76+F76-G76)</f>
        <v>1216008</v>
      </c>
    </row>
    <row r="77" spans="1:8" s="17" customFormat="1" ht="22.5" x14ac:dyDescent="0.2">
      <c r="A77" s="36"/>
      <c r="B77" s="36"/>
      <c r="C77" s="50">
        <v>3280</v>
      </c>
      <c r="D77" s="51" t="s">
        <v>68</v>
      </c>
      <c r="E77" s="59">
        <v>1105480</v>
      </c>
      <c r="F77" s="48">
        <v>100000</v>
      </c>
      <c r="G77" s="48"/>
      <c r="H77" s="59">
        <f t="shared" si="18"/>
        <v>1205480</v>
      </c>
    </row>
    <row r="78" spans="1:8" s="17" customFormat="1" ht="22.5" customHeight="1" x14ac:dyDescent="0.2">
      <c r="A78" s="36"/>
      <c r="B78" s="36"/>
      <c r="C78" s="50">
        <v>4740</v>
      </c>
      <c r="D78" s="51" t="s">
        <v>65</v>
      </c>
      <c r="E78" s="48">
        <v>6430</v>
      </c>
      <c r="F78" s="59">
        <v>2348</v>
      </c>
      <c r="G78" s="48"/>
      <c r="H78" s="42">
        <f t="shared" si="18"/>
        <v>8778</v>
      </c>
    </row>
    <row r="79" spans="1:8" s="17" customFormat="1" ht="22.5" customHeight="1" x14ac:dyDescent="0.2">
      <c r="A79" s="36"/>
      <c r="B79" s="36"/>
      <c r="C79" s="50">
        <v>4850</v>
      </c>
      <c r="D79" s="51" t="s">
        <v>66</v>
      </c>
      <c r="E79" s="48">
        <v>1282</v>
      </c>
      <c r="F79" s="59">
        <v>468</v>
      </c>
      <c r="G79" s="48"/>
      <c r="H79" s="42">
        <f t="shared" si="18"/>
        <v>1750</v>
      </c>
    </row>
    <row r="80" spans="1:8" s="17" customFormat="1" ht="12" customHeight="1" thickBot="1" x14ac:dyDescent="0.25">
      <c r="A80" s="44">
        <v>853</v>
      </c>
      <c r="B80" s="32"/>
      <c r="C80" s="33"/>
      <c r="D80" s="34" t="s">
        <v>34</v>
      </c>
      <c r="E80" s="31">
        <v>315486</v>
      </c>
      <c r="F80" s="35">
        <f>SUM(F81)</f>
        <v>6426</v>
      </c>
      <c r="G80" s="35">
        <f>SUM(G81)</f>
        <v>0</v>
      </c>
      <c r="H80" s="31">
        <f t="shared" si="18"/>
        <v>321912</v>
      </c>
    </row>
    <row r="81" spans="1:8" s="17" customFormat="1" ht="12" customHeight="1" thickTop="1" x14ac:dyDescent="0.2">
      <c r="A81" s="33"/>
      <c r="B81" s="36">
        <v>85395</v>
      </c>
      <c r="C81" s="27"/>
      <c r="D81" s="37" t="s">
        <v>32</v>
      </c>
      <c r="E81" s="62">
        <v>315486</v>
      </c>
      <c r="F81" s="38">
        <f>SUM(F82)</f>
        <v>6426</v>
      </c>
      <c r="G81" s="38">
        <f>SUM(G82)</f>
        <v>0</v>
      </c>
      <c r="H81" s="38">
        <f t="shared" si="18"/>
        <v>321912</v>
      </c>
    </row>
    <row r="82" spans="1:8" s="17" customFormat="1" ht="21.6" customHeight="1" x14ac:dyDescent="0.2">
      <c r="A82" s="33"/>
      <c r="B82" s="36"/>
      <c r="C82" s="66"/>
      <c r="D82" s="126" t="s">
        <v>69</v>
      </c>
      <c r="E82" s="115">
        <v>315486</v>
      </c>
      <c r="F82" s="116">
        <f>SUM(F83:F85)</f>
        <v>6426</v>
      </c>
      <c r="G82" s="116">
        <f>SUM(G83:G85)</f>
        <v>0</v>
      </c>
      <c r="H82" s="115">
        <f>SUM(E82+F82-G82)</f>
        <v>321912</v>
      </c>
    </row>
    <row r="83" spans="1:8" s="17" customFormat="1" ht="21.75" customHeight="1" x14ac:dyDescent="0.2">
      <c r="A83" s="33"/>
      <c r="B83" s="36"/>
      <c r="C83" s="50">
        <v>3290</v>
      </c>
      <c r="D83" s="51" t="s">
        <v>70</v>
      </c>
      <c r="E83" s="42">
        <v>309300</v>
      </c>
      <c r="F83" s="43">
        <v>6300</v>
      </c>
      <c r="G83" s="43"/>
      <c r="H83" s="43">
        <f>SUM(E83+F83-G83)</f>
        <v>315600</v>
      </c>
    </row>
    <row r="84" spans="1:8" s="17" customFormat="1" ht="20.25" customHeight="1" x14ac:dyDescent="0.2">
      <c r="A84" s="33"/>
      <c r="B84" s="36"/>
      <c r="C84" s="50">
        <v>4740</v>
      </c>
      <c r="D84" s="51" t="s">
        <v>65</v>
      </c>
      <c r="E84" s="48">
        <v>5143</v>
      </c>
      <c r="F84" s="43">
        <v>105</v>
      </c>
      <c r="G84" s="43"/>
      <c r="H84" s="43">
        <f t="shared" ref="H84:H85" si="19">SUM(E84+F84-G84)</f>
        <v>5248</v>
      </c>
    </row>
    <row r="85" spans="1:8" s="17" customFormat="1" ht="21.6" customHeight="1" x14ac:dyDescent="0.2">
      <c r="A85" s="68"/>
      <c r="B85" s="69"/>
      <c r="C85" s="70">
        <v>4850</v>
      </c>
      <c r="D85" s="71" t="s">
        <v>66</v>
      </c>
      <c r="E85" s="56">
        <v>1043</v>
      </c>
      <c r="F85" s="39">
        <v>21</v>
      </c>
      <c r="G85" s="39"/>
      <c r="H85" s="39">
        <f t="shared" si="19"/>
        <v>1064</v>
      </c>
    </row>
    <row r="86" spans="1:8" s="17" customFormat="1" ht="18" customHeight="1" thickBot="1" x14ac:dyDescent="0.25">
      <c r="A86" s="72"/>
      <c r="B86" s="36"/>
      <c r="C86" s="49"/>
      <c r="D86" s="30" t="s">
        <v>71</v>
      </c>
      <c r="E86" s="31">
        <v>20333033.52</v>
      </c>
      <c r="F86" s="31">
        <f>SUM(F87,F91)</f>
        <v>15300</v>
      </c>
      <c r="G86" s="31">
        <f>SUM(G87,G91)</f>
        <v>11750</v>
      </c>
      <c r="H86" s="31">
        <f>SUM(E86+F86-G86)</f>
        <v>20336583.52</v>
      </c>
    </row>
    <row r="87" spans="1:8" s="17" customFormat="1" ht="20.25" customHeight="1" thickTop="1" thickBot="1" x14ac:dyDescent="0.25">
      <c r="A87" s="33" t="s">
        <v>37</v>
      </c>
      <c r="B87" s="32"/>
      <c r="C87" s="33"/>
      <c r="D87" s="34" t="s">
        <v>38</v>
      </c>
      <c r="E87" s="31">
        <v>1015800</v>
      </c>
      <c r="F87" s="31">
        <f>SUM(F88)</f>
        <v>2500</v>
      </c>
      <c r="G87" s="31">
        <f>SUM(G88)</f>
        <v>0</v>
      </c>
      <c r="H87" s="31">
        <f t="shared" ref="H87:H98" si="20">SUM(E87+F87-G87)</f>
        <v>1018300</v>
      </c>
    </row>
    <row r="88" spans="1:8" s="17" customFormat="1" ht="14.25" customHeight="1" thickTop="1" x14ac:dyDescent="0.2">
      <c r="A88" s="33"/>
      <c r="B88" s="36">
        <v>71012</v>
      </c>
      <c r="C88" s="49"/>
      <c r="D88" s="37" t="s">
        <v>39</v>
      </c>
      <c r="E88" s="62">
        <v>332700</v>
      </c>
      <c r="F88" s="39">
        <f>SUM(F89)</f>
        <v>2500</v>
      </c>
      <c r="G88" s="39">
        <f>SUM(G89)</f>
        <v>0</v>
      </c>
      <c r="H88" s="38">
        <f t="shared" si="20"/>
        <v>335200</v>
      </c>
    </row>
    <row r="89" spans="1:8" s="17" customFormat="1" ht="12" customHeight="1" x14ac:dyDescent="0.2">
      <c r="A89" s="21"/>
      <c r="B89" s="32"/>
      <c r="C89" s="27"/>
      <c r="D89" s="120" t="s">
        <v>46</v>
      </c>
      <c r="E89" s="125">
        <v>55000</v>
      </c>
      <c r="F89" s="124">
        <f>SUM(F90:F90)</f>
        <v>2500</v>
      </c>
      <c r="G89" s="124">
        <f>SUM(G90:G90)</f>
        <v>0</v>
      </c>
      <c r="H89" s="121">
        <f t="shared" si="20"/>
        <v>57500</v>
      </c>
    </row>
    <row r="90" spans="1:8" s="17" customFormat="1" ht="20.25" customHeight="1" x14ac:dyDescent="0.2">
      <c r="A90" s="44"/>
      <c r="B90" s="36"/>
      <c r="C90" s="50">
        <v>4700</v>
      </c>
      <c r="D90" s="60" t="s">
        <v>48</v>
      </c>
      <c r="E90" s="59">
        <v>0</v>
      </c>
      <c r="F90" s="59">
        <v>2500</v>
      </c>
      <c r="G90" s="59"/>
      <c r="H90" s="43">
        <f t="shared" si="20"/>
        <v>2500</v>
      </c>
    </row>
    <row r="91" spans="1:8" s="17" customFormat="1" ht="12" customHeight="1" thickBot="1" x14ac:dyDescent="0.25">
      <c r="A91" s="44">
        <v>853</v>
      </c>
      <c r="B91" s="32"/>
      <c r="C91" s="33"/>
      <c r="D91" s="34" t="s">
        <v>34</v>
      </c>
      <c r="E91" s="31">
        <v>485800</v>
      </c>
      <c r="F91" s="31">
        <f>SUM(F92)</f>
        <v>12800</v>
      </c>
      <c r="G91" s="31">
        <f>SUM(G92)</f>
        <v>11750</v>
      </c>
      <c r="H91" s="31">
        <f t="shared" si="20"/>
        <v>486850</v>
      </c>
    </row>
    <row r="92" spans="1:8" s="17" customFormat="1" ht="12" customHeight="1" thickTop="1" x14ac:dyDescent="0.2">
      <c r="A92" s="44"/>
      <c r="B92" s="36">
        <v>85321</v>
      </c>
      <c r="C92" s="27"/>
      <c r="D92" s="37" t="s">
        <v>41</v>
      </c>
      <c r="E92" s="62">
        <v>476560</v>
      </c>
      <c r="F92" s="39">
        <f>SUM(F93,F97,F99)</f>
        <v>12800</v>
      </c>
      <c r="G92" s="39">
        <f>SUM(G93,G97,G99)</f>
        <v>11750</v>
      </c>
      <c r="H92" s="38">
        <f t="shared" si="20"/>
        <v>477610</v>
      </c>
    </row>
    <row r="93" spans="1:8" s="17" customFormat="1" ht="12" customHeight="1" x14ac:dyDescent="0.2">
      <c r="A93" s="33"/>
      <c r="B93" s="36"/>
      <c r="C93" s="27"/>
      <c r="D93" s="123" t="s">
        <v>72</v>
      </c>
      <c r="E93" s="125">
        <v>253200</v>
      </c>
      <c r="F93" s="124">
        <f>SUM(F94:F96)</f>
        <v>11750</v>
      </c>
      <c r="G93" s="124">
        <f>SUM(G94:G96)</f>
        <v>0</v>
      </c>
      <c r="H93" s="121">
        <f t="shared" si="20"/>
        <v>264950</v>
      </c>
    </row>
    <row r="94" spans="1:8" s="17" customFormat="1" ht="12" customHeight="1" x14ac:dyDescent="0.2">
      <c r="A94" s="33"/>
      <c r="B94" s="32"/>
      <c r="C94" s="49">
        <v>4010</v>
      </c>
      <c r="D94" s="58" t="s">
        <v>51</v>
      </c>
      <c r="E94" s="48">
        <v>195309</v>
      </c>
      <c r="F94" s="48">
        <v>9900</v>
      </c>
      <c r="G94" s="48"/>
      <c r="H94" s="43">
        <f t="shared" si="20"/>
        <v>205209</v>
      </c>
    </row>
    <row r="95" spans="1:8" s="17" customFormat="1" ht="12" customHeight="1" x14ac:dyDescent="0.2">
      <c r="A95" s="33"/>
      <c r="B95" s="32"/>
      <c r="C95" s="49">
        <v>4110</v>
      </c>
      <c r="D95" s="58" t="s">
        <v>52</v>
      </c>
      <c r="E95" s="48">
        <v>36380</v>
      </c>
      <c r="F95" s="48">
        <v>1704</v>
      </c>
      <c r="G95" s="48"/>
      <c r="H95" s="43">
        <f t="shared" si="20"/>
        <v>38084</v>
      </c>
    </row>
    <row r="96" spans="1:8" s="17" customFormat="1" ht="12" customHeight="1" x14ac:dyDescent="0.2">
      <c r="A96" s="33"/>
      <c r="B96" s="32"/>
      <c r="C96" s="49">
        <v>4120</v>
      </c>
      <c r="D96" s="58" t="s">
        <v>73</v>
      </c>
      <c r="E96" s="48">
        <v>5185</v>
      </c>
      <c r="F96" s="48">
        <v>146</v>
      </c>
      <c r="G96" s="48"/>
      <c r="H96" s="43">
        <f t="shared" si="20"/>
        <v>5331</v>
      </c>
    </row>
    <row r="97" spans="1:8" s="17" customFormat="1" ht="12" customHeight="1" x14ac:dyDescent="0.2">
      <c r="A97" s="33"/>
      <c r="B97" s="32"/>
      <c r="C97" s="27"/>
      <c r="D97" s="122" t="s">
        <v>74</v>
      </c>
      <c r="E97" s="115">
        <v>223360</v>
      </c>
      <c r="F97" s="124">
        <f>SUM(F98:F98)</f>
        <v>0</v>
      </c>
      <c r="G97" s="124">
        <f>SUM(G98:G98)</f>
        <v>11750</v>
      </c>
      <c r="H97" s="121">
        <f t="shared" si="20"/>
        <v>211610</v>
      </c>
    </row>
    <row r="98" spans="1:8" s="17" customFormat="1" ht="12" customHeight="1" x14ac:dyDescent="0.2">
      <c r="A98" s="33"/>
      <c r="B98" s="32"/>
      <c r="C98" s="57">
        <v>4210</v>
      </c>
      <c r="D98" s="64" t="s">
        <v>61</v>
      </c>
      <c r="E98" s="48">
        <v>20000</v>
      </c>
      <c r="F98" s="48"/>
      <c r="G98" s="48">
        <v>11750</v>
      </c>
      <c r="H98" s="43">
        <f t="shared" si="20"/>
        <v>8250</v>
      </c>
    </row>
    <row r="99" spans="1:8" s="17" customFormat="1" ht="46.5" customHeight="1" x14ac:dyDescent="0.2">
      <c r="A99" s="65"/>
      <c r="B99" s="73"/>
      <c r="C99" s="27"/>
      <c r="D99" s="119" t="s">
        <v>75</v>
      </c>
      <c r="E99" s="115">
        <v>0</v>
      </c>
      <c r="F99" s="116">
        <f>SUM(F100:F100)</f>
        <v>1050</v>
      </c>
      <c r="G99" s="116">
        <f>SUM(G100:G100)</f>
        <v>0</v>
      </c>
      <c r="H99" s="115">
        <f>SUM(E99+F99-G99)</f>
        <v>1050</v>
      </c>
    </row>
    <row r="100" spans="1:8" s="17" customFormat="1" ht="22.5" customHeight="1" x14ac:dyDescent="0.2">
      <c r="A100" s="65"/>
      <c r="B100" s="73"/>
      <c r="C100" s="67" t="s">
        <v>62</v>
      </c>
      <c r="D100" s="60" t="s">
        <v>63</v>
      </c>
      <c r="E100" s="59">
        <v>0</v>
      </c>
      <c r="F100" s="48">
        <v>1050</v>
      </c>
      <c r="G100" s="48"/>
      <c r="H100" s="59">
        <f t="shared" ref="H100" si="21">SUM(E100+F100-G100)</f>
        <v>1050</v>
      </c>
    </row>
    <row r="101" spans="1:8" s="17" customFormat="1" ht="3.75" customHeight="1" x14ac:dyDescent="0.2">
      <c r="A101" s="74"/>
      <c r="B101" s="74"/>
      <c r="C101" s="75"/>
      <c r="D101" s="76"/>
      <c r="E101" s="38"/>
      <c r="F101" s="38"/>
      <c r="G101" s="38"/>
      <c r="H101" s="38"/>
    </row>
    <row r="102" spans="1:8" s="17" customFormat="1" ht="12.6" customHeight="1" x14ac:dyDescent="0.2"/>
    <row r="103" spans="1:8" s="17" customFormat="1" ht="12.6" customHeight="1" x14ac:dyDescent="0.2"/>
    <row r="104" spans="1:8" s="17" customFormat="1" ht="12.6" customHeight="1" x14ac:dyDescent="0.2"/>
    <row r="105" spans="1:8" s="17" customFormat="1" ht="12.6" customHeight="1" x14ac:dyDescent="0.2"/>
    <row r="106" spans="1:8" s="17" customFormat="1" ht="12.6" customHeight="1" x14ac:dyDescent="0.2"/>
    <row r="107" spans="1:8" s="17" customFormat="1" ht="12.6" customHeight="1" x14ac:dyDescent="0.2"/>
    <row r="108" spans="1:8" s="17" customFormat="1" ht="12.6" customHeight="1" x14ac:dyDescent="0.2"/>
    <row r="109" spans="1:8" s="17" customFormat="1" ht="12.6" customHeight="1" x14ac:dyDescent="0.2"/>
    <row r="110" spans="1:8" s="17" customFormat="1" ht="12.6" customHeight="1" x14ac:dyDescent="0.2"/>
    <row r="111" spans="1:8" s="17" customFormat="1" ht="12.6" customHeight="1" x14ac:dyDescent="0.2"/>
    <row r="112" spans="1:8" s="17" customFormat="1" ht="12.6" customHeight="1" x14ac:dyDescent="0.2"/>
    <row r="113" s="17" customFormat="1" ht="12.6" customHeight="1" x14ac:dyDescent="0.2"/>
    <row r="114" s="17" customFormat="1" ht="12.6" customHeight="1" x14ac:dyDescent="0.2"/>
    <row r="115" s="17" customFormat="1" ht="12.6" customHeight="1" x14ac:dyDescent="0.2"/>
    <row r="116" s="17" customFormat="1" ht="12.6" customHeight="1" x14ac:dyDescent="0.2"/>
    <row r="117" s="17" customFormat="1" ht="12.6" customHeight="1" x14ac:dyDescent="0.2"/>
    <row r="118" s="17" customFormat="1" ht="12.6" customHeight="1" x14ac:dyDescent="0.2"/>
    <row r="119" s="17" customFormat="1" ht="12.6" customHeight="1" x14ac:dyDescent="0.2"/>
    <row r="120" s="17" customFormat="1" ht="12.6" customHeight="1" x14ac:dyDescent="0.2"/>
    <row r="121" s="17" customFormat="1" ht="12.6" customHeight="1" x14ac:dyDescent="0.2"/>
    <row r="122" s="17" customFormat="1" ht="12.6" customHeight="1" x14ac:dyDescent="0.2"/>
    <row r="123" s="17" customFormat="1" ht="12.6" customHeight="1" x14ac:dyDescent="0.2"/>
    <row r="124" s="17" customFormat="1" ht="12.6" customHeight="1" x14ac:dyDescent="0.2"/>
    <row r="125" s="17" customFormat="1" ht="12.6" customHeight="1" x14ac:dyDescent="0.2"/>
    <row r="126" s="17" customFormat="1" ht="12.6" customHeight="1" x14ac:dyDescent="0.2"/>
    <row r="127" s="17" customFormat="1" ht="12.6" customHeight="1" x14ac:dyDescent="0.2"/>
    <row r="128" s="17" customFormat="1" ht="12.6" customHeight="1" x14ac:dyDescent="0.2"/>
    <row r="129" s="17" customFormat="1" ht="12.6" customHeight="1" x14ac:dyDescent="0.2"/>
    <row r="130" s="17" customFormat="1" ht="12.6" customHeight="1" x14ac:dyDescent="0.2"/>
    <row r="131" s="17" customFormat="1" ht="12.6" customHeight="1" x14ac:dyDescent="0.2"/>
    <row r="132" s="17" customFormat="1" ht="12.6" customHeight="1" x14ac:dyDescent="0.2"/>
    <row r="133" s="17" customFormat="1" ht="12.6" customHeight="1" x14ac:dyDescent="0.2"/>
    <row r="134" s="17" customFormat="1" ht="12.6" customHeight="1" x14ac:dyDescent="0.2"/>
    <row r="135" s="17" customFormat="1" ht="12.6" customHeight="1" x14ac:dyDescent="0.2"/>
    <row r="136" s="17" customFormat="1" ht="12.6" customHeight="1" x14ac:dyDescent="0.2"/>
    <row r="137" s="17" customFormat="1" ht="12.6" customHeight="1" x14ac:dyDescent="0.2"/>
    <row r="138" s="17" customFormat="1" ht="12.6" customHeight="1" x14ac:dyDescent="0.2"/>
    <row r="139" s="17" customFormat="1" ht="12.6" customHeight="1" x14ac:dyDescent="0.2"/>
    <row r="140" s="17" customFormat="1" ht="12.2" customHeight="1" x14ac:dyDescent="0.2"/>
    <row r="141" s="17" customFormat="1" ht="12.2" customHeight="1" x14ac:dyDescent="0.2"/>
    <row r="142" s="17" customFormat="1" ht="12.2" customHeight="1" x14ac:dyDescent="0.2"/>
    <row r="143" s="17" customFormat="1" ht="12.95" customHeight="1" x14ac:dyDescent="0.2"/>
    <row r="144" s="17" customFormat="1" ht="12.95" customHeight="1" x14ac:dyDescent="0.2"/>
    <row r="145" s="17" customFormat="1" ht="12.95" customHeight="1" x14ac:dyDescent="0.2"/>
    <row r="146" s="17" customFormat="1" ht="12.95" customHeight="1" x14ac:dyDescent="0.2"/>
    <row r="147" s="17" customFormat="1" ht="12.95" customHeight="1" x14ac:dyDescent="0.2"/>
    <row r="148" s="17" customFormat="1" ht="12.95" customHeight="1" x14ac:dyDescent="0.2"/>
    <row r="149" s="17" customFormat="1" ht="12.95" customHeight="1" x14ac:dyDescent="0.2"/>
    <row r="150" s="17" customFormat="1" ht="12.95" customHeight="1" x14ac:dyDescent="0.2"/>
    <row r="151" s="17" customFormat="1" ht="12.95" customHeight="1" x14ac:dyDescent="0.2"/>
    <row r="152" s="17" customFormat="1" ht="12.95" customHeight="1" x14ac:dyDescent="0.2"/>
    <row r="153" s="17" customFormat="1" ht="12.95" customHeight="1" x14ac:dyDescent="0.2"/>
    <row r="154" s="17" customFormat="1" ht="12.95" customHeight="1" x14ac:dyDescent="0.2"/>
    <row r="155" s="17" customFormat="1" ht="12.95" customHeight="1" x14ac:dyDescent="0.2"/>
    <row r="156" s="17" customFormat="1" ht="12.95" customHeight="1" x14ac:dyDescent="0.2"/>
    <row r="157" s="17" customFormat="1" ht="12.95" customHeight="1" x14ac:dyDescent="0.2"/>
    <row r="158" s="17" customFormat="1" ht="12.95" customHeight="1" x14ac:dyDescent="0.2"/>
    <row r="159" s="17" customFormat="1" ht="12.95" customHeight="1" x14ac:dyDescent="0.2"/>
    <row r="160" s="17" customFormat="1" ht="12.95" customHeight="1" x14ac:dyDescent="0.2"/>
    <row r="161" s="17" customFormat="1" ht="12.95" customHeight="1" x14ac:dyDescent="0.2"/>
    <row r="162" s="17" customFormat="1" ht="12.95" customHeight="1" x14ac:dyDescent="0.2"/>
    <row r="163" s="17" customFormat="1" ht="12.95" customHeight="1" x14ac:dyDescent="0.2"/>
    <row r="164" s="17" customFormat="1" ht="12.95" customHeight="1" x14ac:dyDescent="0.2"/>
    <row r="165" s="17" customFormat="1" ht="12.95" customHeight="1" x14ac:dyDescent="0.2"/>
    <row r="166" s="17" customFormat="1" ht="12.95" customHeight="1" x14ac:dyDescent="0.2"/>
    <row r="167" s="17" customFormat="1" ht="12.95" customHeight="1" x14ac:dyDescent="0.2"/>
    <row r="168" s="17" customFormat="1" ht="12.95" customHeight="1" x14ac:dyDescent="0.2"/>
    <row r="169" s="17" customFormat="1" ht="12.95" customHeight="1" x14ac:dyDescent="0.2"/>
    <row r="170" s="17" customFormat="1" ht="12.95" customHeight="1" x14ac:dyDescent="0.2"/>
    <row r="171" s="17" customFormat="1" ht="12.95" customHeight="1" x14ac:dyDescent="0.2"/>
    <row r="172" s="17" customFormat="1" ht="12.95" customHeight="1" x14ac:dyDescent="0.2"/>
    <row r="173" s="17" customFormat="1" ht="12.95" customHeight="1" x14ac:dyDescent="0.2"/>
    <row r="174" s="17" customFormat="1" ht="12.95" customHeight="1" x14ac:dyDescent="0.2"/>
    <row r="175" s="17" customFormat="1" ht="12.95" customHeight="1" x14ac:dyDescent="0.2"/>
    <row r="176" s="17" customFormat="1" ht="12.95" customHeight="1" x14ac:dyDescent="0.2"/>
    <row r="177" s="17" customFormat="1" ht="12.95" customHeight="1" x14ac:dyDescent="0.2"/>
    <row r="178" s="17" customFormat="1" ht="12.95" customHeight="1" x14ac:dyDescent="0.2"/>
    <row r="179" s="17" customFormat="1" ht="12.95" customHeight="1" x14ac:dyDescent="0.2"/>
    <row r="180" s="17" customFormat="1" ht="12.95" customHeight="1" x14ac:dyDescent="0.2"/>
    <row r="181" s="17" customFormat="1" ht="12.95" customHeight="1" x14ac:dyDescent="0.2"/>
    <row r="182" s="17" customFormat="1" ht="12.95" customHeight="1" x14ac:dyDescent="0.2"/>
    <row r="183" s="17" customFormat="1" ht="12.95" customHeight="1" x14ac:dyDescent="0.2"/>
    <row r="184" s="17" customFormat="1" ht="12.95" customHeight="1" x14ac:dyDescent="0.2"/>
    <row r="185" s="17" customFormat="1" ht="12.95" customHeight="1" x14ac:dyDescent="0.2"/>
    <row r="186" s="17" customFormat="1" ht="12.95" customHeight="1" x14ac:dyDescent="0.2"/>
    <row r="187" s="17" customFormat="1" ht="12.95" customHeight="1" x14ac:dyDescent="0.2"/>
    <row r="188" s="17" customFormat="1" ht="12.95" customHeight="1" x14ac:dyDescent="0.2"/>
    <row r="189" s="17" customFormat="1" ht="12.95" customHeight="1" x14ac:dyDescent="0.2"/>
    <row r="190" s="17" customFormat="1" ht="12.95" customHeight="1" x14ac:dyDescent="0.2"/>
    <row r="191" s="17" customFormat="1" ht="12.95" customHeight="1" x14ac:dyDescent="0.2"/>
    <row r="192" s="17" customFormat="1" ht="12.95" customHeight="1" x14ac:dyDescent="0.2"/>
    <row r="193" s="17" customFormat="1" ht="12.95" customHeight="1" x14ac:dyDescent="0.2"/>
    <row r="194" s="17" customFormat="1" ht="12.95" customHeight="1" x14ac:dyDescent="0.2"/>
    <row r="195" s="17" customFormat="1" ht="12.95" customHeight="1" x14ac:dyDescent="0.2"/>
    <row r="196" s="17" customFormat="1" ht="12.95" customHeight="1" x14ac:dyDescent="0.2"/>
    <row r="197" s="17" customFormat="1" ht="12.95" customHeight="1" x14ac:dyDescent="0.2"/>
    <row r="198" s="17" customFormat="1" ht="12.95" customHeight="1" x14ac:dyDescent="0.2"/>
    <row r="199" s="17" customFormat="1" ht="12.95" customHeight="1" x14ac:dyDescent="0.2"/>
    <row r="200" s="17" customFormat="1" ht="12.95" customHeight="1" x14ac:dyDescent="0.2"/>
    <row r="201" s="17" customFormat="1" ht="12.95" customHeight="1" x14ac:dyDescent="0.2"/>
    <row r="202" s="17" customFormat="1" ht="12.95" customHeight="1" x14ac:dyDescent="0.2"/>
    <row r="203" s="17" customFormat="1" ht="12.95" customHeight="1" x14ac:dyDescent="0.2"/>
    <row r="204" s="17" customFormat="1" ht="12.95" customHeight="1" x14ac:dyDescent="0.2"/>
    <row r="205" s="17" customFormat="1" ht="12.95" customHeight="1" x14ac:dyDescent="0.2"/>
    <row r="206" s="17" customFormat="1" ht="12.95" customHeight="1" x14ac:dyDescent="0.2"/>
    <row r="207" s="17" customFormat="1" ht="12.95" customHeight="1" x14ac:dyDescent="0.2"/>
    <row r="208" s="17" customFormat="1" ht="12.95" customHeight="1" x14ac:dyDescent="0.2"/>
    <row r="209" s="17" customFormat="1" ht="12.95" customHeight="1" x14ac:dyDescent="0.2"/>
    <row r="210" ht="12.95" customHeight="1" x14ac:dyDescent="0.25"/>
    <row r="211" ht="12.95" customHeight="1" x14ac:dyDescent="0.25"/>
    <row r="212" ht="12.95" customHeight="1" x14ac:dyDescent="0.25"/>
    <row r="213" ht="12.95" customHeight="1" x14ac:dyDescent="0.25"/>
    <row r="214" ht="12.95" customHeight="1" x14ac:dyDescent="0.25"/>
    <row r="215" ht="12.95" customHeight="1" x14ac:dyDescent="0.25"/>
    <row r="216" ht="12.95" customHeight="1" x14ac:dyDescent="0.25"/>
    <row r="217" ht="12.95" customHeight="1" x14ac:dyDescent="0.25"/>
    <row r="218" ht="12.95" customHeight="1" x14ac:dyDescent="0.25"/>
    <row r="219" ht="12.95" customHeight="1" x14ac:dyDescent="0.25"/>
    <row r="220" ht="12.95" customHeight="1" x14ac:dyDescent="0.25"/>
    <row r="221" ht="12.95" customHeight="1" x14ac:dyDescent="0.25"/>
    <row r="222" ht="12.75" customHeight="1" x14ac:dyDescent="0.25"/>
    <row r="223" ht="12.75" customHeight="1" x14ac:dyDescent="0.25"/>
    <row r="224" ht="12.75" customHeight="1" x14ac:dyDescent="0.25"/>
    <row r="225" ht="12.75" customHeight="1" x14ac:dyDescent="0.25"/>
    <row r="226" ht="12.75" customHeight="1" x14ac:dyDescent="0.25"/>
    <row r="227" ht="12.75" customHeight="1" x14ac:dyDescent="0.25"/>
    <row r="228" ht="12.75" customHeight="1" x14ac:dyDescent="0.25"/>
    <row r="229" ht="12.75" customHeight="1" x14ac:dyDescent="0.25"/>
    <row r="230" ht="12.75" customHeight="1" x14ac:dyDescent="0.25"/>
    <row r="231" ht="12.75" customHeight="1" x14ac:dyDescent="0.25"/>
    <row r="232" ht="12.75" customHeight="1" x14ac:dyDescent="0.25"/>
    <row r="233" ht="12.75" customHeight="1" x14ac:dyDescent="0.25"/>
    <row r="234" ht="12.75" customHeight="1" x14ac:dyDescent="0.25"/>
    <row r="235" ht="12.75" customHeight="1" x14ac:dyDescent="0.25"/>
    <row r="236" ht="12.75" customHeight="1" x14ac:dyDescent="0.25"/>
    <row r="237" ht="12.75" customHeight="1" x14ac:dyDescent="0.25"/>
    <row r="238" ht="12.75" customHeight="1" x14ac:dyDescent="0.25"/>
    <row r="239" ht="12.75" customHeight="1" x14ac:dyDescent="0.25"/>
    <row r="240" ht="12.75" customHeight="1" x14ac:dyDescent="0.25"/>
    <row r="241" ht="12.75" customHeight="1" x14ac:dyDescent="0.25"/>
    <row r="242" ht="12.75" customHeight="1" x14ac:dyDescent="0.25"/>
    <row r="243" ht="12.75" customHeight="1" x14ac:dyDescent="0.25"/>
    <row r="244" ht="12.75" customHeight="1" x14ac:dyDescent="0.25"/>
    <row r="245" ht="12.75" customHeight="1" x14ac:dyDescent="0.25"/>
    <row r="246" ht="12.75" customHeight="1" x14ac:dyDescent="0.25"/>
    <row r="247" ht="12.75" customHeight="1" x14ac:dyDescent="0.25"/>
    <row r="248" ht="12.75" customHeight="1" x14ac:dyDescent="0.25"/>
    <row r="249" ht="12.75" customHeight="1" x14ac:dyDescent="0.25"/>
    <row r="250" ht="12.75" customHeight="1" x14ac:dyDescent="0.25"/>
    <row r="251" ht="12.75" customHeight="1" x14ac:dyDescent="0.25"/>
    <row r="252" ht="12.75" customHeight="1" x14ac:dyDescent="0.25"/>
    <row r="253" ht="12.75" customHeight="1" x14ac:dyDescent="0.25"/>
    <row r="254" ht="12.75" customHeight="1" x14ac:dyDescent="0.25"/>
    <row r="255" ht="12.75" customHeight="1" x14ac:dyDescent="0.25"/>
    <row r="256" ht="12.75" customHeight="1" x14ac:dyDescent="0.25"/>
    <row r="257" ht="12.75" customHeight="1" x14ac:dyDescent="0.25"/>
    <row r="258" ht="12.75" customHeight="1" x14ac:dyDescent="0.25"/>
    <row r="259" ht="12.75" customHeight="1" x14ac:dyDescent="0.25"/>
    <row r="260" ht="12.75" customHeight="1" x14ac:dyDescent="0.25"/>
    <row r="261" ht="12.75" customHeight="1" x14ac:dyDescent="0.25"/>
    <row r="262" ht="12.75" customHeight="1" x14ac:dyDescent="0.25"/>
    <row r="263" ht="12.75" customHeight="1" x14ac:dyDescent="0.25"/>
    <row r="264" ht="12.75" customHeight="1" x14ac:dyDescent="0.25"/>
    <row r="265" ht="12.75" customHeight="1" x14ac:dyDescent="0.25"/>
    <row r="266" ht="12.75" customHeight="1" x14ac:dyDescent="0.25"/>
    <row r="267" ht="12.75" customHeight="1" x14ac:dyDescent="0.25"/>
    <row r="268" ht="12.75" customHeight="1" x14ac:dyDescent="0.25"/>
    <row r="269" ht="12.75" customHeight="1" x14ac:dyDescent="0.25"/>
    <row r="270" ht="12.75" customHeight="1" x14ac:dyDescent="0.25"/>
    <row r="271" ht="12.75" customHeight="1" x14ac:dyDescent="0.25"/>
    <row r="272" ht="12.75" customHeight="1" x14ac:dyDescent="0.25"/>
    <row r="273" ht="12.75" customHeight="1" x14ac:dyDescent="0.25"/>
    <row r="274" ht="12.75" customHeight="1" x14ac:dyDescent="0.25"/>
    <row r="275" ht="12.75" customHeight="1" x14ac:dyDescent="0.25"/>
    <row r="276" ht="12.75" customHeight="1" x14ac:dyDescent="0.25"/>
    <row r="277" ht="12.75" customHeight="1" x14ac:dyDescent="0.25"/>
    <row r="278" ht="12.75" customHeight="1" x14ac:dyDescent="0.25"/>
    <row r="279" ht="12.75" customHeight="1" x14ac:dyDescent="0.25"/>
    <row r="280" ht="12.75" customHeight="1" x14ac:dyDescent="0.25"/>
    <row r="281" ht="12.75" customHeight="1" x14ac:dyDescent="0.25"/>
    <row r="282" ht="12.75" customHeight="1" x14ac:dyDescent="0.25"/>
    <row r="283" ht="12.75" customHeight="1" x14ac:dyDescent="0.25"/>
    <row r="284" ht="12.75" customHeight="1" x14ac:dyDescent="0.25"/>
    <row r="285" ht="12.75" customHeight="1" x14ac:dyDescent="0.25"/>
    <row r="286" ht="12.75" customHeight="1" x14ac:dyDescent="0.25"/>
    <row r="287" ht="12.75" customHeight="1" x14ac:dyDescent="0.25"/>
    <row r="288" ht="12.75" customHeight="1" x14ac:dyDescent="0.25"/>
    <row r="289" ht="12.75" customHeight="1" x14ac:dyDescent="0.25"/>
    <row r="290" ht="12.75" customHeight="1" x14ac:dyDescent="0.25"/>
    <row r="291" ht="12.75" customHeight="1" x14ac:dyDescent="0.25"/>
    <row r="292" ht="12.75" customHeight="1" x14ac:dyDescent="0.25"/>
    <row r="293" ht="12.75" customHeight="1" x14ac:dyDescent="0.25"/>
    <row r="294" ht="12.75" customHeight="1" x14ac:dyDescent="0.25"/>
    <row r="295" ht="12.75" customHeight="1" x14ac:dyDescent="0.25"/>
    <row r="296" ht="12.75" customHeight="1" x14ac:dyDescent="0.25"/>
    <row r="297" ht="12.75" customHeight="1" x14ac:dyDescent="0.25"/>
    <row r="298" ht="12.75" customHeight="1" x14ac:dyDescent="0.25"/>
    <row r="299" ht="12.75" customHeight="1" x14ac:dyDescent="0.25"/>
    <row r="300" ht="12.75" customHeight="1" x14ac:dyDescent="0.25"/>
    <row r="301" ht="12.75" customHeight="1" x14ac:dyDescent="0.25"/>
    <row r="302" ht="12.75" customHeight="1" x14ac:dyDescent="0.25"/>
    <row r="303" ht="12.75" customHeight="1" x14ac:dyDescent="0.25"/>
    <row r="304" ht="12.75" customHeight="1" x14ac:dyDescent="0.25"/>
    <row r="305" ht="12.75" customHeight="1" x14ac:dyDescent="0.25"/>
    <row r="306" ht="12.75" customHeight="1" x14ac:dyDescent="0.25"/>
    <row r="307" ht="12.75" customHeight="1" x14ac:dyDescent="0.25"/>
    <row r="308" ht="12.75" customHeight="1" x14ac:dyDescent="0.25"/>
    <row r="309" ht="12.75" customHeight="1" x14ac:dyDescent="0.25"/>
    <row r="310" ht="12.75" customHeight="1" x14ac:dyDescent="0.25"/>
    <row r="311" ht="12.75" customHeight="1" x14ac:dyDescent="0.25"/>
    <row r="312" ht="12.75" customHeight="1" x14ac:dyDescent="0.25"/>
    <row r="313" ht="12.75" customHeight="1" x14ac:dyDescent="0.25"/>
    <row r="314" ht="12.75" customHeight="1" x14ac:dyDescent="0.25"/>
    <row r="315" ht="12.75" customHeight="1" x14ac:dyDescent="0.25"/>
    <row r="316" ht="12.75" customHeight="1" x14ac:dyDescent="0.25"/>
    <row r="317" ht="12.75" customHeight="1" x14ac:dyDescent="0.25"/>
    <row r="318" ht="12.75" customHeight="1" x14ac:dyDescent="0.25"/>
    <row r="319" ht="12.75" customHeight="1" x14ac:dyDescent="0.25"/>
    <row r="320" ht="12.75" customHeight="1" x14ac:dyDescent="0.25"/>
    <row r="321" ht="12.75" customHeight="1" x14ac:dyDescent="0.25"/>
    <row r="322" ht="12.75" customHeight="1" x14ac:dyDescent="0.25"/>
    <row r="323" ht="12.75" customHeight="1" x14ac:dyDescent="0.25"/>
    <row r="324" ht="12.75" customHeight="1" x14ac:dyDescent="0.25"/>
    <row r="325" ht="12.75" customHeight="1" x14ac:dyDescent="0.25"/>
    <row r="326" ht="12.75" customHeight="1" x14ac:dyDescent="0.25"/>
    <row r="327" ht="12.75" customHeight="1" x14ac:dyDescent="0.25"/>
    <row r="328" ht="12.75" customHeight="1" x14ac:dyDescent="0.25"/>
    <row r="329" ht="12.75" customHeight="1" x14ac:dyDescent="0.25"/>
    <row r="330" ht="12.75" customHeight="1" x14ac:dyDescent="0.25"/>
    <row r="331" ht="12.75" customHeight="1" x14ac:dyDescent="0.25"/>
    <row r="332" ht="12.75" customHeight="1" x14ac:dyDescent="0.25"/>
    <row r="333" ht="12.75" customHeight="1" x14ac:dyDescent="0.25"/>
    <row r="334" ht="12.75" customHeight="1" x14ac:dyDescent="0.25"/>
    <row r="335" ht="12.75" customHeight="1" x14ac:dyDescent="0.25"/>
    <row r="336" ht="12.75" customHeight="1" x14ac:dyDescent="0.25"/>
    <row r="337" ht="12.75" customHeight="1" x14ac:dyDescent="0.25"/>
    <row r="338" ht="12.75" customHeight="1" x14ac:dyDescent="0.25"/>
    <row r="339" ht="12.75" customHeight="1" x14ac:dyDescent="0.25"/>
    <row r="340" ht="12.75" customHeight="1" x14ac:dyDescent="0.25"/>
    <row r="341" ht="12.75" customHeight="1" x14ac:dyDescent="0.25"/>
    <row r="342" ht="12.75" customHeight="1" x14ac:dyDescent="0.25"/>
    <row r="343" ht="12.75" customHeight="1" x14ac:dyDescent="0.25"/>
    <row r="344" ht="12.75" customHeight="1" x14ac:dyDescent="0.25"/>
    <row r="345" ht="12.75" customHeight="1" x14ac:dyDescent="0.25"/>
    <row r="346" ht="12.75" customHeight="1" x14ac:dyDescent="0.25"/>
    <row r="347" ht="12.75" customHeight="1" x14ac:dyDescent="0.25"/>
    <row r="348" ht="12.75" customHeight="1" x14ac:dyDescent="0.25"/>
    <row r="349" ht="12.75" customHeight="1" x14ac:dyDescent="0.25"/>
    <row r="350" ht="12.75" customHeight="1" x14ac:dyDescent="0.25"/>
    <row r="351" ht="12.75" customHeight="1" x14ac:dyDescent="0.25"/>
    <row r="352" ht="12.75" customHeight="1" x14ac:dyDescent="0.25"/>
    <row r="353" ht="12.75" customHeight="1" x14ac:dyDescent="0.25"/>
    <row r="354" ht="12.75" customHeight="1" x14ac:dyDescent="0.25"/>
    <row r="355" ht="12.75" customHeight="1" x14ac:dyDescent="0.25"/>
    <row r="356" ht="12.75" customHeight="1" x14ac:dyDescent="0.25"/>
    <row r="357" ht="12.75" customHeight="1" x14ac:dyDescent="0.25"/>
  </sheetData>
  <pageMargins left="0.11811023622047245" right="0.11811023622047245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1" manualBreakCount="1">
    <brk id="8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EB794-375B-4B59-B75E-18EB30EC1CDE}">
  <dimension ref="A1:BX143"/>
  <sheetViews>
    <sheetView zoomScale="130" zoomScaleNormal="130" workbookViewId="0">
      <selection activeCell="B4" sqref="B4"/>
    </sheetView>
  </sheetViews>
  <sheetFormatPr defaultRowHeight="15" x14ac:dyDescent="0.25"/>
  <cols>
    <col min="1" max="1" width="4.85546875" style="127" customWidth="1"/>
    <col min="2" max="2" width="33.42578125" style="127" customWidth="1"/>
    <col min="3" max="3" width="8.5703125" style="127" customWidth="1"/>
    <col min="4" max="4" width="9.42578125" style="127" customWidth="1"/>
    <col min="5" max="5" width="8.140625" style="127" customWidth="1"/>
    <col min="6" max="6" width="13" style="112" customWidth="1"/>
    <col min="7" max="7" width="12.85546875" style="112" customWidth="1"/>
    <col min="8" max="8" width="9.140625" style="112"/>
    <col min="9" max="9" width="12.42578125" style="112" customWidth="1"/>
    <col min="10" max="76" width="9.140625" style="112"/>
    <col min="77" max="253" width="9.140625" style="127"/>
    <col min="254" max="254" width="5.28515625" style="127" customWidth="1"/>
    <col min="255" max="255" width="8" style="127" customWidth="1"/>
    <col min="256" max="256" width="5.85546875" style="127" customWidth="1"/>
    <col min="257" max="257" width="9.42578125" style="127" customWidth="1"/>
    <col min="258" max="258" width="11.28515625" style="127" customWidth="1"/>
    <col min="259" max="259" width="11" style="127" customWidth="1"/>
    <col min="260" max="260" width="13.140625" style="127" customWidth="1"/>
    <col min="261" max="261" width="11.7109375" style="127" customWidth="1"/>
    <col min="262" max="262" width="11.140625" style="127" customWidth="1"/>
    <col min="263" max="263" width="11.7109375" style="127" customWidth="1"/>
    <col min="264" max="509" width="9.140625" style="127"/>
    <col min="510" max="510" width="5.28515625" style="127" customWidth="1"/>
    <col min="511" max="511" width="8" style="127" customWidth="1"/>
    <col min="512" max="512" width="5.85546875" style="127" customWidth="1"/>
    <col min="513" max="513" width="9.42578125" style="127" customWidth="1"/>
    <col min="514" max="514" width="11.28515625" style="127" customWidth="1"/>
    <col min="515" max="515" width="11" style="127" customWidth="1"/>
    <col min="516" max="516" width="13.140625" style="127" customWidth="1"/>
    <col min="517" max="517" width="11.7109375" style="127" customWidth="1"/>
    <col min="518" max="518" width="11.140625" style="127" customWidth="1"/>
    <col min="519" max="519" width="11.7109375" style="127" customWidth="1"/>
    <col min="520" max="765" width="9.140625" style="127"/>
    <col min="766" max="766" width="5.28515625" style="127" customWidth="1"/>
    <col min="767" max="767" width="8" style="127" customWidth="1"/>
    <col min="768" max="768" width="5.85546875" style="127" customWidth="1"/>
    <col min="769" max="769" width="9.42578125" style="127" customWidth="1"/>
    <col min="770" max="770" width="11.28515625" style="127" customWidth="1"/>
    <col min="771" max="771" width="11" style="127" customWidth="1"/>
    <col min="772" max="772" width="13.140625" style="127" customWidth="1"/>
    <col min="773" max="773" width="11.7109375" style="127" customWidth="1"/>
    <col min="774" max="774" width="11.140625" style="127" customWidth="1"/>
    <col min="775" max="775" width="11.7109375" style="127" customWidth="1"/>
    <col min="776" max="1021" width="9.140625" style="127"/>
    <col min="1022" max="1022" width="5.28515625" style="127" customWidth="1"/>
    <col min="1023" max="1023" width="8" style="127" customWidth="1"/>
    <col min="1024" max="1024" width="5.85546875" style="127" customWidth="1"/>
    <col min="1025" max="1025" width="9.42578125" style="127" customWidth="1"/>
    <col min="1026" max="1026" width="11.28515625" style="127" customWidth="1"/>
    <col min="1027" max="1027" width="11" style="127" customWidth="1"/>
    <col min="1028" max="1028" width="13.140625" style="127" customWidth="1"/>
    <col min="1029" max="1029" width="11.7109375" style="127" customWidth="1"/>
    <col min="1030" max="1030" width="11.140625" style="127" customWidth="1"/>
    <col min="1031" max="1031" width="11.7109375" style="127" customWidth="1"/>
    <col min="1032" max="1277" width="9.140625" style="127"/>
    <col min="1278" max="1278" width="5.28515625" style="127" customWidth="1"/>
    <col min="1279" max="1279" width="8" style="127" customWidth="1"/>
    <col min="1280" max="1280" width="5.85546875" style="127" customWidth="1"/>
    <col min="1281" max="1281" width="9.42578125" style="127" customWidth="1"/>
    <col min="1282" max="1282" width="11.28515625" style="127" customWidth="1"/>
    <col min="1283" max="1283" width="11" style="127" customWidth="1"/>
    <col min="1284" max="1284" width="13.140625" style="127" customWidth="1"/>
    <col min="1285" max="1285" width="11.7109375" style="127" customWidth="1"/>
    <col min="1286" max="1286" width="11.140625" style="127" customWidth="1"/>
    <col min="1287" max="1287" width="11.7109375" style="127" customWidth="1"/>
    <col min="1288" max="1533" width="9.140625" style="127"/>
    <col min="1534" max="1534" width="5.28515625" style="127" customWidth="1"/>
    <col min="1535" max="1535" width="8" style="127" customWidth="1"/>
    <col min="1536" max="1536" width="5.85546875" style="127" customWidth="1"/>
    <col min="1537" max="1537" width="9.42578125" style="127" customWidth="1"/>
    <col min="1538" max="1538" width="11.28515625" style="127" customWidth="1"/>
    <col min="1539" max="1539" width="11" style="127" customWidth="1"/>
    <col min="1540" max="1540" width="13.140625" style="127" customWidth="1"/>
    <col min="1541" max="1541" width="11.7109375" style="127" customWidth="1"/>
    <col min="1542" max="1542" width="11.140625" style="127" customWidth="1"/>
    <col min="1543" max="1543" width="11.7109375" style="127" customWidth="1"/>
    <col min="1544" max="1789" width="9.140625" style="127"/>
    <col min="1790" max="1790" width="5.28515625" style="127" customWidth="1"/>
    <col min="1791" max="1791" width="8" style="127" customWidth="1"/>
    <col min="1792" max="1792" width="5.85546875" style="127" customWidth="1"/>
    <col min="1793" max="1793" width="9.42578125" style="127" customWidth="1"/>
    <col min="1794" max="1794" width="11.28515625" style="127" customWidth="1"/>
    <col min="1795" max="1795" width="11" style="127" customWidth="1"/>
    <col min="1796" max="1796" width="13.140625" style="127" customWidth="1"/>
    <col min="1797" max="1797" width="11.7109375" style="127" customWidth="1"/>
    <col min="1798" max="1798" width="11.140625" style="127" customWidth="1"/>
    <col min="1799" max="1799" width="11.7109375" style="127" customWidth="1"/>
    <col min="1800" max="2045" width="9.140625" style="127"/>
    <col min="2046" max="2046" width="5.28515625" style="127" customWidth="1"/>
    <col min="2047" max="2047" width="8" style="127" customWidth="1"/>
    <col min="2048" max="2048" width="5.85546875" style="127" customWidth="1"/>
    <col min="2049" max="2049" width="9.42578125" style="127" customWidth="1"/>
    <col min="2050" max="2050" width="11.28515625" style="127" customWidth="1"/>
    <col min="2051" max="2051" width="11" style="127" customWidth="1"/>
    <col min="2052" max="2052" width="13.140625" style="127" customWidth="1"/>
    <col min="2053" max="2053" width="11.7109375" style="127" customWidth="1"/>
    <col min="2054" max="2054" width="11.140625" style="127" customWidth="1"/>
    <col min="2055" max="2055" width="11.7109375" style="127" customWidth="1"/>
    <col min="2056" max="2301" width="9.140625" style="127"/>
    <col min="2302" max="2302" width="5.28515625" style="127" customWidth="1"/>
    <col min="2303" max="2303" width="8" style="127" customWidth="1"/>
    <col min="2304" max="2304" width="5.85546875" style="127" customWidth="1"/>
    <col min="2305" max="2305" width="9.42578125" style="127" customWidth="1"/>
    <col min="2306" max="2306" width="11.28515625" style="127" customWidth="1"/>
    <col min="2307" max="2307" width="11" style="127" customWidth="1"/>
    <col min="2308" max="2308" width="13.140625" style="127" customWidth="1"/>
    <col min="2309" max="2309" width="11.7109375" style="127" customWidth="1"/>
    <col min="2310" max="2310" width="11.140625" style="127" customWidth="1"/>
    <col min="2311" max="2311" width="11.7109375" style="127" customWidth="1"/>
    <col min="2312" max="2557" width="9.140625" style="127"/>
    <col min="2558" max="2558" width="5.28515625" style="127" customWidth="1"/>
    <col min="2559" max="2559" width="8" style="127" customWidth="1"/>
    <col min="2560" max="2560" width="5.85546875" style="127" customWidth="1"/>
    <col min="2561" max="2561" width="9.42578125" style="127" customWidth="1"/>
    <col min="2562" max="2562" width="11.28515625" style="127" customWidth="1"/>
    <col min="2563" max="2563" width="11" style="127" customWidth="1"/>
    <col min="2564" max="2564" width="13.140625" style="127" customWidth="1"/>
    <col min="2565" max="2565" width="11.7109375" style="127" customWidth="1"/>
    <col min="2566" max="2566" width="11.140625" style="127" customWidth="1"/>
    <col min="2567" max="2567" width="11.7109375" style="127" customWidth="1"/>
    <col min="2568" max="2813" width="9.140625" style="127"/>
    <col min="2814" max="2814" width="5.28515625" style="127" customWidth="1"/>
    <col min="2815" max="2815" width="8" style="127" customWidth="1"/>
    <col min="2816" max="2816" width="5.85546875" style="127" customWidth="1"/>
    <col min="2817" max="2817" width="9.42578125" style="127" customWidth="1"/>
    <col min="2818" max="2818" width="11.28515625" style="127" customWidth="1"/>
    <col min="2819" max="2819" width="11" style="127" customWidth="1"/>
    <col min="2820" max="2820" width="13.140625" style="127" customWidth="1"/>
    <col min="2821" max="2821" width="11.7109375" style="127" customWidth="1"/>
    <col min="2822" max="2822" width="11.140625" style="127" customWidth="1"/>
    <col min="2823" max="2823" width="11.7109375" style="127" customWidth="1"/>
    <col min="2824" max="3069" width="9.140625" style="127"/>
    <col min="3070" max="3070" width="5.28515625" style="127" customWidth="1"/>
    <col min="3071" max="3071" width="8" style="127" customWidth="1"/>
    <col min="3072" max="3072" width="5.85546875" style="127" customWidth="1"/>
    <col min="3073" max="3073" width="9.42578125" style="127" customWidth="1"/>
    <col min="3074" max="3074" width="11.28515625" style="127" customWidth="1"/>
    <col min="3075" max="3075" width="11" style="127" customWidth="1"/>
    <col min="3076" max="3076" width="13.140625" style="127" customWidth="1"/>
    <col min="3077" max="3077" width="11.7109375" style="127" customWidth="1"/>
    <col min="3078" max="3078" width="11.140625" style="127" customWidth="1"/>
    <col min="3079" max="3079" width="11.7109375" style="127" customWidth="1"/>
    <col min="3080" max="3325" width="9.140625" style="127"/>
    <col min="3326" max="3326" width="5.28515625" style="127" customWidth="1"/>
    <col min="3327" max="3327" width="8" style="127" customWidth="1"/>
    <col min="3328" max="3328" width="5.85546875" style="127" customWidth="1"/>
    <col min="3329" max="3329" width="9.42578125" style="127" customWidth="1"/>
    <col min="3330" max="3330" width="11.28515625" style="127" customWidth="1"/>
    <col min="3331" max="3331" width="11" style="127" customWidth="1"/>
    <col min="3332" max="3332" width="13.140625" style="127" customWidth="1"/>
    <col min="3333" max="3333" width="11.7109375" style="127" customWidth="1"/>
    <col min="3334" max="3334" width="11.140625" style="127" customWidth="1"/>
    <col min="3335" max="3335" width="11.7109375" style="127" customWidth="1"/>
    <col min="3336" max="3581" width="9.140625" style="127"/>
    <col min="3582" max="3582" width="5.28515625" style="127" customWidth="1"/>
    <col min="3583" max="3583" width="8" style="127" customWidth="1"/>
    <col min="3584" max="3584" width="5.85546875" style="127" customWidth="1"/>
    <col min="3585" max="3585" width="9.42578125" style="127" customWidth="1"/>
    <col min="3586" max="3586" width="11.28515625" style="127" customWidth="1"/>
    <col min="3587" max="3587" width="11" style="127" customWidth="1"/>
    <col min="3588" max="3588" width="13.140625" style="127" customWidth="1"/>
    <col min="3589" max="3589" width="11.7109375" style="127" customWidth="1"/>
    <col min="3590" max="3590" width="11.140625" style="127" customWidth="1"/>
    <col min="3591" max="3591" width="11.7109375" style="127" customWidth="1"/>
    <col min="3592" max="3837" width="9.140625" style="127"/>
    <col min="3838" max="3838" width="5.28515625" style="127" customWidth="1"/>
    <col min="3839" max="3839" width="8" style="127" customWidth="1"/>
    <col min="3840" max="3840" width="5.85546875" style="127" customWidth="1"/>
    <col min="3841" max="3841" width="9.42578125" style="127" customWidth="1"/>
    <col min="3842" max="3842" width="11.28515625" style="127" customWidth="1"/>
    <col min="3843" max="3843" width="11" style="127" customWidth="1"/>
    <col min="3844" max="3844" width="13.140625" style="127" customWidth="1"/>
    <col min="3845" max="3845" width="11.7109375" style="127" customWidth="1"/>
    <col min="3846" max="3846" width="11.140625" style="127" customWidth="1"/>
    <col min="3847" max="3847" width="11.7109375" style="127" customWidth="1"/>
    <col min="3848" max="4093" width="9.140625" style="127"/>
    <col min="4094" max="4094" width="5.28515625" style="127" customWidth="1"/>
    <col min="4095" max="4095" width="8" style="127" customWidth="1"/>
    <col min="4096" max="4096" width="5.85546875" style="127" customWidth="1"/>
    <col min="4097" max="4097" width="9.42578125" style="127" customWidth="1"/>
    <col min="4098" max="4098" width="11.28515625" style="127" customWidth="1"/>
    <col min="4099" max="4099" width="11" style="127" customWidth="1"/>
    <col min="4100" max="4100" width="13.140625" style="127" customWidth="1"/>
    <col min="4101" max="4101" width="11.7109375" style="127" customWidth="1"/>
    <col min="4102" max="4102" width="11.140625" style="127" customWidth="1"/>
    <col min="4103" max="4103" width="11.7109375" style="127" customWidth="1"/>
    <col min="4104" max="4349" width="9.140625" style="127"/>
    <col min="4350" max="4350" width="5.28515625" style="127" customWidth="1"/>
    <col min="4351" max="4351" width="8" style="127" customWidth="1"/>
    <col min="4352" max="4352" width="5.85546875" style="127" customWidth="1"/>
    <col min="4353" max="4353" width="9.42578125" style="127" customWidth="1"/>
    <col min="4354" max="4354" width="11.28515625" style="127" customWidth="1"/>
    <col min="4355" max="4355" width="11" style="127" customWidth="1"/>
    <col min="4356" max="4356" width="13.140625" style="127" customWidth="1"/>
    <col min="4357" max="4357" width="11.7109375" style="127" customWidth="1"/>
    <col min="4358" max="4358" width="11.140625" style="127" customWidth="1"/>
    <col min="4359" max="4359" width="11.7109375" style="127" customWidth="1"/>
    <col min="4360" max="4605" width="9.140625" style="127"/>
    <col min="4606" max="4606" width="5.28515625" style="127" customWidth="1"/>
    <col min="4607" max="4607" width="8" style="127" customWidth="1"/>
    <col min="4608" max="4608" width="5.85546875" style="127" customWidth="1"/>
    <col min="4609" max="4609" width="9.42578125" style="127" customWidth="1"/>
    <col min="4610" max="4610" width="11.28515625" style="127" customWidth="1"/>
    <col min="4611" max="4611" width="11" style="127" customWidth="1"/>
    <col min="4612" max="4612" width="13.140625" style="127" customWidth="1"/>
    <col min="4613" max="4613" width="11.7109375" style="127" customWidth="1"/>
    <col min="4614" max="4614" width="11.140625" style="127" customWidth="1"/>
    <col min="4615" max="4615" width="11.7109375" style="127" customWidth="1"/>
    <col min="4616" max="4861" width="9.140625" style="127"/>
    <col min="4862" max="4862" width="5.28515625" style="127" customWidth="1"/>
    <col min="4863" max="4863" width="8" style="127" customWidth="1"/>
    <col min="4864" max="4864" width="5.85546875" style="127" customWidth="1"/>
    <col min="4865" max="4865" width="9.42578125" style="127" customWidth="1"/>
    <col min="4866" max="4866" width="11.28515625" style="127" customWidth="1"/>
    <col min="4867" max="4867" width="11" style="127" customWidth="1"/>
    <col min="4868" max="4868" width="13.140625" style="127" customWidth="1"/>
    <col min="4869" max="4869" width="11.7109375" style="127" customWidth="1"/>
    <col min="4870" max="4870" width="11.140625" style="127" customWidth="1"/>
    <col min="4871" max="4871" width="11.7109375" style="127" customWidth="1"/>
    <col min="4872" max="5117" width="9.140625" style="127"/>
    <col min="5118" max="5118" width="5.28515625" style="127" customWidth="1"/>
    <col min="5119" max="5119" width="8" style="127" customWidth="1"/>
    <col min="5120" max="5120" width="5.85546875" style="127" customWidth="1"/>
    <col min="5121" max="5121" width="9.42578125" style="127" customWidth="1"/>
    <col min="5122" max="5122" width="11.28515625" style="127" customWidth="1"/>
    <col min="5123" max="5123" width="11" style="127" customWidth="1"/>
    <col min="5124" max="5124" width="13.140625" style="127" customWidth="1"/>
    <col min="5125" max="5125" width="11.7109375" style="127" customWidth="1"/>
    <col min="5126" max="5126" width="11.140625" style="127" customWidth="1"/>
    <col min="5127" max="5127" width="11.7109375" style="127" customWidth="1"/>
    <col min="5128" max="5373" width="9.140625" style="127"/>
    <col min="5374" max="5374" width="5.28515625" style="127" customWidth="1"/>
    <col min="5375" max="5375" width="8" style="127" customWidth="1"/>
    <col min="5376" max="5376" width="5.85546875" style="127" customWidth="1"/>
    <col min="5377" max="5377" width="9.42578125" style="127" customWidth="1"/>
    <col min="5378" max="5378" width="11.28515625" style="127" customWidth="1"/>
    <col min="5379" max="5379" width="11" style="127" customWidth="1"/>
    <col min="5380" max="5380" width="13.140625" style="127" customWidth="1"/>
    <col min="5381" max="5381" width="11.7109375" style="127" customWidth="1"/>
    <col min="5382" max="5382" width="11.140625" style="127" customWidth="1"/>
    <col min="5383" max="5383" width="11.7109375" style="127" customWidth="1"/>
    <col min="5384" max="5629" width="9.140625" style="127"/>
    <col min="5630" max="5630" width="5.28515625" style="127" customWidth="1"/>
    <col min="5631" max="5631" width="8" style="127" customWidth="1"/>
    <col min="5632" max="5632" width="5.85546875" style="127" customWidth="1"/>
    <col min="5633" max="5633" width="9.42578125" style="127" customWidth="1"/>
    <col min="5634" max="5634" width="11.28515625" style="127" customWidth="1"/>
    <col min="5635" max="5635" width="11" style="127" customWidth="1"/>
    <col min="5636" max="5636" width="13.140625" style="127" customWidth="1"/>
    <col min="5637" max="5637" width="11.7109375" style="127" customWidth="1"/>
    <col min="5638" max="5638" width="11.140625" style="127" customWidth="1"/>
    <col min="5639" max="5639" width="11.7109375" style="127" customWidth="1"/>
    <col min="5640" max="5885" width="9.140625" style="127"/>
    <col min="5886" max="5886" width="5.28515625" style="127" customWidth="1"/>
    <col min="5887" max="5887" width="8" style="127" customWidth="1"/>
    <col min="5888" max="5888" width="5.85546875" style="127" customWidth="1"/>
    <col min="5889" max="5889" width="9.42578125" style="127" customWidth="1"/>
    <col min="5890" max="5890" width="11.28515625" style="127" customWidth="1"/>
    <col min="5891" max="5891" width="11" style="127" customWidth="1"/>
    <col min="5892" max="5892" width="13.140625" style="127" customWidth="1"/>
    <col min="5893" max="5893" width="11.7109375" style="127" customWidth="1"/>
    <col min="5894" max="5894" width="11.140625" style="127" customWidth="1"/>
    <col min="5895" max="5895" width="11.7109375" style="127" customWidth="1"/>
    <col min="5896" max="6141" width="9.140625" style="127"/>
    <col min="6142" max="6142" width="5.28515625" style="127" customWidth="1"/>
    <col min="6143" max="6143" width="8" style="127" customWidth="1"/>
    <col min="6144" max="6144" width="5.85546875" style="127" customWidth="1"/>
    <col min="6145" max="6145" width="9.42578125" style="127" customWidth="1"/>
    <col min="6146" max="6146" width="11.28515625" style="127" customWidth="1"/>
    <col min="6147" max="6147" width="11" style="127" customWidth="1"/>
    <col min="6148" max="6148" width="13.140625" style="127" customWidth="1"/>
    <col min="6149" max="6149" width="11.7109375" style="127" customWidth="1"/>
    <col min="6150" max="6150" width="11.140625" style="127" customWidth="1"/>
    <col min="6151" max="6151" width="11.7109375" style="127" customWidth="1"/>
    <col min="6152" max="6397" width="9.140625" style="127"/>
    <col min="6398" max="6398" width="5.28515625" style="127" customWidth="1"/>
    <col min="6399" max="6399" width="8" style="127" customWidth="1"/>
    <col min="6400" max="6400" width="5.85546875" style="127" customWidth="1"/>
    <col min="6401" max="6401" width="9.42578125" style="127" customWidth="1"/>
    <col min="6402" max="6402" width="11.28515625" style="127" customWidth="1"/>
    <col min="6403" max="6403" width="11" style="127" customWidth="1"/>
    <col min="6404" max="6404" width="13.140625" style="127" customWidth="1"/>
    <col min="6405" max="6405" width="11.7109375" style="127" customWidth="1"/>
    <col min="6406" max="6406" width="11.140625" style="127" customWidth="1"/>
    <col min="6407" max="6407" width="11.7109375" style="127" customWidth="1"/>
    <col min="6408" max="6653" width="9.140625" style="127"/>
    <col min="6654" max="6654" width="5.28515625" style="127" customWidth="1"/>
    <col min="6655" max="6655" width="8" style="127" customWidth="1"/>
    <col min="6656" max="6656" width="5.85546875" style="127" customWidth="1"/>
    <col min="6657" max="6657" width="9.42578125" style="127" customWidth="1"/>
    <col min="6658" max="6658" width="11.28515625" style="127" customWidth="1"/>
    <col min="6659" max="6659" width="11" style="127" customWidth="1"/>
    <col min="6660" max="6660" width="13.140625" style="127" customWidth="1"/>
    <col min="6661" max="6661" width="11.7109375" style="127" customWidth="1"/>
    <col min="6662" max="6662" width="11.140625" style="127" customWidth="1"/>
    <col min="6663" max="6663" width="11.7109375" style="127" customWidth="1"/>
    <col min="6664" max="6909" width="9.140625" style="127"/>
    <col min="6910" max="6910" width="5.28515625" style="127" customWidth="1"/>
    <col min="6911" max="6911" width="8" style="127" customWidth="1"/>
    <col min="6912" max="6912" width="5.85546875" style="127" customWidth="1"/>
    <col min="6913" max="6913" width="9.42578125" style="127" customWidth="1"/>
    <col min="6914" max="6914" width="11.28515625" style="127" customWidth="1"/>
    <col min="6915" max="6915" width="11" style="127" customWidth="1"/>
    <col min="6916" max="6916" width="13.140625" style="127" customWidth="1"/>
    <col min="6917" max="6917" width="11.7109375" style="127" customWidth="1"/>
    <col min="6918" max="6918" width="11.140625" style="127" customWidth="1"/>
    <col min="6919" max="6919" width="11.7109375" style="127" customWidth="1"/>
    <col min="6920" max="7165" width="9.140625" style="127"/>
    <col min="7166" max="7166" width="5.28515625" style="127" customWidth="1"/>
    <col min="7167" max="7167" width="8" style="127" customWidth="1"/>
    <col min="7168" max="7168" width="5.85546875" style="127" customWidth="1"/>
    <col min="7169" max="7169" width="9.42578125" style="127" customWidth="1"/>
    <col min="7170" max="7170" width="11.28515625" style="127" customWidth="1"/>
    <col min="7171" max="7171" width="11" style="127" customWidth="1"/>
    <col min="7172" max="7172" width="13.140625" style="127" customWidth="1"/>
    <col min="7173" max="7173" width="11.7109375" style="127" customWidth="1"/>
    <col min="7174" max="7174" width="11.140625" style="127" customWidth="1"/>
    <col min="7175" max="7175" width="11.7109375" style="127" customWidth="1"/>
    <col min="7176" max="7421" width="9.140625" style="127"/>
    <col min="7422" max="7422" width="5.28515625" style="127" customWidth="1"/>
    <col min="7423" max="7423" width="8" style="127" customWidth="1"/>
    <col min="7424" max="7424" width="5.85546875" style="127" customWidth="1"/>
    <col min="7425" max="7425" width="9.42578125" style="127" customWidth="1"/>
    <col min="7426" max="7426" width="11.28515625" style="127" customWidth="1"/>
    <col min="7427" max="7427" width="11" style="127" customWidth="1"/>
    <col min="7428" max="7428" width="13.140625" style="127" customWidth="1"/>
    <col min="7429" max="7429" width="11.7109375" style="127" customWidth="1"/>
    <col min="7430" max="7430" width="11.140625" style="127" customWidth="1"/>
    <col min="7431" max="7431" width="11.7109375" style="127" customWidth="1"/>
    <col min="7432" max="7677" width="9.140625" style="127"/>
    <col min="7678" max="7678" width="5.28515625" style="127" customWidth="1"/>
    <col min="7679" max="7679" width="8" style="127" customWidth="1"/>
    <col min="7680" max="7680" width="5.85546875" style="127" customWidth="1"/>
    <col min="7681" max="7681" width="9.42578125" style="127" customWidth="1"/>
    <col min="7682" max="7682" width="11.28515625" style="127" customWidth="1"/>
    <col min="7683" max="7683" width="11" style="127" customWidth="1"/>
    <col min="7684" max="7684" width="13.140625" style="127" customWidth="1"/>
    <col min="7685" max="7685" width="11.7109375" style="127" customWidth="1"/>
    <col min="7686" max="7686" width="11.140625" style="127" customWidth="1"/>
    <col min="7687" max="7687" width="11.7109375" style="127" customWidth="1"/>
    <col min="7688" max="7933" width="9.140625" style="127"/>
    <col min="7934" max="7934" width="5.28515625" style="127" customWidth="1"/>
    <col min="7935" max="7935" width="8" style="127" customWidth="1"/>
    <col min="7936" max="7936" width="5.85546875" style="127" customWidth="1"/>
    <col min="7937" max="7937" width="9.42578125" style="127" customWidth="1"/>
    <col min="7938" max="7938" width="11.28515625" style="127" customWidth="1"/>
    <col min="7939" max="7939" width="11" style="127" customWidth="1"/>
    <col min="7940" max="7940" width="13.140625" style="127" customWidth="1"/>
    <col min="7941" max="7941" width="11.7109375" style="127" customWidth="1"/>
    <col min="7942" max="7942" width="11.140625" style="127" customWidth="1"/>
    <col min="7943" max="7943" width="11.7109375" style="127" customWidth="1"/>
    <col min="7944" max="8189" width="9.140625" style="127"/>
    <col min="8190" max="8190" width="5.28515625" style="127" customWidth="1"/>
    <col min="8191" max="8191" width="8" style="127" customWidth="1"/>
    <col min="8192" max="8192" width="5.85546875" style="127" customWidth="1"/>
    <col min="8193" max="8193" width="9.42578125" style="127" customWidth="1"/>
    <col min="8194" max="8194" width="11.28515625" style="127" customWidth="1"/>
    <col min="8195" max="8195" width="11" style="127" customWidth="1"/>
    <col min="8196" max="8196" width="13.140625" style="127" customWidth="1"/>
    <col min="8197" max="8197" width="11.7109375" style="127" customWidth="1"/>
    <col min="8198" max="8198" width="11.140625" style="127" customWidth="1"/>
    <col min="8199" max="8199" width="11.7109375" style="127" customWidth="1"/>
    <col min="8200" max="8445" width="9.140625" style="127"/>
    <col min="8446" max="8446" width="5.28515625" style="127" customWidth="1"/>
    <col min="8447" max="8447" width="8" style="127" customWidth="1"/>
    <col min="8448" max="8448" width="5.85546875" style="127" customWidth="1"/>
    <col min="8449" max="8449" width="9.42578125" style="127" customWidth="1"/>
    <col min="8450" max="8450" width="11.28515625" style="127" customWidth="1"/>
    <col min="8451" max="8451" width="11" style="127" customWidth="1"/>
    <col min="8452" max="8452" width="13.140625" style="127" customWidth="1"/>
    <col min="8453" max="8453" width="11.7109375" style="127" customWidth="1"/>
    <col min="8454" max="8454" width="11.140625" style="127" customWidth="1"/>
    <col min="8455" max="8455" width="11.7109375" style="127" customWidth="1"/>
    <col min="8456" max="8701" width="9.140625" style="127"/>
    <col min="8702" max="8702" width="5.28515625" style="127" customWidth="1"/>
    <col min="8703" max="8703" width="8" style="127" customWidth="1"/>
    <col min="8704" max="8704" width="5.85546875" style="127" customWidth="1"/>
    <col min="8705" max="8705" width="9.42578125" style="127" customWidth="1"/>
    <col min="8706" max="8706" width="11.28515625" style="127" customWidth="1"/>
    <col min="8707" max="8707" width="11" style="127" customWidth="1"/>
    <col min="8708" max="8708" width="13.140625" style="127" customWidth="1"/>
    <col min="8709" max="8709" width="11.7109375" style="127" customWidth="1"/>
    <col min="8710" max="8710" width="11.140625" style="127" customWidth="1"/>
    <col min="8711" max="8711" width="11.7109375" style="127" customWidth="1"/>
    <col min="8712" max="8957" width="9.140625" style="127"/>
    <col min="8958" max="8958" width="5.28515625" style="127" customWidth="1"/>
    <col min="8959" max="8959" width="8" style="127" customWidth="1"/>
    <col min="8960" max="8960" width="5.85546875" style="127" customWidth="1"/>
    <col min="8961" max="8961" width="9.42578125" style="127" customWidth="1"/>
    <col min="8962" max="8962" width="11.28515625" style="127" customWidth="1"/>
    <col min="8963" max="8963" width="11" style="127" customWidth="1"/>
    <col min="8964" max="8964" width="13.140625" style="127" customWidth="1"/>
    <col min="8965" max="8965" width="11.7109375" style="127" customWidth="1"/>
    <col min="8966" max="8966" width="11.140625" style="127" customWidth="1"/>
    <col min="8967" max="8967" width="11.7109375" style="127" customWidth="1"/>
    <col min="8968" max="9213" width="9.140625" style="127"/>
    <col min="9214" max="9214" width="5.28515625" style="127" customWidth="1"/>
    <col min="9215" max="9215" width="8" style="127" customWidth="1"/>
    <col min="9216" max="9216" width="5.85546875" style="127" customWidth="1"/>
    <col min="9217" max="9217" width="9.42578125" style="127" customWidth="1"/>
    <col min="9218" max="9218" width="11.28515625" style="127" customWidth="1"/>
    <col min="9219" max="9219" width="11" style="127" customWidth="1"/>
    <col min="9220" max="9220" width="13.140625" style="127" customWidth="1"/>
    <col min="9221" max="9221" width="11.7109375" style="127" customWidth="1"/>
    <col min="9222" max="9222" width="11.140625" style="127" customWidth="1"/>
    <col min="9223" max="9223" width="11.7109375" style="127" customWidth="1"/>
    <col min="9224" max="9469" width="9.140625" style="127"/>
    <col min="9470" max="9470" width="5.28515625" style="127" customWidth="1"/>
    <col min="9471" max="9471" width="8" style="127" customWidth="1"/>
    <col min="9472" max="9472" width="5.85546875" style="127" customWidth="1"/>
    <col min="9473" max="9473" width="9.42578125" style="127" customWidth="1"/>
    <col min="9474" max="9474" width="11.28515625" style="127" customWidth="1"/>
    <col min="9475" max="9475" width="11" style="127" customWidth="1"/>
    <col min="9476" max="9476" width="13.140625" style="127" customWidth="1"/>
    <col min="9477" max="9477" width="11.7109375" style="127" customWidth="1"/>
    <col min="9478" max="9478" width="11.140625" style="127" customWidth="1"/>
    <col min="9479" max="9479" width="11.7109375" style="127" customWidth="1"/>
    <col min="9480" max="9725" width="9.140625" style="127"/>
    <col min="9726" max="9726" width="5.28515625" style="127" customWidth="1"/>
    <col min="9727" max="9727" width="8" style="127" customWidth="1"/>
    <col min="9728" max="9728" width="5.85546875" style="127" customWidth="1"/>
    <col min="9729" max="9729" width="9.42578125" style="127" customWidth="1"/>
    <col min="9730" max="9730" width="11.28515625" style="127" customWidth="1"/>
    <col min="9731" max="9731" width="11" style="127" customWidth="1"/>
    <col min="9732" max="9732" width="13.140625" style="127" customWidth="1"/>
    <col min="9733" max="9733" width="11.7109375" style="127" customWidth="1"/>
    <col min="9734" max="9734" width="11.140625" style="127" customWidth="1"/>
    <col min="9735" max="9735" width="11.7109375" style="127" customWidth="1"/>
    <col min="9736" max="9981" width="9.140625" style="127"/>
    <col min="9982" max="9982" width="5.28515625" style="127" customWidth="1"/>
    <col min="9983" max="9983" width="8" style="127" customWidth="1"/>
    <col min="9984" max="9984" width="5.85546875" style="127" customWidth="1"/>
    <col min="9985" max="9985" width="9.42578125" style="127" customWidth="1"/>
    <col min="9986" max="9986" width="11.28515625" style="127" customWidth="1"/>
    <col min="9987" max="9987" width="11" style="127" customWidth="1"/>
    <col min="9988" max="9988" width="13.140625" style="127" customWidth="1"/>
    <col min="9989" max="9989" width="11.7109375" style="127" customWidth="1"/>
    <col min="9990" max="9990" width="11.140625" style="127" customWidth="1"/>
    <col min="9991" max="9991" width="11.7109375" style="127" customWidth="1"/>
    <col min="9992" max="10237" width="9.140625" style="127"/>
    <col min="10238" max="10238" width="5.28515625" style="127" customWidth="1"/>
    <col min="10239" max="10239" width="8" style="127" customWidth="1"/>
    <col min="10240" max="10240" width="5.85546875" style="127" customWidth="1"/>
    <col min="10241" max="10241" width="9.42578125" style="127" customWidth="1"/>
    <col min="10242" max="10242" width="11.28515625" style="127" customWidth="1"/>
    <col min="10243" max="10243" width="11" style="127" customWidth="1"/>
    <col min="10244" max="10244" width="13.140625" style="127" customWidth="1"/>
    <col min="10245" max="10245" width="11.7109375" style="127" customWidth="1"/>
    <col min="10246" max="10246" width="11.140625" style="127" customWidth="1"/>
    <col min="10247" max="10247" width="11.7109375" style="127" customWidth="1"/>
    <col min="10248" max="10493" width="9.140625" style="127"/>
    <col min="10494" max="10494" width="5.28515625" style="127" customWidth="1"/>
    <col min="10495" max="10495" width="8" style="127" customWidth="1"/>
    <col min="10496" max="10496" width="5.85546875" style="127" customWidth="1"/>
    <col min="10497" max="10497" width="9.42578125" style="127" customWidth="1"/>
    <col min="10498" max="10498" width="11.28515625" style="127" customWidth="1"/>
    <col min="10499" max="10499" width="11" style="127" customWidth="1"/>
    <col min="10500" max="10500" width="13.140625" style="127" customWidth="1"/>
    <col min="10501" max="10501" width="11.7109375" style="127" customWidth="1"/>
    <col min="10502" max="10502" width="11.140625" style="127" customWidth="1"/>
    <col min="10503" max="10503" width="11.7109375" style="127" customWidth="1"/>
    <col min="10504" max="10749" width="9.140625" style="127"/>
    <col min="10750" max="10750" width="5.28515625" style="127" customWidth="1"/>
    <col min="10751" max="10751" width="8" style="127" customWidth="1"/>
    <col min="10752" max="10752" width="5.85546875" style="127" customWidth="1"/>
    <col min="10753" max="10753" width="9.42578125" style="127" customWidth="1"/>
    <col min="10754" max="10754" width="11.28515625" style="127" customWidth="1"/>
    <col min="10755" max="10755" width="11" style="127" customWidth="1"/>
    <col min="10756" max="10756" width="13.140625" style="127" customWidth="1"/>
    <col min="10757" max="10757" width="11.7109375" style="127" customWidth="1"/>
    <col min="10758" max="10758" width="11.140625" style="127" customWidth="1"/>
    <col min="10759" max="10759" width="11.7109375" style="127" customWidth="1"/>
    <col min="10760" max="11005" width="9.140625" style="127"/>
    <col min="11006" max="11006" width="5.28515625" style="127" customWidth="1"/>
    <col min="11007" max="11007" width="8" style="127" customWidth="1"/>
    <col min="11008" max="11008" width="5.85546875" style="127" customWidth="1"/>
    <col min="11009" max="11009" width="9.42578125" style="127" customWidth="1"/>
    <col min="11010" max="11010" width="11.28515625" style="127" customWidth="1"/>
    <col min="11011" max="11011" width="11" style="127" customWidth="1"/>
    <col min="11012" max="11012" width="13.140625" style="127" customWidth="1"/>
    <col min="11013" max="11013" width="11.7109375" style="127" customWidth="1"/>
    <col min="11014" max="11014" width="11.140625" style="127" customWidth="1"/>
    <col min="11015" max="11015" width="11.7109375" style="127" customWidth="1"/>
    <col min="11016" max="11261" width="9.140625" style="127"/>
    <col min="11262" max="11262" width="5.28515625" style="127" customWidth="1"/>
    <col min="11263" max="11263" width="8" style="127" customWidth="1"/>
    <col min="11264" max="11264" width="5.85546875" style="127" customWidth="1"/>
    <col min="11265" max="11265" width="9.42578125" style="127" customWidth="1"/>
    <col min="11266" max="11266" width="11.28515625" style="127" customWidth="1"/>
    <col min="11267" max="11267" width="11" style="127" customWidth="1"/>
    <col min="11268" max="11268" width="13.140625" style="127" customWidth="1"/>
    <col min="11269" max="11269" width="11.7109375" style="127" customWidth="1"/>
    <col min="11270" max="11270" width="11.140625" style="127" customWidth="1"/>
    <col min="11271" max="11271" width="11.7109375" style="127" customWidth="1"/>
    <col min="11272" max="11517" width="9.140625" style="127"/>
    <col min="11518" max="11518" width="5.28515625" style="127" customWidth="1"/>
    <col min="11519" max="11519" width="8" style="127" customWidth="1"/>
    <col min="11520" max="11520" width="5.85546875" style="127" customWidth="1"/>
    <col min="11521" max="11521" width="9.42578125" style="127" customWidth="1"/>
    <col min="11522" max="11522" width="11.28515625" style="127" customWidth="1"/>
    <col min="11523" max="11523" width="11" style="127" customWidth="1"/>
    <col min="11524" max="11524" width="13.140625" style="127" customWidth="1"/>
    <col min="11525" max="11525" width="11.7109375" style="127" customWidth="1"/>
    <col min="11526" max="11526" width="11.140625" style="127" customWidth="1"/>
    <col min="11527" max="11527" width="11.7109375" style="127" customWidth="1"/>
    <col min="11528" max="11773" width="9.140625" style="127"/>
    <col min="11774" max="11774" width="5.28515625" style="127" customWidth="1"/>
    <col min="11775" max="11775" width="8" style="127" customWidth="1"/>
    <col min="11776" max="11776" width="5.85546875" style="127" customWidth="1"/>
    <col min="11777" max="11777" width="9.42578125" style="127" customWidth="1"/>
    <col min="11778" max="11778" width="11.28515625" style="127" customWidth="1"/>
    <col min="11779" max="11779" width="11" style="127" customWidth="1"/>
    <col min="11780" max="11780" width="13.140625" style="127" customWidth="1"/>
    <col min="11781" max="11781" width="11.7109375" style="127" customWidth="1"/>
    <col min="11782" max="11782" width="11.140625" style="127" customWidth="1"/>
    <col min="11783" max="11783" width="11.7109375" style="127" customWidth="1"/>
    <col min="11784" max="12029" width="9.140625" style="127"/>
    <col min="12030" max="12030" width="5.28515625" style="127" customWidth="1"/>
    <col min="12031" max="12031" width="8" style="127" customWidth="1"/>
    <col min="12032" max="12032" width="5.85546875" style="127" customWidth="1"/>
    <col min="12033" max="12033" width="9.42578125" style="127" customWidth="1"/>
    <col min="12034" max="12034" width="11.28515625" style="127" customWidth="1"/>
    <col min="12035" max="12035" width="11" style="127" customWidth="1"/>
    <col min="12036" max="12036" width="13.140625" style="127" customWidth="1"/>
    <col min="12037" max="12037" width="11.7109375" style="127" customWidth="1"/>
    <col min="12038" max="12038" width="11.140625" style="127" customWidth="1"/>
    <col min="12039" max="12039" width="11.7109375" style="127" customWidth="1"/>
    <col min="12040" max="12285" width="9.140625" style="127"/>
    <col min="12286" max="12286" width="5.28515625" style="127" customWidth="1"/>
    <col min="12287" max="12287" width="8" style="127" customWidth="1"/>
    <col min="12288" max="12288" width="5.85546875" style="127" customWidth="1"/>
    <col min="12289" max="12289" width="9.42578125" style="127" customWidth="1"/>
    <col min="12290" max="12290" width="11.28515625" style="127" customWidth="1"/>
    <col min="12291" max="12291" width="11" style="127" customWidth="1"/>
    <col min="12292" max="12292" width="13.140625" style="127" customWidth="1"/>
    <col min="12293" max="12293" width="11.7109375" style="127" customWidth="1"/>
    <col min="12294" max="12294" width="11.140625" style="127" customWidth="1"/>
    <col min="12295" max="12295" width="11.7109375" style="127" customWidth="1"/>
    <col min="12296" max="12541" width="9.140625" style="127"/>
    <col min="12542" max="12542" width="5.28515625" style="127" customWidth="1"/>
    <col min="12543" max="12543" width="8" style="127" customWidth="1"/>
    <col min="12544" max="12544" width="5.85546875" style="127" customWidth="1"/>
    <col min="12545" max="12545" width="9.42578125" style="127" customWidth="1"/>
    <col min="12546" max="12546" width="11.28515625" style="127" customWidth="1"/>
    <col min="12547" max="12547" width="11" style="127" customWidth="1"/>
    <col min="12548" max="12548" width="13.140625" style="127" customWidth="1"/>
    <col min="12549" max="12549" width="11.7109375" style="127" customWidth="1"/>
    <col min="12550" max="12550" width="11.140625" style="127" customWidth="1"/>
    <col min="12551" max="12551" width="11.7109375" style="127" customWidth="1"/>
    <col min="12552" max="12797" width="9.140625" style="127"/>
    <col min="12798" max="12798" width="5.28515625" style="127" customWidth="1"/>
    <col min="12799" max="12799" width="8" style="127" customWidth="1"/>
    <col min="12800" max="12800" width="5.85546875" style="127" customWidth="1"/>
    <col min="12801" max="12801" width="9.42578125" style="127" customWidth="1"/>
    <col min="12802" max="12802" width="11.28515625" style="127" customWidth="1"/>
    <col min="12803" max="12803" width="11" style="127" customWidth="1"/>
    <col min="12804" max="12804" width="13.140625" style="127" customWidth="1"/>
    <col min="12805" max="12805" width="11.7109375" style="127" customWidth="1"/>
    <col min="12806" max="12806" width="11.140625" style="127" customWidth="1"/>
    <col min="12807" max="12807" width="11.7109375" style="127" customWidth="1"/>
    <col min="12808" max="13053" width="9.140625" style="127"/>
    <col min="13054" max="13054" width="5.28515625" style="127" customWidth="1"/>
    <col min="13055" max="13055" width="8" style="127" customWidth="1"/>
    <col min="13056" max="13056" width="5.85546875" style="127" customWidth="1"/>
    <col min="13057" max="13057" width="9.42578125" style="127" customWidth="1"/>
    <col min="13058" max="13058" width="11.28515625" style="127" customWidth="1"/>
    <col min="13059" max="13059" width="11" style="127" customWidth="1"/>
    <col min="13060" max="13060" width="13.140625" style="127" customWidth="1"/>
    <col min="13061" max="13061" width="11.7109375" style="127" customWidth="1"/>
    <col min="13062" max="13062" width="11.140625" style="127" customWidth="1"/>
    <col min="13063" max="13063" width="11.7109375" style="127" customWidth="1"/>
    <col min="13064" max="13309" width="9.140625" style="127"/>
    <col min="13310" max="13310" width="5.28515625" style="127" customWidth="1"/>
    <col min="13311" max="13311" width="8" style="127" customWidth="1"/>
    <col min="13312" max="13312" width="5.85546875" style="127" customWidth="1"/>
    <col min="13313" max="13313" width="9.42578125" style="127" customWidth="1"/>
    <col min="13314" max="13314" width="11.28515625" style="127" customWidth="1"/>
    <col min="13315" max="13315" width="11" style="127" customWidth="1"/>
    <col min="13316" max="13316" width="13.140625" style="127" customWidth="1"/>
    <col min="13317" max="13317" width="11.7109375" style="127" customWidth="1"/>
    <col min="13318" max="13318" width="11.140625" style="127" customWidth="1"/>
    <col min="13319" max="13319" width="11.7109375" style="127" customWidth="1"/>
    <col min="13320" max="13565" width="9.140625" style="127"/>
    <col min="13566" max="13566" width="5.28515625" style="127" customWidth="1"/>
    <col min="13567" max="13567" width="8" style="127" customWidth="1"/>
    <col min="13568" max="13568" width="5.85546875" style="127" customWidth="1"/>
    <col min="13569" max="13569" width="9.42578125" style="127" customWidth="1"/>
    <col min="13570" max="13570" width="11.28515625" style="127" customWidth="1"/>
    <col min="13571" max="13571" width="11" style="127" customWidth="1"/>
    <col min="13572" max="13572" width="13.140625" style="127" customWidth="1"/>
    <col min="13573" max="13573" width="11.7109375" style="127" customWidth="1"/>
    <col min="13574" max="13574" width="11.140625" style="127" customWidth="1"/>
    <col min="13575" max="13575" width="11.7109375" style="127" customWidth="1"/>
    <col min="13576" max="13821" width="9.140625" style="127"/>
    <col min="13822" max="13822" width="5.28515625" style="127" customWidth="1"/>
    <col min="13823" max="13823" width="8" style="127" customWidth="1"/>
    <col min="13824" max="13824" width="5.85546875" style="127" customWidth="1"/>
    <col min="13825" max="13825" width="9.42578125" style="127" customWidth="1"/>
    <col min="13826" max="13826" width="11.28515625" style="127" customWidth="1"/>
    <col min="13827" max="13827" width="11" style="127" customWidth="1"/>
    <col min="13828" max="13828" width="13.140625" style="127" customWidth="1"/>
    <col min="13829" max="13829" width="11.7109375" style="127" customWidth="1"/>
    <col min="13830" max="13830" width="11.140625" style="127" customWidth="1"/>
    <col min="13831" max="13831" width="11.7109375" style="127" customWidth="1"/>
    <col min="13832" max="14077" width="9.140625" style="127"/>
    <col min="14078" max="14078" width="5.28515625" style="127" customWidth="1"/>
    <col min="14079" max="14079" width="8" style="127" customWidth="1"/>
    <col min="14080" max="14080" width="5.85546875" style="127" customWidth="1"/>
    <col min="14081" max="14081" width="9.42578125" style="127" customWidth="1"/>
    <col min="14082" max="14082" width="11.28515625" style="127" customWidth="1"/>
    <col min="14083" max="14083" width="11" style="127" customWidth="1"/>
    <col min="14084" max="14084" width="13.140625" style="127" customWidth="1"/>
    <col min="14085" max="14085" width="11.7109375" style="127" customWidth="1"/>
    <col min="14086" max="14086" width="11.140625" style="127" customWidth="1"/>
    <col min="14087" max="14087" width="11.7109375" style="127" customWidth="1"/>
    <col min="14088" max="14333" width="9.140625" style="127"/>
    <col min="14334" max="14334" width="5.28515625" style="127" customWidth="1"/>
    <col min="14335" max="14335" width="8" style="127" customWidth="1"/>
    <col min="14336" max="14336" width="5.85546875" style="127" customWidth="1"/>
    <col min="14337" max="14337" width="9.42578125" style="127" customWidth="1"/>
    <col min="14338" max="14338" width="11.28515625" style="127" customWidth="1"/>
    <col min="14339" max="14339" width="11" style="127" customWidth="1"/>
    <col min="14340" max="14340" width="13.140625" style="127" customWidth="1"/>
    <col min="14341" max="14341" width="11.7109375" style="127" customWidth="1"/>
    <col min="14342" max="14342" width="11.140625" style="127" customWidth="1"/>
    <col min="14343" max="14343" width="11.7109375" style="127" customWidth="1"/>
    <col min="14344" max="14589" width="9.140625" style="127"/>
    <col min="14590" max="14590" width="5.28515625" style="127" customWidth="1"/>
    <col min="14591" max="14591" width="8" style="127" customWidth="1"/>
    <col min="14592" max="14592" width="5.85546875" style="127" customWidth="1"/>
    <col min="14593" max="14593" width="9.42578125" style="127" customWidth="1"/>
    <col min="14594" max="14594" width="11.28515625" style="127" customWidth="1"/>
    <col min="14595" max="14595" width="11" style="127" customWidth="1"/>
    <col min="14596" max="14596" width="13.140625" style="127" customWidth="1"/>
    <col min="14597" max="14597" width="11.7109375" style="127" customWidth="1"/>
    <col min="14598" max="14598" width="11.140625" style="127" customWidth="1"/>
    <col min="14599" max="14599" width="11.7109375" style="127" customWidth="1"/>
    <col min="14600" max="14845" width="9.140625" style="127"/>
    <col min="14846" max="14846" width="5.28515625" style="127" customWidth="1"/>
    <col min="14847" max="14847" width="8" style="127" customWidth="1"/>
    <col min="14848" max="14848" width="5.85546875" style="127" customWidth="1"/>
    <col min="14849" max="14849" width="9.42578125" style="127" customWidth="1"/>
    <col min="14850" max="14850" width="11.28515625" style="127" customWidth="1"/>
    <col min="14851" max="14851" width="11" style="127" customWidth="1"/>
    <col min="14852" max="14852" width="13.140625" style="127" customWidth="1"/>
    <col min="14853" max="14853" width="11.7109375" style="127" customWidth="1"/>
    <col min="14854" max="14854" width="11.140625" style="127" customWidth="1"/>
    <col min="14855" max="14855" width="11.7109375" style="127" customWidth="1"/>
    <col min="14856" max="15101" width="9.140625" style="127"/>
    <col min="15102" max="15102" width="5.28515625" style="127" customWidth="1"/>
    <col min="15103" max="15103" width="8" style="127" customWidth="1"/>
    <col min="15104" max="15104" width="5.85546875" style="127" customWidth="1"/>
    <col min="15105" max="15105" width="9.42578125" style="127" customWidth="1"/>
    <col min="15106" max="15106" width="11.28515625" style="127" customWidth="1"/>
    <col min="15107" max="15107" width="11" style="127" customWidth="1"/>
    <col min="15108" max="15108" width="13.140625" style="127" customWidth="1"/>
    <col min="15109" max="15109" width="11.7109375" style="127" customWidth="1"/>
    <col min="15110" max="15110" width="11.140625" style="127" customWidth="1"/>
    <col min="15111" max="15111" width="11.7109375" style="127" customWidth="1"/>
    <col min="15112" max="15357" width="9.140625" style="127"/>
    <col min="15358" max="15358" width="5.28515625" style="127" customWidth="1"/>
    <col min="15359" max="15359" width="8" style="127" customWidth="1"/>
    <col min="15360" max="15360" width="5.85546875" style="127" customWidth="1"/>
    <col min="15361" max="15361" width="9.42578125" style="127" customWidth="1"/>
    <col min="15362" max="15362" width="11.28515625" style="127" customWidth="1"/>
    <col min="15363" max="15363" width="11" style="127" customWidth="1"/>
    <col min="15364" max="15364" width="13.140625" style="127" customWidth="1"/>
    <col min="15365" max="15365" width="11.7109375" style="127" customWidth="1"/>
    <col min="15366" max="15366" width="11.140625" style="127" customWidth="1"/>
    <col min="15367" max="15367" width="11.7109375" style="127" customWidth="1"/>
    <col min="15368" max="15613" width="9.140625" style="127"/>
    <col min="15614" max="15614" width="5.28515625" style="127" customWidth="1"/>
    <col min="15615" max="15615" width="8" style="127" customWidth="1"/>
    <col min="15616" max="15616" width="5.85546875" style="127" customWidth="1"/>
    <col min="15617" max="15617" width="9.42578125" style="127" customWidth="1"/>
    <col min="15618" max="15618" width="11.28515625" style="127" customWidth="1"/>
    <col min="15619" max="15619" width="11" style="127" customWidth="1"/>
    <col min="15620" max="15620" width="13.140625" style="127" customWidth="1"/>
    <col min="15621" max="15621" width="11.7109375" style="127" customWidth="1"/>
    <col min="15622" max="15622" width="11.140625" style="127" customWidth="1"/>
    <col min="15623" max="15623" width="11.7109375" style="127" customWidth="1"/>
    <col min="15624" max="15869" width="9.140625" style="127"/>
    <col min="15870" max="15870" width="5.28515625" style="127" customWidth="1"/>
    <col min="15871" max="15871" width="8" style="127" customWidth="1"/>
    <col min="15872" max="15872" width="5.85546875" style="127" customWidth="1"/>
    <col min="15873" max="15873" width="9.42578125" style="127" customWidth="1"/>
    <col min="15874" max="15874" width="11.28515625" style="127" customWidth="1"/>
    <col min="15875" max="15875" width="11" style="127" customWidth="1"/>
    <col min="15876" max="15876" width="13.140625" style="127" customWidth="1"/>
    <col min="15877" max="15877" width="11.7109375" style="127" customWidth="1"/>
    <col min="15878" max="15878" width="11.140625" style="127" customWidth="1"/>
    <col min="15879" max="15879" width="11.7109375" style="127" customWidth="1"/>
    <col min="15880" max="16125" width="9.140625" style="127"/>
    <col min="16126" max="16126" width="5.28515625" style="127" customWidth="1"/>
    <col min="16127" max="16127" width="8" style="127" customWidth="1"/>
    <col min="16128" max="16128" width="5.85546875" style="127" customWidth="1"/>
    <col min="16129" max="16129" width="9.42578125" style="127" customWidth="1"/>
    <col min="16130" max="16130" width="11.28515625" style="127" customWidth="1"/>
    <col min="16131" max="16131" width="11" style="127" customWidth="1"/>
    <col min="16132" max="16132" width="13.140625" style="127" customWidth="1"/>
    <col min="16133" max="16133" width="11.7109375" style="127" customWidth="1"/>
    <col min="16134" max="16134" width="11.140625" style="127" customWidth="1"/>
    <col min="16135" max="16135" width="11.7109375" style="127" customWidth="1"/>
    <col min="16136" max="16384" width="9.140625" style="127"/>
  </cols>
  <sheetData>
    <row r="1" spans="1:72" ht="12.75" customHeight="1" x14ac:dyDescent="0.25">
      <c r="A1" s="77"/>
      <c r="F1" s="3" t="s">
        <v>78</v>
      </c>
    </row>
    <row r="2" spans="1:72" ht="12.75" customHeight="1" x14ac:dyDescent="0.25">
      <c r="F2" s="3" t="s">
        <v>76</v>
      </c>
    </row>
    <row r="3" spans="1:72" ht="12.75" customHeight="1" x14ac:dyDescent="0.25">
      <c r="F3" s="3" t="s">
        <v>1</v>
      </c>
    </row>
    <row r="4" spans="1:72" ht="12.75" customHeight="1" x14ac:dyDescent="0.25">
      <c r="F4" s="3" t="s">
        <v>77</v>
      </c>
    </row>
    <row r="5" spans="1:72" ht="12.75" customHeight="1" x14ac:dyDescent="0.25"/>
    <row r="6" spans="1:72" ht="13.5" customHeight="1" x14ac:dyDescent="0.25">
      <c r="A6" s="78" t="s">
        <v>79</v>
      </c>
      <c r="B6" s="78"/>
      <c r="C6" s="78"/>
      <c r="D6" s="78"/>
      <c r="E6" s="78"/>
      <c r="F6" s="78"/>
      <c r="G6" s="78"/>
      <c r="J6" s="1"/>
    </row>
    <row r="7" spans="1:72" ht="12.75" customHeight="1" x14ac:dyDescent="0.25">
      <c r="A7" s="78" t="s">
        <v>80</v>
      </c>
      <c r="B7" s="79"/>
      <c r="C7" s="79"/>
      <c r="D7" s="79"/>
      <c r="E7" s="79"/>
      <c r="F7" s="79"/>
      <c r="G7" s="79"/>
      <c r="J7" s="1"/>
    </row>
    <row r="8" spans="1:72" ht="9" customHeight="1" x14ac:dyDescent="0.25">
      <c r="A8" s="80"/>
      <c r="B8" s="81"/>
      <c r="C8" s="81"/>
      <c r="D8" s="81"/>
      <c r="E8" s="81"/>
      <c r="F8" s="81"/>
      <c r="G8" s="81"/>
      <c r="J8" s="1"/>
    </row>
    <row r="9" spans="1:72" ht="11.25" customHeight="1" x14ac:dyDescent="0.25">
      <c r="G9" s="82" t="s">
        <v>3</v>
      </c>
    </row>
    <row r="10" spans="1:72" s="86" customFormat="1" ht="36.75" customHeight="1" x14ac:dyDescent="0.2">
      <c r="A10" s="83" t="s">
        <v>81</v>
      </c>
      <c r="B10" s="83" t="s">
        <v>82</v>
      </c>
      <c r="C10" s="83" t="s">
        <v>83</v>
      </c>
      <c r="D10" s="83" t="s">
        <v>84</v>
      </c>
      <c r="E10" s="84" t="s">
        <v>7</v>
      </c>
      <c r="F10" s="84" t="s">
        <v>85</v>
      </c>
      <c r="G10" s="84" t="s">
        <v>86</v>
      </c>
      <c r="H10" s="85"/>
      <c r="I10" s="85"/>
      <c r="J10" s="85"/>
      <c r="K10" s="85"/>
      <c r="L10" s="85"/>
      <c r="M10" s="85"/>
      <c r="N10" s="85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</row>
    <row r="11" spans="1:72" s="89" customFormat="1" ht="10.5" customHeight="1" x14ac:dyDescent="0.2">
      <c r="A11" s="87">
        <v>1</v>
      </c>
      <c r="B11" s="87">
        <v>2</v>
      </c>
      <c r="C11" s="87">
        <v>3</v>
      </c>
      <c r="D11" s="87">
        <v>4</v>
      </c>
      <c r="E11" s="87">
        <v>5</v>
      </c>
      <c r="F11" s="87">
        <v>6</v>
      </c>
      <c r="G11" s="87">
        <v>7</v>
      </c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88"/>
      <c r="T11" s="88"/>
      <c r="U11" s="88"/>
      <c r="V11" s="88"/>
      <c r="W11" s="88"/>
      <c r="X11" s="88"/>
      <c r="Y11" s="88"/>
      <c r="Z11" s="88"/>
      <c r="AA11" s="88"/>
      <c r="AB11" s="88"/>
      <c r="AC11" s="88"/>
      <c r="AD11" s="88"/>
      <c r="AE11" s="88"/>
      <c r="AF11" s="88"/>
      <c r="AG11" s="88"/>
      <c r="AH11" s="88"/>
      <c r="AI11" s="88"/>
      <c r="AJ11" s="88"/>
      <c r="AK11" s="88"/>
      <c r="AL11" s="88"/>
      <c r="AM11" s="88"/>
      <c r="AN11" s="88"/>
      <c r="AO11" s="88"/>
      <c r="AP11" s="88"/>
      <c r="AQ11" s="88"/>
      <c r="AR11" s="88"/>
      <c r="AS11" s="88"/>
      <c r="AT11" s="88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BL11" s="88"/>
      <c r="BM11" s="88"/>
      <c r="BN11" s="88"/>
      <c r="BO11" s="88"/>
      <c r="BP11" s="88"/>
      <c r="BQ11" s="88"/>
      <c r="BR11" s="88"/>
      <c r="BS11" s="88"/>
      <c r="BT11" s="88"/>
    </row>
    <row r="12" spans="1:72" s="129" customFormat="1" ht="15.75" customHeight="1" x14ac:dyDescent="0.2">
      <c r="A12" s="90"/>
      <c r="B12" s="91"/>
      <c r="C12" s="92"/>
      <c r="D12" s="92"/>
      <c r="E12" s="93" t="s">
        <v>28</v>
      </c>
      <c r="F12" s="94">
        <f>5350+9150+36625</f>
        <v>51125</v>
      </c>
      <c r="G12" s="95" t="s">
        <v>87</v>
      </c>
      <c r="H12" s="128"/>
      <c r="I12" s="128"/>
      <c r="J12" s="128"/>
      <c r="K12" s="128"/>
      <c r="L12" s="128"/>
      <c r="M12" s="128"/>
      <c r="N12" s="128"/>
      <c r="O12" s="128"/>
      <c r="P12" s="128"/>
      <c r="Q12" s="128"/>
      <c r="R12" s="128"/>
      <c r="S12" s="128"/>
      <c r="T12" s="128"/>
      <c r="U12" s="128"/>
      <c r="V12" s="128"/>
      <c r="W12" s="128"/>
      <c r="X12" s="128"/>
      <c r="Y12" s="128"/>
      <c r="Z12" s="128"/>
      <c r="AA12" s="128"/>
      <c r="AB12" s="128"/>
      <c r="AC12" s="128"/>
      <c r="AD12" s="128"/>
      <c r="AE12" s="128"/>
      <c r="AF12" s="128"/>
      <c r="AG12" s="128"/>
      <c r="AH12" s="128"/>
      <c r="AI12" s="128"/>
      <c r="AJ12" s="128"/>
      <c r="AK12" s="128"/>
      <c r="AL12" s="128"/>
      <c r="AM12" s="128"/>
      <c r="AN12" s="128"/>
      <c r="AO12" s="128"/>
      <c r="AP12" s="128"/>
      <c r="AQ12" s="128"/>
      <c r="AR12" s="128"/>
      <c r="AS12" s="128"/>
      <c r="AT12" s="128"/>
      <c r="AU12" s="128"/>
      <c r="AV12" s="128"/>
      <c r="AW12" s="128"/>
      <c r="AX12" s="128"/>
      <c r="AY12" s="128"/>
      <c r="AZ12" s="128"/>
      <c r="BA12" s="128"/>
      <c r="BB12" s="128"/>
      <c r="BC12" s="128"/>
      <c r="BD12" s="128"/>
      <c r="BE12" s="128"/>
      <c r="BF12" s="128"/>
      <c r="BG12" s="128"/>
      <c r="BH12" s="128"/>
      <c r="BI12" s="128"/>
      <c r="BJ12" s="128"/>
      <c r="BK12" s="128"/>
      <c r="BL12" s="128"/>
      <c r="BM12" s="128"/>
      <c r="BN12" s="128"/>
      <c r="BO12" s="128"/>
      <c r="BP12" s="128"/>
      <c r="BQ12" s="128"/>
      <c r="BR12" s="128"/>
      <c r="BS12" s="128"/>
      <c r="BT12" s="128"/>
    </row>
    <row r="13" spans="1:72" s="129" customFormat="1" ht="24" x14ac:dyDescent="0.2">
      <c r="A13" s="96" t="s">
        <v>88</v>
      </c>
      <c r="B13" s="97" t="s">
        <v>89</v>
      </c>
      <c r="C13" s="92" t="s">
        <v>49</v>
      </c>
      <c r="D13" s="92" t="s">
        <v>90</v>
      </c>
      <c r="E13" s="98" t="s">
        <v>87</v>
      </c>
      <c r="F13" s="99" t="s">
        <v>87</v>
      </c>
      <c r="G13" s="100">
        <f>SUM(G15)</f>
        <v>51125</v>
      </c>
      <c r="H13" s="128"/>
      <c r="I13" s="128"/>
      <c r="J13" s="128"/>
      <c r="K13" s="128"/>
      <c r="L13" s="128"/>
      <c r="M13" s="128"/>
      <c r="N13" s="128"/>
      <c r="O13" s="128"/>
      <c r="P13" s="128"/>
      <c r="Q13" s="128"/>
      <c r="R13" s="128"/>
      <c r="S13" s="128"/>
      <c r="T13" s="128"/>
      <c r="U13" s="128"/>
      <c r="V13" s="128"/>
      <c r="W13" s="128"/>
      <c r="X13" s="128"/>
      <c r="Y13" s="128"/>
      <c r="Z13" s="128"/>
      <c r="AA13" s="128"/>
      <c r="AB13" s="128"/>
      <c r="AC13" s="128"/>
      <c r="AD13" s="128"/>
      <c r="AE13" s="128"/>
      <c r="AF13" s="128"/>
      <c r="AG13" s="128"/>
      <c r="AH13" s="128"/>
      <c r="AI13" s="128"/>
      <c r="AJ13" s="128"/>
      <c r="AK13" s="128"/>
      <c r="AL13" s="128"/>
      <c r="AM13" s="128"/>
      <c r="AN13" s="128"/>
      <c r="AO13" s="128"/>
      <c r="AP13" s="128"/>
      <c r="AQ13" s="128"/>
      <c r="AR13" s="128"/>
      <c r="AS13" s="128"/>
      <c r="AT13" s="128"/>
      <c r="AU13" s="128"/>
      <c r="AV13" s="128"/>
      <c r="AW13" s="128"/>
      <c r="AX13" s="128"/>
      <c r="AY13" s="128"/>
      <c r="AZ13" s="128"/>
      <c r="BA13" s="128"/>
      <c r="BB13" s="128"/>
      <c r="BC13" s="128"/>
      <c r="BD13" s="128"/>
      <c r="BE13" s="128"/>
      <c r="BF13" s="128"/>
      <c r="BG13" s="128"/>
      <c r="BH13" s="128"/>
      <c r="BI13" s="128"/>
      <c r="BJ13" s="128"/>
      <c r="BK13" s="128"/>
      <c r="BL13" s="128"/>
      <c r="BM13" s="128"/>
      <c r="BN13" s="128"/>
      <c r="BO13" s="128"/>
      <c r="BP13" s="128"/>
      <c r="BQ13" s="128"/>
      <c r="BR13" s="128"/>
      <c r="BS13" s="128"/>
      <c r="BT13" s="128"/>
    </row>
    <row r="14" spans="1:72" s="129" customFormat="1" ht="9" customHeight="1" x14ac:dyDescent="0.2">
      <c r="A14" s="90"/>
      <c r="B14" s="101"/>
      <c r="C14" s="92"/>
      <c r="D14" s="92"/>
      <c r="E14" s="92"/>
      <c r="F14" s="102"/>
      <c r="G14" s="130"/>
      <c r="H14" s="128"/>
      <c r="I14" s="128"/>
      <c r="J14" s="128"/>
      <c r="K14" s="128"/>
      <c r="L14" s="128"/>
      <c r="M14" s="128"/>
      <c r="N14" s="128"/>
      <c r="O14" s="128"/>
      <c r="P14" s="128"/>
      <c r="Q14" s="128"/>
      <c r="R14" s="128"/>
      <c r="S14" s="128"/>
      <c r="T14" s="128"/>
      <c r="U14" s="128"/>
      <c r="V14" s="128"/>
      <c r="W14" s="128"/>
      <c r="X14" s="128"/>
      <c r="Y14" s="128"/>
      <c r="Z14" s="128"/>
      <c r="AA14" s="128"/>
      <c r="AB14" s="128"/>
      <c r="AC14" s="128"/>
      <c r="AD14" s="128"/>
      <c r="AE14" s="128"/>
      <c r="AF14" s="128"/>
      <c r="AG14" s="128"/>
      <c r="AH14" s="128"/>
      <c r="AI14" s="128"/>
      <c r="AJ14" s="128"/>
      <c r="AK14" s="128"/>
      <c r="AL14" s="128"/>
      <c r="AM14" s="128"/>
      <c r="AN14" s="128"/>
      <c r="AO14" s="128"/>
      <c r="AP14" s="128"/>
      <c r="AQ14" s="128"/>
      <c r="AR14" s="128"/>
      <c r="AS14" s="128"/>
      <c r="AT14" s="128"/>
      <c r="AU14" s="128"/>
      <c r="AV14" s="128"/>
      <c r="AW14" s="128"/>
      <c r="AX14" s="128"/>
      <c r="AY14" s="128"/>
      <c r="AZ14" s="128"/>
      <c r="BA14" s="128"/>
      <c r="BB14" s="128"/>
      <c r="BC14" s="128"/>
      <c r="BD14" s="128"/>
      <c r="BE14" s="128"/>
      <c r="BF14" s="128"/>
      <c r="BG14" s="128"/>
      <c r="BH14" s="128"/>
      <c r="BI14" s="128"/>
      <c r="BJ14" s="128"/>
      <c r="BK14" s="128"/>
      <c r="BL14" s="128"/>
      <c r="BM14" s="128"/>
      <c r="BN14" s="128"/>
      <c r="BO14" s="128"/>
      <c r="BP14" s="128"/>
      <c r="BQ14" s="128"/>
      <c r="BR14" s="128"/>
      <c r="BS14" s="128"/>
      <c r="BT14" s="128"/>
    </row>
    <row r="15" spans="1:72" s="129" customFormat="1" ht="15.75" customHeight="1" x14ac:dyDescent="0.2">
      <c r="A15" s="90"/>
      <c r="B15" s="131" t="s">
        <v>50</v>
      </c>
      <c r="C15" s="92"/>
      <c r="D15" s="92"/>
      <c r="E15" s="92"/>
      <c r="F15" s="102"/>
      <c r="G15" s="130">
        <f>SUM(G16:G17)</f>
        <v>51125</v>
      </c>
      <c r="H15" s="128"/>
      <c r="I15" s="128"/>
      <c r="J15" s="128"/>
      <c r="K15" s="128"/>
      <c r="L15" s="128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28"/>
      <c r="AE15" s="128"/>
      <c r="AF15" s="128"/>
      <c r="AG15" s="128"/>
      <c r="AH15" s="128"/>
      <c r="AI15" s="128"/>
      <c r="AJ15" s="128"/>
      <c r="AK15" s="128"/>
      <c r="AL15" s="128"/>
      <c r="AM15" s="128"/>
      <c r="AN15" s="128"/>
      <c r="AO15" s="128"/>
      <c r="AP15" s="128"/>
      <c r="AQ15" s="128"/>
      <c r="AR15" s="128"/>
      <c r="AS15" s="128"/>
      <c r="AT15" s="128"/>
      <c r="AU15" s="128"/>
      <c r="AV15" s="128"/>
      <c r="AW15" s="128"/>
      <c r="AX15" s="128"/>
      <c r="AY15" s="128"/>
      <c r="AZ15" s="128"/>
      <c r="BA15" s="128"/>
      <c r="BB15" s="128"/>
      <c r="BC15" s="128"/>
      <c r="BD15" s="128"/>
      <c r="BE15" s="128"/>
      <c r="BF15" s="128"/>
      <c r="BG15" s="128"/>
      <c r="BH15" s="128"/>
      <c r="BI15" s="128"/>
      <c r="BJ15" s="128"/>
      <c r="BK15" s="128"/>
      <c r="BL15" s="128"/>
      <c r="BM15" s="128"/>
      <c r="BN15" s="128"/>
      <c r="BO15" s="128"/>
      <c r="BP15" s="128"/>
      <c r="BQ15" s="128"/>
      <c r="BR15" s="128"/>
      <c r="BS15" s="128"/>
      <c r="BT15" s="128"/>
    </row>
    <row r="16" spans="1:72" s="129" customFormat="1" ht="15.75" customHeight="1" x14ac:dyDescent="0.2">
      <c r="A16" s="90"/>
      <c r="B16" s="131"/>
      <c r="C16" s="92"/>
      <c r="D16" s="92"/>
      <c r="E16" s="92" t="s">
        <v>91</v>
      </c>
      <c r="F16" s="102" t="s">
        <v>87</v>
      </c>
      <c r="G16" s="103">
        <v>8500</v>
      </c>
      <c r="H16" s="128"/>
      <c r="I16" s="128"/>
      <c r="J16" s="128"/>
      <c r="K16" s="128"/>
      <c r="L16" s="128"/>
      <c r="M16" s="128"/>
      <c r="N16" s="128"/>
      <c r="O16" s="128"/>
      <c r="P16" s="128"/>
      <c r="Q16" s="128"/>
      <c r="R16" s="128"/>
      <c r="S16" s="128"/>
      <c r="T16" s="128"/>
      <c r="U16" s="128"/>
      <c r="V16" s="128"/>
      <c r="W16" s="128"/>
      <c r="X16" s="128"/>
      <c r="Y16" s="128"/>
      <c r="Z16" s="128"/>
      <c r="AA16" s="128"/>
      <c r="AB16" s="128"/>
      <c r="AC16" s="128"/>
      <c r="AD16" s="128"/>
      <c r="AE16" s="128"/>
      <c r="AF16" s="128"/>
      <c r="AG16" s="128"/>
      <c r="AH16" s="128"/>
      <c r="AI16" s="128"/>
      <c r="AJ16" s="128"/>
      <c r="AK16" s="128"/>
      <c r="AL16" s="128"/>
      <c r="AM16" s="128"/>
      <c r="AN16" s="128"/>
      <c r="AO16" s="128"/>
      <c r="AP16" s="128"/>
      <c r="AQ16" s="128"/>
      <c r="AR16" s="128"/>
      <c r="AS16" s="128"/>
      <c r="AT16" s="128"/>
      <c r="AU16" s="128"/>
      <c r="AV16" s="128"/>
      <c r="AW16" s="128"/>
      <c r="AX16" s="128"/>
      <c r="AY16" s="128"/>
      <c r="AZ16" s="128"/>
      <c r="BA16" s="128"/>
      <c r="BB16" s="128"/>
      <c r="BC16" s="128"/>
      <c r="BD16" s="128"/>
      <c r="BE16" s="128"/>
      <c r="BF16" s="128"/>
      <c r="BG16" s="128"/>
      <c r="BH16" s="128"/>
      <c r="BI16" s="128"/>
      <c r="BJ16" s="128"/>
      <c r="BK16" s="128"/>
      <c r="BL16" s="128"/>
      <c r="BM16" s="128"/>
      <c r="BN16" s="128"/>
      <c r="BO16" s="128"/>
      <c r="BP16" s="128"/>
      <c r="BQ16" s="128"/>
      <c r="BR16" s="128"/>
      <c r="BS16" s="128"/>
      <c r="BT16" s="128"/>
    </row>
    <row r="17" spans="1:72" s="129" customFormat="1" ht="15.75" customHeight="1" x14ac:dyDescent="0.2">
      <c r="A17" s="90"/>
      <c r="B17" s="131"/>
      <c r="C17" s="92"/>
      <c r="D17" s="92"/>
      <c r="E17" s="92" t="s">
        <v>92</v>
      </c>
      <c r="F17" s="102" t="s">
        <v>87</v>
      </c>
      <c r="G17" s="103">
        <f>5350+9150+36625-8500</f>
        <v>42625</v>
      </c>
      <c r="H17" s="128"/>
      <c r="I17" s="128"/>
      <c r="J17" s="128"/>
      <c r="K17" s="128"/>
      <c r="L17" s="128"/>
      <c r="M17" s="128"/>
      <c r="N17" s="128"/>
      <c r="O17" s="128"/>
      <c r="P17" s="128"/>
      <c r="Q17" s="128"/>
      <c r="R17" s="128"/>
      <c r="S17" s="128"/>
      <c r="T17" s="128"/>
      <c r="U17" s="128"/>
      <c r="V17" s="128"/>
      <c r="W17" s="128"/>
      <c r="X17" s="128"/>
      <c r="Y17" s="128"/>
      <c r="Z17" s="128"/>
      <c r="AA17" s="128"/>
      <c r="AB17" s="128"/>
      <c r="AC17" s="128"/>
      <c r="AD17" s="128"/>
      <c r="AE17" s="128"/>
      <c r="AF17" s="128"/>
      <c r="AG17" s="128"/>
      <c r="AH17" s="128"/>
      <c r="AI17" s="128"/>
      <c r="AJ17" s="128"/>
      <c r="AK17" s="128"/>
      <c r="AL17" s="128"/>
      <c r="AM17" s="128"/>
      <c r="AN17" s="128"/>
      <c r="AO17" s="128"/>
      <c r="AP17" s="128"/>
      <c r="AQ17" s="128"/>
      <c r="AR17" s="128"/>
      <c r="AS17" s="128"/>
      <c r="AT17" s="128"/>
      <c r="AU17" s="128"/>
      <c r="AV17" s="128"/>
      <c r="AW17" s="128"/>
      <c r="AX17" s="128"/>
      <c r="AY17" s="128"/>
      <c r="AZ17" s="128"/>
      <c r="BA17" s="128"/>
      <c r="BB17" s="128"/>
      <c r="BC17" s="128"/>
      <c r="BD17" s="128"/>
      <c r="BE17" s="128"/>
      <c r="BF17" s="128"/>
      <c r="BG17" s="128"/>
      <c r="BH17" s="128"/>
      <c r="BI17" s="128"/>
      <c r="BJ17" s="128"/>
      <c r="BK17" s="128"/>
      <c r="BL17" s="128"/>
      <c r="BM17" s="128"/>
      <c r="BN17" s="128"/>
      <c r="BO17" s="128"/>
      <c r="BP17" s="128"/>
      <c r="BQ17" s="128"/>
      <c r="BR17" s="128"/>
      <c r="BS17" s="128"/>
      <c r="BT17" s="128"/>
    </row>
    <row r="18" spans="1:72" s="129" customFormat="1" ht="15.75" customHeight="1" x14ac:dyDescent="0.2">
      <c r="A18" s="104"/>
      <c r="B18" s="105"/>
      <c r="C18" s="106"/>
      <c r="D18" s="93"/>
      <c r="E18" s="93"/>
      <c r="F18" s="95"/>
      <c r="G18" s="107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28"/>
      <c r="T18" s="128"/>
      <c r="U18" s="128"/>
      <c r="V18" s="128"/>
      <c r="W18" s="128"/>
      <c r="X18" s="128"/>
      <c r="Y18" s="128"/>
      <c r="Z18" s="128"/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/>
    </row>
    <row r="19" spans="1:72" s="129" customFormat="1" ht="15.75" customHeight="1" x14ac:dyDescent="0.2">
      <c r="A19" s="90"/>
      <c r="B19" s="91"/>
      <c r="C19" s="92"/>
      <c r="D19" s="92"/>
      <c r="E19" s="93" t="s">
        <v>28</v>
      </c>
      <c r="F19" s="94">
        <f>9095+9126+6997+1281+4296</f>
        <v>30795</v>
      </c>
      <c r="G19" s="95" t="s">
        <v>87</v>
      </c>
      <c r="H19" s="128"/>
      <c r="I19" s="128"/>
      <c r="J19" s="128"/>
      <c r="K19" s="128"/>
      <c r="L19" s="128"/>
      <c r="M19" s="128"/>
      <c r="N19" s="128"/>
      <c r="O19" s="128"/>
      <c r="P19" s="128"/>
      <c r="Q19" s="128"/>
      <c r="R19" s="128"/>
      <c r="S19" s="128"/>
      <c r="T19" s="128"/>
      <c r="U19" s="128"/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/>
    </row>
    <row r="20" spans="1:72" s="129" customFormat="1" ht="20.25" customHeight="1" x14ac:dyDescent="0.2">
      <c r="A20" s="96" t="s">
        <v>93</v>
      </c>
      <c r="B20" s="108" t="s">
        <v>94</v>
      </c>
      <c r="C20" s="92" t="s">
        <v>95</v>
      </c>
      <c r="D20" s="92" t="s">
        <v>96</v>
      </c>
      <c r="E20" s="98" t="s">
        <v>87</v>
      </c>
      <c r="F20" s="99" t="s">
        <v>87</v>
      </c>
      <c r="G20" s="100">
        <f>SUM(G22)</f>
        <v>30795</v>
      </c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8"/>
      <c r="T20" s="128"/>
      <c r="U20" s="128"/>
      <c r="V20" s="128"/>
      <c r="W20" s="128"/>
      <c r="X20" s="128"/>
      <c r="Y20" s="128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28"/>
      <c r="AK20" s="128"/>
      <c r="AL20" s="128"/>
      <c r="AM20" s="128"/>
      <c r="AN20" s="128"/>
      <c r="AO20" s="128"/>
      <c r="AP20" s="128"/>
      <c r="AQ20" s="128"/>
      <c r="AR20" s="128"/>
      <c r="AS20" s="128"/>
      <c r="AT20" s="128"/>
      <c r="AU20" s="128"/>
      <c r="AV20" s="128"/>
      <c r="AW20" s="128"/>
      <c r="AX20" s="128"/>
      <c r="AY20" s="128"/>
      <c r="AZ20" s="128"/>
      <c r="BA20" s="128"/>
      <c r="BB20" s="128"/>
      <c r="BC20" s="128"/>
      <c r="BD20" s="128"/>
      <c r="BE20" s="128"/>
      <c r="BF20" s="128"/>
      <c r="BG20" s="128"/>
      <c r="BH20" s="128"/>
      <c r="BI20" s="128"/>
      <c r="BJ20" s="128"/>
      <c r="BK20" s="128"/>
      <c r="BL20" s="128"/>
      <c r="BM20" s="128"/>
      <c r="BN20" s="128"/>
      <c r="BO20" s="128"/>
      <c r="BP20" s="128"/>
      <c r="BQ20" s="128"/>
      <c r="BR20" s="128"/>
      <c r="BS20" s="128"/>
      <c r="BT20" s="128"/>
    </row>
    <row r="21" spans="1:72" s="129" customFormat="1" ht="10.5" customHeight="1" x14ac:dyDescent="0.2">
      <c r="A21" s="90"/>
      <c r="B21" s="101"/>
      <c r="C21" s="92"/>
      <c r="D21" s="92"/>
      <c r="E21" s="92"/>
      <c r="F21" s="102"/>
      <c r="G21" s="130"/>
      <c r="H21" s="128"/>
      <c r="I21" s="128"/>
      <c r="J21" s="128"/>
      <c r="K21" s="128"/>
      <c r="L21" s="128"/>
      <c r="M21" s="128"/>
      <c r="N21" s="128"/>
      <c r="O21" s="128"/>
      <c r="P21" s="128"/>
      <c r="Q21" s="128"/>
      <c r="R21" s="128"/>
      <c r="S21" s="128"/>
      <c r="T21" s="128"/>
      <c r="U21" s="128"/>
      <c r="V21" s="128"/>
      <c r="W21" s="128"/>
      <c r="X21" s="128"/>
      <c r="Y21" s="128"/>
      <c r="Z21" s="128"/>
      <c r="AA21" s="128"/>
      <c r="AB21" s="128"/>
      <c r="AC21" s="128"/>
      <c r="AD21" s="128"/>
      <c r="AE21" s="128"/>
      <c r="AF21" s="128"/>
      <c r="AG21" s="128"/>
      <c r="AH21" s="128"/>
      <c r="AI21" s="128"/>
      <c r="AJ21" s="128"/>
      <c r="AK21" s="128"/>
      <c r="AL21" s="128"/>
      <c r="AM21" s="128"/>
      <c r="AN21" s="128"/>
      <c r="AO21" s="128"/>
      <c r="AP21" s="128"/>
      <c r="AQ21" s="128"/>
      <c r="AR21" s="128"/>
      <c r="AS21" s="128"/>
      <c r="AT21" s="128"/>
      <c r="AU21" s="128"/>
      <c r="AV21" s="128"/>
      <c r="AW21" s="128"/>
      <c r="AX21" s="128"/>
      <c r="AY21" s="128"/>
      <c r="AZ21" s="128"/>
      <c r="BA21" s="128"/>
      <c r="BB21" s="128"/>
      <c r="BC21" s="128"/>
      <c r="BD21" s="128"/>
      <c r="BE21" s="128"/>
      <c r="BF21" s="128"/>
      <c r="BG21" s="128"/>
      <c r="BH21" s="128"/>
      <c r="BI21" s="128"/>
      <c r="BJ21" s="128"/>
      <c r="BK21" s="128"/>
      <c r="BL21" s="128"/>
      <c r="BM21" s="128"/>
      <c r="BN21" s="128"/>
      <c r="BO21" s="128"/>
      <c r="BP21" s="128"/>
      <c r="BQ21" s="128"/>
      <c r="BR21" s="128"/>
      <c r="BS21" s="128"/>
      <c r="BT21" s="128"/>
    </row>
    <row r="22" spans="1:72" s="129" customFormat="1" ht="15.75" customHeight="1" x14ac:dyDescent="0.2">
      <c r="A22" s="90"/>
      <c r="B22" s="131" t="s">
        <v>50</v>
      </c>
      <c r="C22" s="92"/>
      <c r="D22" s="92"/>
      <c r="E22" s="92"/>
      <c r="F22" s="102"/>
      <c r="G22" s="130">
        <f>SUM(G23:G26)</f>
        <v>30795</v>
      </c>
      <c r="H22" s="128"/>
      <c r="I22" s="128"/>
      <c r="J22" s="128"/>
      <c r="K22" s="128"/>
      <c r="L22" s="128"/>
      <c r="M22" s="128"/>
      <c r="N22" s="128"/>
      <c r="O22" s="128"/>
      <c r="P22" s="128"/>
      <c r="Q22" s="128"/>
      <c r="R22" s="128"/>
      <c r="S22" s="128"/>
      <c r="T22" s="128"/>
      <c r="U22" s="128"/>
      <c r="V22" s="128"/>
      <c r="W22" s="128"/>
      <c r="X22" s="128"/>
      <c r="Y22" s="128"/>
      <c r="Z22" s="128"/>
      <c r="AA22" s="128"/>
      <c r="AB22" s="128"/>
      <c r="AC22" s="128"/>
      <c r="AD22" s="128"/>
      <c r="AE22" s="128"/>
      <c r="AF22" s="128"/>
      <c r="AG22" s="128"/>
      <c r="AH22" s="128"/>
      <c r="AI22" s="128"/>
      <c r="AJ22" s="128"/>
      <c r="AK22" s="128"/>
      <c r="AL22" s="128"/>
      <c r="AM22" s="128"/>
      <c r="AN22" s="128"/>
      <c r="AO22" s="128"/>
      <c r="AP22" s="128"/>
      <c r="AQ22" s="128"/>
      <c r="AR22" s="128"/>
      <c r="AS22" s="128"/>
      <c r="AT22" s="128"/>
      <c r="AU22" s="128"/>
      <c r="AV22" s="128"/>
      <c r="AW22" s="128"/>
      <c r="AX22" s="128"/>
      <c r="AY22" s="128"/>
      <c r="AZ22" s="128"/>
      <c r="BA22" s="128"/>
      <c r="BB22" s="128"/>
      <c r="BC22" s="128"/>
      <c r="BD22" s="128"/>
      <c r="BE22" s="128"/>
      <c r="BF22" s="128"/>
      <c r="BG22" s="128"/>
      <c r="BH22" s="128"/>
      <c r="BI22" s="128"/>
      <c r="BJ22" s="128"/>
      <c r="BK22" s="128"/>
      <c r="BL22" s="128"/>
      <c r="BM22" s="128"/>
      <c r="BN22" s="128"/>
      <c r="BO22" s="128"/>
      <c r="BP22" s="128"/>
      <c r="BQ22" s="128"/>
      <c r="BR22" s="128"/>
      <c r="BS22" s="128"/>
      <c r="BT22" s="128"/>
    </row>
    <row r="23" spans="1:72" s="129" customFormat="1" ht="15.75" customHeight="1" x14ac:dyDescent="0.2">
      <c r="A23" s="90"/>
      <c r="B23" s="91"/>
      <c r="C23" s="109"/>
      <c r="D23" s="92"/>
      <c r="E23" s="92" t="s">
        <v>91</v>
      </c>
      <c r="F23" s="102" t="s">
        <v>87</v>
      </c>
      <c r="G23" s="103">
        <f>6793+17721+1255+4296</f>
        <v>30065</v>
      </c>
      <c r="H23" s="128"/>
      <c r="I23" s="128"/>
      <c r="J23" s="128"/>
      <c r="K23" s="128"/>
      <c r="L23" s="128"/>
      <c r="M23" s="128"/>
      <c r="N23" s="128"/>
      <c r="O23" s="128"/>
      <c r="P23" s="128"/>
      <c r="Q23" s="128"/>
      <c r="R23" s="128"/>
      <c r="S23" s="128"/>
      <c r="T23" s="128"/>
      <c r="U23" s="128"/>
      <c r="V23" s="128"/>
      <c r="W23" s="128"/>
      <c r="X23" s="128"/>
      <c r="Y23" s="128"/>
      <c r="Z23" s="128"/>
      <c r="AA23" s="128"/>
      <c r="AB23" s="128"/>
      <c r="AC23" s="128"/>
      <c r="AD23" s="128"/>
      <c r="AE23" s="128"/>
      <c r="AF23" s="128"/>
      <c r="AG23" s="128"/>
      <c r="AH23" s="128"/>
      <c r="AI23" s="128"/>
      <c r="AJ23" s="128"/>
      <c r="AK23" s="128"/>
      <c r="AL23" s="128"/>
      <c r="AM23" s="128"/>
      <c r="AN23" s="128"/>
      <c r="AO23" s="128"/>
      <c r="AP23" s="128"/>
      <c r="AQ23" s="128"/>
      <c r="AR23" s="128"/>
      <c r="AS23" s="128"/>
      <c r="AT23" s="128"/>
      <c r="AU23" s="128"/>
      <c r="AV23" s="128"/>
      <c r="AW23" s="128"/>
      <c r="AX23" s="128"/>
      <c r="AY23" s="128"/>
      <c r="AZ23" s="128"/>
      <c r="BA23" s="128"/>
      <c r="BB23" s="128"/>
      <c r="BC23" s="128"/>
      <c r="BD23" s="128"/>
      <c r="BE23" s="128"/>
      <c r="BF23" s="128"/>
      <c r="BG23" s="128"/>
      <c r="BH23" s="128"/>
      <c r="BI23" s="128"/>
      <c r="BJ23" s="128"/>
      <c r="BK23" s="128"/>
      <c r="BL23" s="128"/>
      <c r="BM23" s="128"/>
      <c r="BN23" s="128"/>
      <c r="BO23" s="128"/>
      <c r="BP23" s="128"/>
      <c r="BQ23" s="128"/>
      <c r="BR23" s="128"/>
      <c r="BS23" s="128"/>
      <c r="BT23" s="128"/>
    </row>
    <row r="24" spans="1:72" s="129" customFormat="1" ht="15.75" customHeight="1" x14ac:dyDescent="0.2">
      <c r="A24" s="90"/>
      <c r="B24" s="91"/>
      <c r="C24" s="109"/>
      <c r="D24" s="92"/>
      <c r="E24" s="92" t="s">
        <v>92</v>
      </c>
      <c r="F24" s="102" t="s">
        <v>87</v>
      </c>
      <c r="G24" s="103">
        <v>30</v>
      </c>
      <c r="H24" s="128"/>
      <c r="I24" s="128"/>
      <c r="J24" s="128"/>
      <c r="K24" s="128"/>
      <c r="L24" s="128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  <c r="AL24" s="128"/>
      <c r="AM24" s="128"/>
      <c r="AN24" s="128"/>
      <c r="AO24" s="128"/>
      <c r="AP24" s="128"/>
      <c r="AQ24" s="128"/>
      <c r="AR24" s="128"/>
      <c r="AS24" s="128"/>
      <c r="AT24" s="128"/>
      <c r="AU24" s="128"/>
      <c r="AV24" s="128"/>
      <c r="AW24" s="128"/>
      <c r="AX24" s="128"/>
      <c r="AY24" s="128"/>
      <c r="AZ24" s="128"/>
      <c r="BA24" s="128"/>
      <c r="BB24" s="128"/>
      <c r="BC24" s="128"/>
      <c r="BD24" s="128"/>
      <c r="BE24" s="128"/>
      <c r="BF24" s="128"/>
      <c r="BG24" s="128"/>
      <c r="BH24" s="128"/>
      <c r="BI24" s="128"/>
      <c r="BJ24" s="128"/>
      <c r="BK24" s="128"/>
      <c r="BL24" s="128"/>
      <c r="BM24" s="128"/>
      <c r="BN24" s="128"/>
      <c r="BO24" s="128"/>
      <c r="BP24" s="128"/>
      <c r="BQ24" s="128"/>
      <c r="BR24" s="128"/>
      <c r="BS24" s="128"/>
      <c r="BT24" s="128"/>
    </row>
    <row r="25" spans="1:72" s="129" customFormat="1" ht="15.75" customHeight="1" x14ac:dyDescent="0.2">
      <c r="A25" s="90"/>
      <c r="B25" s="91"/>
      <c r="C25" s="109"/>
      <c r="D25" s="92"/>
      <c r="E25" s="92" t="s">
        <v>97</v>
      </c>
      <c r="F25" s="102" t="s">
        <v>87</v>
      </c>
      <c r="G25" s="103">
        <f>92+470+21</f>
        <v>583</v>
      </c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T25" s="128"/>
      <c r="U25" s="128"/>
      <c r="V25" s="128"/>
      <c r="W25" s="128"/>
      <c r="X25" s="128"/>
      <c r="Y25" s="128"/>
      <c r="Z25" s="128"/>
      <c r="AA25" s="128"/>
      <c r="AB25" s="128"/>
      <c r="AC25" s="128"/>
      <c r="AD25" s="128"/>
      <c r="AE25" s="128"/>
      <c r="AF25" s="128"/>
      <c r="AG25" s="128"/>
      <c r="AH25" s="128"/>
      <c r="AI25" s="128"/>
      <c r="AJ25" s="128"/>
      <c r="AK25" s="128"/>
      <c r="AL25" s="128"/>
      <c r="AM25" s="128"/>
      <c r="AN25" s="128"/>
      <c r="AO25" s="128"/>
      <c r="AP25" s="128"/>
      <c r="AQ25" s="128"/>
      <c r="AR25" s="128"/>
      <c r="AS25" s="128"/>
      <c r="AT25" s="128"/>
      <c r="AU25" s="128"/>
      <c r="AV25" s="128"/>
      <c r="AW25" s="128"/>
      <c r="AX25" s="128"/>
      <c r="AY25" s="128"/>
      <c r="AZ25" s="128"/>
      <c r="BA25" s="128"/>
      <c r="BB25" s="128"/>
      <c r="BC25" s="128"/>
      <c r="BD25" s="128"/>
      <c r="BE25" s="128"/>
      <c r="BF25" s="128"/>
      <c r="BG25" s="128"/>
      <c r="BH25" s="128"/>
      <c r="BI25" s="128"/>
      <c r="BJ25" s="128"/>
      <c r="BK25" s="128"/>
      <c r="BL25" s="128"/>
      <c r="BM25" s="128"/>
      <c r="BN25" s="128"/>
      <c r="BO25" s="128"/>
      <c r="BP25" s="128"/>
      <c r="BQ25" s="128"/>
      <c r="BR25" s="128"/>
      <c r="BS25" s="128"/>
      <c r="BT25" s="128"/>
    </row>
    <row r="26" spans="1:72" s="129" customFormat="1" ht="15.75" customHeight="1" x14ac:dyDescent="0.2">
      <c r="A26" s="90"/>
      <c r="B26" s="91"/>
      <c r="C26" s="109"/>
      <c r="D26" s="92"/>
      <c r="E26" s="92" t="s">
        <v>98</v>
      </c>
      <c r="F26" s="102" t="s">
        <v>87</v>
      </c>
      <c r="G26" s="103">
        <f>112+5</f>
        <v>117</v>
      </c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/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/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</row>
    <row r="27" spans="1:72" s="129" customFormat="1" ht="15.75" customHeight="1" x14ac:dyDescent="0.2">
      <c r="A27" s="104"/>
      <c r="B27" s="105"/>
      <c r="C27" s="106"/>
      <c r="D27" s="93"/>
      <c r="E27" s="93"/>
      <c r="F27" s="95"/>
      <c r="G27" s="107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8"/>
      <c r="S27" s="128"/>
      <c r="T27" s="128"/>
      <c r="U27" s="128"/>
      <c r="V27" s="128"/>
      <c r="W27" s="128"/>
      <c r="X27" s="128"/>
      <c r="Y27" s="128"/>
      <c r="Z27" s="128"/>
      <c r="AA27" s="128"/>
      <c r="AB27" s="128"/>
      <c r="AC27" s="128"/>
      <c r="AD27" s="128"/>
      <c r="AE27" s="128"/>
      <c r="AF27" s="128"/>
      <c r="AG27" s="128"/>
      <c r="AH27" s="128"/>
      <c r="AI27" s="128"/>
      <c r="AJ27" s="128"/>
      <c r="AK27" s="128"/>
      <c r="AL27" s="128"/>
      <c r="AM27" s="128"/>
      <c r="AN27" s="128"/>
      <c r="AO27" s="128"/>
      <c r="AP27" s="128"/>
      <c r="AQ27" s="128"/>
      <c r="AR27" s="128"/>
      <c r="AS27" s="128"/>
      <c r="AT27" s="128"/>
      <c r="AU27" s="128"/>
      <c r="AV27" s="128"/>
      <c r="AW27" s="128"/>
      <c r="AX27" s="128"/>
      <c r="AY27" s="128"/>
      <c r="AZ27" s="128"/>
      <c r="BA27" s="128"/>
      <c r="BB27" s="128"/>
      <c r="BC27" s="128"/>
      <c r="BD27" s="128"/>
      <c r="BE27" s="128"/>
      <c r="BF27" s="128"/>
      <c r="BG27" s="128"/>
      <c r="BH27" s="128"/>
      <c r="BI27" s="128"/>
      <c r="BJ27" s="128"/>
      <c r="BK27" s="128"/>
      <c r="BL27" s="128"/>
      <c r="BM27" s="128"/>
      <c r="BN27" s="128"/>
      <c r="BO27" s="128"/>
      <c r="BP27" s="128"/>
      <c r="BQ27" s="128"/>
      <c r="BR27" s="128"/>
      <c r="BS27" s="128"/>
      <c r="BT27" s="128"/>
    </row>
    <row r="28" spans="1:72" s="129" customFormat="1" ht="15.75" customHeight="1" x14ac:dyDescent="0.2">
      <c r="A28" s="90"/>
      <c r="B28" s="91"/>
      <c r="C28" s="92"/>
      <c r="D28" s="92"/>
      <c r="E28" s="93" t="s">
        <v>28</v>
      </c>
      <c r="F28" s="94">
        <f>119646+106488+19584+20502+11322+7038+12852+12546+5508+6426</f>
        <v>321912</v>
      </c>
      <c r="G28" s="95" t="s">
        <v>87</v>
      </c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8"/>
      <c r="AA28" s="128"/>
      <c r="AB28" s="128"/>
      <c r="AC28" s="128"/>
      <c r="AD28" s="128"/>
      <c r="AE28" s="128"/>
      <c r="AF28" s="128"/>
      <c r="AG28" s="128"/>
      <c r="AH28" s="128"/>
      <c r="AI28" s="128"/>
      <c r="AJ28" s="128"/>
      <c r="AK28" s="128"/>
      <c r="AL28" s="128"/>
      <c r="AM28" s="128"/>
      <c r="AN28" s="128"/>
      <c r="AO28" s="128"/>
      <c r="AP28" s="128"/>
      <c r="AQ28" s="128"/>
      <c r="AR28" s="128"/>
      <c r="AS28" s="128"/>
      <c r="AT28" s="128"/>
      <c r="AU28" s="128"/>
      <c r="AV28" s="128"/>
      <c r="AW28" s="128"/>
      <c r="AX28" s="128"/>
      <c r="AY28" s="128"/>
      <c r="AZ28" s="128"/>
      <c r="BA28" s="128"/>
      <c r="BB28" s="128"/>
      <c r="BC28" s="128"/>
      <c r="BD28" s="128"/>
      <c r="BE28" s="128"/>
      <c r="BF28" s="128"/>
      <c r="BG28" s="128"/>
      <c r="BH28" s="128"/>
      <c r="BI28" s="128"/>
      <c r="BJ28" s="128"/>
      <c r="BK28" s="128"/>
      <c r="BL28" s="128"/>
      <c r="BM28" s="128"/>
      <c r="BN28" s="128"/>
      <c r="BO28" s="128"/>
      <c r="BP28" s="128"/>
      <c r="BQ28" s="128"/>
      <c r="BR28" s="128"/>
      <c r="BS28" s="128"/>
      <c r="BT28" s="128"/>
    </row>
    <row r="29" spans="1:72" s="129" customFormat="1" ht="24" x14ac:dyDescent="0.2">
      <c r="A29" s="96" t="s">
        <v>99</v>
      </c>
      <c r="B29" s="97" t="s">
        <v>100</v>
      </c>
      <c r="C29" s="92" t="s">
        <v>101</v>
      </c>
      <c r="D29" s="92" t="s">
        <v>102</v>
      </c>
      <c r="E29" s="98" t="s">
        <v>87</v>
      </c>
      <c r="F29" s="99" t="s">
        <v>87</v>
      </c>
      <c r="G29" s="100">
        <f>SUM(G31)</f>
        <v>321912</v>
      </c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8"/>
      <c r="X29" s="128"/>
      <c r="Y29" s="128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28"/>
      <c r="AK29" s="128"/>
      <c r="AL29" s="128"/>
      <c r="AM29" s="128"/>
      <c r="AN29" s="128"/>
      <c r="AO29" s="128"/>
      <c r="AP29" s="128"/>
      <c r="AQ29" s="128"/>
      <c r="AR29" s="128"/>
      <c r="AS29" s="128"/>
      <c r="AT29" s="128"/>
      <c r="AU29" s="128"/>
      <c r="AV29" s="128"/>
      <c r="AW29" s="128"/>
      <c r="AX29" s="128"/>
      <c r="AY29" s="128"/>
      <c r="AZ29" s="128"/>
      <c r="BA29" s="128"/>
      <c r="BB29" s="128"/>
      <c r="BC29" s="128"/>
      <c r="BD29" s="128"/>
      <c r="BE29" s="128"/>
      <c r="BF29" s="128"/>
      <c r="BG29" s="128"/>
      <c r="BH29" s="128"/>
      <c r="BI29" s="128"/>
      <c r="BJ29" s="128"/>
      <c r="BK29" s="128"/>
      <c r="BL29" s="128"/>
      <c r="BM29" s="128"/>
      <c r="BN29" s="128"/>
      <c r="BO29" s="128"/>
      <c r="BP29" s="128"/>
      <c r="BQ29" s="128"/>
      <c r="BR29" s="128"/>
      <c r="BS29" s="128"/>
      <c r="BT29" s="128"/>
    </row>
    <row r="30" spans="1:72" s="129" customFormat="1" ht="10.5" customHeight="1" x14ac:dyDescent="0.2">
      <c r="A30" s="90"/>
      <c r="B30" s="101"/>
      <c r="C30" s="92"/>
      <c r="D30" s="92"/>
      <c r="E30" s="92"/>
      <c r="F30" s="102"/>
      <c r="G30" s="130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8"/>
      <c r="X30" s="128"/>
      <c r="Y30" s="128"/>
      <c r="Z30" s="128"/>
      <c r="AA30" s="128"/>
      <c r="AB30" s="128"/>
      <c r="AC30" s="128"/>
      <c r="AD30" s="128"/>
      <c r="AE30" s="128"/>
      <c r="AF30" s="128"/>
      <c r="AG30" s="128"/>
      <c r="AH30" s="128"/>
      <c r="AI30" s="128"/>
      <c r="AJ30" s="128"/>
      <c r="AK30" s="128"/>
      <c r="AL30" s="128"/>
      <c r="AM30" s="128"/>
      <c r="AN30" s="128"/>
      <c r="AO30" s="128"/>
      <c r="AP30" s="128"/>
      <c r="AQ30" s="128"/>
      <c r="AR30" s="128"/>
      <c r="AS30" s="128"/>
      <c r="AT30" s="128"/>
      <c r="AU30" s="128"/>
      <c r="AV30" s="128"/>
      <c r="AW30" s="128"/>
      <c r="AX30" s="128"/>
      <c r="AY30" s="128"/>
      <c r="AZ30" s="128"/>
      <c r="BA30" s="128"/>
      <c r="BB30" s="128"/>
      <c r="BC30" s="128"/>
      <c r="BD30" s="128"/>
      <c r="BE30" s="128"/>
      <c r="BF30" s="128"/>
      <c r="BG30" s="128"/>
      <c r="BH30" s="128"/>
      <c r="BI30" s="128"/>
      <c r="BJ30" s="128"/>
      <c r="BK30" s="128"/>
      <c r="BL30" s="128"/>
      <c r="BM30" s="128"/>
      <c r="BN30" s="128"/>
      <c r="BO30" s="128"/>
      <c r="BP30" s="128"/>
      <c r="BQ30" s="128"/>
      <c r="BR30" s="128"/>
      <c r="BS30" s="128"/>
      <c r="BT30" s="128"/>
    </row>
    <row r="31" spans="1:72" s="129" customFormat="1" ht="15.75" customHeight="1" x14ac:dyDescent="0.2">
      <c r="A31" s="90"/>
      <c r="B31" s="131" t="s">
        <v>50</v>
      </c>
      <c r="C31" s="92"/>
      <c r="D31" s="92"/>
      <c r="E31" s="92"/>
      <c r="F31" s="102"/>
      <c r="G31" s="130">
        <f>SUM(G32:G34)</f>
        <v>321912</v>
      </c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/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/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</row>
    <row r="32" spans="1:72" s="129" customFormat="1" ht="15.75" customHeight="1" x14ac:dyDescent="0.2">
      <c r="A32" s="90"/>
      <c r="B32" s="91"/>
      <c r="C32" s="92"/>
      <c r="D32" s="92"/>
      <c r="E32" s="92" t="s">
        <v>91</v>
      </c>
      <c r="F32" s="102" t="s">
        <v>87</v>
      </c>
      <c r="G32" s="103">
        <f>12600+279000+5400+12300+6300</f>
        <v>315600</v>
      </c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8"/>
      <c r="X32" s="128"/>
      <c r="Y32" s="128"/>
      <c r="Z32" s="128"/>
      <c r="AA32" s="128"/>
      <c r="AB32" s="128"/>
      <c r="AC32" s="128"/>
      <c r="AD32" s="128"/>
      <c r="AE32" s="128"/>
      <c r="AF32" s="128"/>
      <c r="AG32" s="128"/>
      <c r="AH32" s="128"/>
      <c r="AI32" s="128"/>
      <c r="AJ32" s="128"/>
      <c r="AK32" s="128"/>
      <c r="AL32" s="128"/>
      <c r="AM32" s="128"/>
      <c r="AN32" s="128"/>
      <c r="AO32" s="128"/>
      <c r="AP32" s="128"/>
      <c r="AQ32" s="128"/>
      <c r="AR32" s="128"/>
      <c r="AS32" s="128"/>
      <c r="AT32" s="128"/>
      <c r="AU32" s="128"/>
      <c r="AV32" s="128"/>
      <c r="AW32" s="128"/>
      <c r="AX32" s="128"/>
      <c r="AY32" s="128"/>
      <c r="AZ32" s="128"/>
      <c r="BA32" s="128"/>
      <c r="BB32" s="128"/>
      <c r="BC32" s="128"/>
      <c r="BD32" s="128"/>
      <c r="BE32" s="128"/>
      <c r="BF32" s="128"/>
      <c r="BG32" s="128"/>
      <c r="BH32" s="128"/>
      <c r="BI32" s="128"/>
      <c r="BJ32" s="128"/>
      <c r="BK32" s="128"/>
      <c r="BL32" s="128"/>
      <c r="BM32" s="128"/>
      <c r="BN32" s="128"/>
      <c r="BO32" s="128"/>
      <c r="BP32" s="128"/>
      <c r="BQ32" s="128"/>
      <c r="BR32" s="128"/>
      <c r="BS32" s="128"/>
      <c r="BT32" s="128"/>
    </row>
    <row r="33" spans="1:72" s="129" customFormat="1" ht="15.75" customHeight="1" x14ac:dyDescent="0.2">
      <c r="A33" s="90"/>
      <c r="B33" s="91"/>
      <c r="C33" s="109"/>
      <c r="D33" s="92"/>
      <c r="E33" s="92" t="s">
        <v>97</v>
      </c>
      <c r="F33" s="102" t="s">
        <v>87</v>
      </c>
      <c r="G33" s="103">
        <f>210+4638+90+205+105</f>
        <v>5248</v>
      </c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8"/>
      <c r="X33" s="128"/>
      <c r="Y33" s="128"/>
      <c r="Z33" s="128"/>
      <c r="AA33" s="128"/>
      <c r="AB33" s="128"/>
      <c r="AC33" s="128"/>
      <c r="AD33" s="128"/>
      <c r="AE33" s="128"/>
      <c r="AF33" s="128"/>
      <c r="AG33" s="128"/>
      <c r="AH33" s="128"/>
      <c r="AI33" s="128"/>
      <c r="AJ33" s="128"/>
      <c r="AK33" s="128"/>
      <c r="AL33" s="128"/>
      <c r="AM33" s="128"/>
      <c r="AN33" s="128"/>
      <c r="AO33" s="128"/>
      <c r="AP33" s="128"/>
      <c r="AQ33" s="128"/>
      <c r="AR33" s="128"/>
      <c r="AS33" s="128"/>
      <c r="AT33" s="128"/>
      <c r="AU33" s="128"/>
      <c r="AV33" s="128"/>
      <c r="AW33" s="128"/>
      <c r="AX33" s="128"/>
      <c r="AY33" s="128"/>
      <c r="AZ33" s="128"/>
      <c r="BA33" s="128"/>
      <c r="BB33" s="128"/>
      <c r="BC33" s="128"/>
      <c r="BD33" s="128"/>
      <c r="BE33" s="128"/>
      <c r="BF33" s="128"/>
      <c r="BG33" s="128"/>
      <c r="BH33" s="128"/>
      <c r="BI33" s="128"/>
      <c r="BJ33" s="128"/>
      <c r="BK33" s="128"/>
      <c r="BL33" s="128"/>
      <c r="BM33" s="128"/>
      <c r="BN33" s="128"/>
      <c r="BO33" s="128"/>
      <c r="BP33" s="128"/>
      <c r="BQ33" s="128"/>
      <c r="BR33" s="128"/>
      <c r="BS33" s="128"/>
      <c r="BT33" s="128"/>
    </row>
    <row r="34" spans="1:72" s="129" customFormat="1" ht="15.75" customHeight="1" x14ac:dyDescent="0.2">
      <c r="A34" s="90"/>
      <c r="B34" s="91"/>
      <c r="C34" s="109"/>
      <c r="D34" s="92"/>
      <c r="E34" s="92" t="s">
        <v>98</v>
      </c>
      <c r="F34" s="102" t="s">
        <v>87</v>
      </c>
      <c r="G34" s="103">
        <f>42+815+115+12+18+41+21</f>
        <v>1064</v>
      </c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8"/>
      <c r="X34" s="128"/>
      <c r="Y34" s="128"/>
      <c r="Z34" s="128"/>
      <c r="AA34" s="128"/>
      <c r="AB34" s="128"/>
      <c r="AC34" s="128"/>
      <c r="AD34" s="128"/>
      <c r="AE34" s="128"/>
      <c r="AF34" s="128"/>
      <c r="AG34" s="128"/>
      <c r="AH34" s="128"/>
      <c r="AI34" s="128"/>
      <c r="AJ34" s="128"/>
      <c r="AK34" s="128"/>
      <c r="AL34" s="128"/>
      <c r="AM34" s="128"/>
      <c r="AN34" s="128"/>
      <c r="AO34" s="128"/>
      <c r="AP34" s="128"/>
      <c r="AQ34" s="128"/>
      <c r="AR34" s="128"/>
      <c r="AS34" s="128"/>
      <c r="AT34" s="128"/>
      <c r="AU34" s="128"/>
      <c r="AV34" s="128"/>
      <c r="AW34" s="128"/>
      <c r="AX34" s="128"/>
      <c r="AY34" s="128"/>
      <c r="AZ34" s="128"/>
      <c r="BA34" s="128"/>
      <c r="BB34" s="128"/>
      <c r="BC34" s="128"/>
      <c r="BD34" s="128"/>
      <c r="BE34" s="128"/>
      <c r="BF34" s="128"/>
      <c r="BG34" s="128"/>
      <c r="BH34" s="128"/>
      <c r="BI34" s="128"/>
      <c r="BJ34" s="128"/>
      <c r="BK34" s="128"/>
      <c r="BL34" s="128"/>
      <c r="BM34" s="128"/>
      <c r="BN34" s="128"/>
      <c r="BO34" s="128"/>
      <c r="BP34" s="128"/>
      <c r="BQ34" s="128"/>
      <c r="BR34" s="128"/>
      <c r="BS34" s="128"/>
      <c r="BT34" s="128"/>
    </row>
    <row r="35" spans="1:72" s="129" customFormat="1" ht="15.75" customHeight="1" x14ac:dyDescent="0.2">
      <c r="A35" s="104"/>
      <c r="B35" s="105"/>
      <c r="C35" s="106"/>
      <c r="D35" s="93"/>
      <c r="E35" s="93"/>
      <c r="F35" s="95"/>
      <c r="G35" s="107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/>
      <c r="AE35" s="128"/>
      <c r="AF35" s="128"/>
      <c r="AG35" s="128"/>
      <c r="AH35" s="128"/>
      <c r="AI35" s="128"/>
      <c r="AJ35" s="128"/>
      <c r="AK35" s="128"/>
      <c r="AL35" s="128"/>
      <c r="AM35" s="128"/>
      <c r="AN35" s="128"/>
      <c r="AO35" s="128"/>
      <c r="AP35" s="128"/>
      <c r="AQ35" s="128"/>
      <c r="AR35" s="128"/>
      <c r="AS35" s="128"/>
      <c r="AT35" s="128"/>
      <c r="AU35" s="128"/>
      <c r="AV35" s="128"/>
      <c r="AW35" s="128"/>
      <c r="AX35" s="128"/>
      <c r="AY35" s="128"/>
      <c r="AZ35" s="128"/>
      <c r="BA35" s="128"/>
      <c r="BB35" s="128"/>
      <c r="BC35" s="128"/>
      <c r="BD35" s="128"/>
      <c r="BE35" s="128"/>
      <c r="BF35" s="128"/>
      <c r="BG35" s="128"/>
      <c r="BH35" s="128"/>
      <c r="BI35" s="128"/>
      <c r="BJ35" s="128"/>
      <c r="BK35" s="128"/>
      <c r="BL35" s="128"/>
      <c r="BM35" s="128"/>
      <c r="BN35" s="128"/>
      <c r="BO35" s="128"/>
      <c r="BP35" s="128"/>
      <c r="BQ35" s="128"/>
      <c r="BR35" s="128"/>
      <c r="BS35" s="128"/>
      <c r="BT35" s="128"/>
    </row>
    <row r="36" spans="1:72" s="129" customFormat="1" ht="21.75" customHeight="1" x14ac:dyDescent="0.2">
      <c r="A36" s="90"/>
      <c r="B36" s="91"/>
      <c r="C36" s="92" t="s">
        <v>103</v>
      </c>
      <c r="D36" s="92" t="s">
        <v>104</v>
      </c>
      <c r="E36" s="93" t="s">
        <v>28</v>
      </c>
      <c r="F36" s="94">
        <f>55248+183549+25396+225667+26112+20400+296179+19787+194352</f>
        <v>1046690</v>
      </c>
      <c r="G36" s="95" t="s">
        <v>87</v>
      </c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8"/>
      <c r="AC36" s="128"/>
      <c r="AD36" s="128"/>
      <c r="AE36" s="128"/>
      <c r="AF36" s="128"/>
      <c r="AG36" s="128"/>
      <c r="AH36" s="128"/>
      <c r="AI36" s="128"/>
      <c r="AJ36" s="128"/>
      <c r="AK36" s="128"/>
      <c r="AL36" s="128"/>
      <c r="AM36" s="128"/>
      <c r="AN36" s="128"/>
      <c r="AO36" s="128"/>
      <c r="AP36" s="128"/>
      <c r="AQ36" s="128"/>
      <c r="AR36" s="128"/>
      <c r="AS36" s="128"/>
      <c r="AT36" s="128"/>
      <c r="AU36" s="128"/>
      <c r="AV36" s="128"/>
      <c r="AW36" s="128"/>
      <c r="AX36" s="128"/>
      <c r="AY36" s="128"/>
      <c r="AZ36" s="128"/>
      <c r="BA36" s="128"/>
      <c r="BB36" s="128"/>
      <c r="BC36" s="128"/>
      <c r="BD36" s="128"/>
      <c r="BE36" s="128"/>
      <c r="BF36" s="128"/>
      <c r="BG36" s="128"/>
      <c r="BH36" s="128"/>
      <c r="BI36" s="128"/>
      <c r="BJ36" s="128"/>
      <c r="BK36" s="128"/>
      <c r="BL36" s="128"/>
      <c r="BM36" s="128"/>
      <c r="BN36" s="128"/>
      <c r="BO36" s="128"/>
      <c r="BP36" s="128"/>
      <c r="BQ36" s="128"/>
      <c r="BR36" s="128"/>
      <c r="BS36" s="128"/>
      <c r="BT36" s="128"/>
    </row>
    <row r="37" spans="1:72" s="129" customFormat="1" ht="25.5" customHeight="1" x14ac:dyDescent="0.2">
      <c r="A37" s="96" t="s">
        <v>105</v>
      </c>
      <c r="B37" s="97" t="s">
        <v>106</v>
      </c>
      <c r="C37" s="92"/>
      <c r="D37" s="92"/>
      <c r="E37" s="98" t="s">
        <v>87</v>
      </c>
      <c r="F37" s="99" t="s">
        <v>87</v>
      </c>
      <c r="G37" s="100">
        <f>SUM(G40,G48,G56,G64,G71,G78,G85,G92)</f>
        <v>1046689.9999999999</v>
      </c>
      <c r="H37" s="128"/>
      <c r="I37" s="110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8"/>
      <c r="X37" s="128"/>
      <c r="Y37" s="128"/>
      <c r="Z37" s="128"/>
      <c r="AA37" s="128"/>
      <c r="AB37" s="128"/>
      <c r="AC37" s="128"/>
      <c r="AD37" s="128"/>
      <c r="AE37" s="128"/>
      <c r="AF37" s="128"/>
      <c r="AG37" s="128"/>
      <c r="AH37" s="128"/>
      <c r="AI37" s="128"/>
      <c r="AJ37" s="128"/>
      <c r="AK37" s="128"/>
      <c r="AL37" s="128"/>
      <c r="AM37" s="128"/>
      <c r="AN37" s="128"/>
      <c r="AO37" s="128"/>
      <c r="AP37" s="128"/>
      <c r="AQ37" s="128"/>
      <c r="AR37" s="128"/>
      <c r="AS37" s="128"/>
      <c r="AT37" s="128"/>
      <c r="AU37" s="128"/>
      <c r="AV37" s="128"/>
      <c r="AW37" s="128"/>
      <c r="AX37" s="128"/>
      <c r="AY37" s="128"/>
      <c r="AZ37" s="128"/>
      <c r="BA37" s="128"/>
      <c r="BB37" s="128"/>
      <c r="BC37" s="128"/>
      <c r="BD37" s="128"/>
      <c r="BE37" s="128"/>
      <c r="BF37" s="128"/>
      <c r="BG37" s="128"/>
      <c r="BH37" s="128"/>
      <c r="BI37" s="128"/>
      <c r="BJ37" s="128"/>
      <c r="BK37" s="128"/>
      <c r="BL37" s="128"/>
      <c r="BM37" s="128"/>
      <c r="BN37" s="128"/>
      <c r="BO37" s="128"/>
      <c r="BP37" s="128"/>
      <c r="BQ37" s="128"/>
      <c r="BR37" s="128"/>
      <c r="BS37" s="128"/>
      <c r="BT37" s="128"/>
    </row>
    <row r="38" spans="1:72" s="129" customFormat="1" ht="7.5" customHeight="1" x14ac:dyDescent="0.2">
      <c r="A38" s="90"/>
      <c r="B38" s="91"/>
      <c r="C38" s="109"/>
      <c r="D38" s="92"/>
      <c r="E38" s="92"/>
      <c r="F38" s="102"/>
      <c r="G38" s="103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8"/>
      <c r="X38" s="128"/>
      <c r="Y38" s="128"/>
      <c r="Z38" s="128"/>
      <c r="AA38" s="128"/>
      <c r="AB38" s="128"/>
      <c r="AC38" s="128"/>
      <c r="AD38" s="128"/>
      <c r="AE38" s="128"/>
      <c r="AF38" s="128"/>
      <c r="AG38" s="128"/>
      <c r="AH38" s="128"/>
      <c r="AI38" s="128"/>
      <c r="AJ38" s="128"/>
      <c r="AK38" s="128"/>
      <c r="AL38" s="128"/>
      <c r="AM38" s="128"/>
      <c r="AN38" s="128"/>
      <c r="AO38" s="128"/>
      <c r="AP38" s="128"/>
      <c r="AQ38" s="128"/>
      <c r="AR38" s="128"/>
      <c r="AS38" s="128"/>
      <c r="AT38" s="128"/>
      <c r="AU38" s="128"/>
      <c r="AV38" s="128"/>
      <c r="AW38" s="128"/>
      <c r="AX38" s="128"/>
      <c r="AY38" s="128"/>
      <c r="AZ38" s="128"/>
      <c r="BA38" s="128"/>
      <c r="BB38" s="128"/>
      <c r="BC38" s="128"/>
      <c r="BD38" s="128"/>
      <c r="BE38" s="128"/>
      <c r="BF38" s="128"/>
      <c r="BG38" s="128"/>
      <c r="BH38" s="128"/>
      <c r="BI38" s="128"/>
      <c r="BJ38" s="128"/>
      <c r="BK38" s="128"/>
      <c r="BL38" s="128"/>
      <c r="BM38" s="128"/>
      <c r="BN38" s="128"/>
      <c r="BO38" s="128"/>
      <c r="BP38" s="128"/>
      <c r="BQ38" s="128"/>
      <c r="BR38" s="128"/>
      <c r="BS38" s="128"/>
      <c r="BT38" s="128"/>
    </row>
    <row r="39" spans="1:72" s="129" customFormat="1" ht="12.75" customHeight="1" x14ac:dyDescent="0.2">
      <c r="A39" s="90"/>
      <c r="B39" s="91"/>
      <c r="C39" s="109"/>
      <c r="D39" s="92"/>
      <c r="E39" s="92"/>
      <c r="F39" s="102"/>
      <c r="G39" s="103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8"/>
      <c r="X39" s="128"/>
      <c r="Y39" s="128"/>
      <c r="Z39" s="128"/>
      <c r="AA39" s="128"/>
      <c r="AB39" s="128"/>
      <c r="AC39" s="128"/>
      <c r="AD39" s="128"/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/>
    </row>
    <row r="40" spans="1:72" s="129" customFormat="1" ht="15.75" customHeight="1" x14ac:dyDescent="0.2">
      <c r="A40" s="90"/>
      <c r="B40" s="131" t="s">
        <v>54</v>
      </c>
      <c r="C40" s="92" t="s">
        <v>107</v>
      </c>
      <c r="D40" s="92" t="s">
        <v>108</v>
      </c>
      <c r="E40" s="98" t="s">
        <v>87</v>
      </c>
      <c r="F40" s="99" t="s">
        <v>87</v>
      </c>
      <c r="G40" s="100">
        <f>SUM(G42)</f>
        <v>868885.79</v>
      </c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8"/>
      <c r="X40" s="128"/>
      <c r="Y40" s="128"/>
      <c r="Z40" s="128"/>
      <c r="AA40" s="128"/>
      <c r="AB40" s="128"/>
      <c r="AC40" s="128"/>
      <c r="AD40" s="128"/>
      <c r="AE40" s="128"/>
      <c r="AF40" s="128"/>
      <c r="AG40" s="128"/>
      <c r="AH40" s="128"/>
      <c r="AI40" s="128"/>
      <c r="AJ40" s="128"/>
      <c r="AK40" s="128"/>
      <c r="AL40" s="128"/>
      <c r="AM40" s="128"/>
      <c r="AN40" s="128"/>
      <c r="AO40" s="128"/>
      <c r="AP40" s="128"/>
      <c r="AQ40" s="128"/>
      <c r="AR40" s="128"/>
      <c r="AS40" s="128"/>
      <c r="AT40" s="128"/>
      <c r="AU40" s="128"/>
      <c r="AV40" s="128"/>
      <c r="AW40" s="128"/>
      <c r="AX40" s="128"/>
      <c r="AY40" s="128"/>
      <c r="AZ40" s="128"/>
      <c r="BA40" s="128"/>
      <c r="BB40" s="128"/>
      <c r="BC40" s="128"/>
      <c r="BD40" s="128"/>
      <c r="BE40" s="128"/>
      <c r="BF40" s="128"/>
      <c r="BG40" s="128"/>
      <c r="BH40" s="128"/>
      <c r="BI40" s="128"/>
      <c r="BJ40" s="128"/>
      <c r="BK40" s="128"/>
      <c r="BL40" s="128"/>
      <c r="BM40" s="128"/>
      <c r="BN40" s="128"/>
      <c r="BO40" s="128"/>
      <c r="BP40" s="128"/>
      <c r="BQ40" s="128"/>
      <c r="BR40" s="128"/>
      <c r="BS40" s="128"/>
      <c r="BT40" s="128"/>
    </row>
    <row r="41" spans="1:72" s="129" customFormat="1" ht="7.5" customHeight="1" x14ac:dyDescent="0.2">
      <c r="A41" s="90"/>
      <c r="B41" s="91"/>
      <c r="C41" s="109"/>
      <c r="D41" s="92"/>
      <c r="E41" s="92"/>
      <c r="F41" s="102"/>
      <c r="G41" s="103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8"/>
      <c r="X41" s="128"/>
      <c r="Y41" s="128"/>
      <c r="Z41" s="128"/>
      <c r="AA41" s="128"/>
      <c r="AB41" s="128"/>
      <c r="AC41" s="128"/>
      <c r="AD41" s="128"/>
      <c r="AE41" s="128"/>
      <c r="AF41" s="128"/>
      <c r="AG41" s="128"/>
      <c r="AH41" s="128"/>
      <c r="AI41" s="128"/>
      <c r="AJ41" s="128"/>
      <c r="AK41" s="128"/>
      <c r="AL41" s="128"/>
      <c r="AM41" s="128"/>
      <c r="AN41" s="128"/>
      <c r="AO41" s="128"/>
      <c r="AP41" s="128"/>
      <c r="AQ41" s="128"/>
      <c r="AR41" s="128"/>
      <c r="AS41" s="128"/>
      <c r="AT41" s="128"/>
      <c r="AU41" s="128"/>
      <c r="AV41" s="128"/>
      <c r="AW41" s="128"/>
      <c r="AX41" s="128"/>
      <c r="AY41" s="128"/>
      <c r="AZ41" s="128"/>
      <c r="BA41" s="128"/>
      <c r="BB41" s="128"/>
      <c r="BC41" s="128"/>
      <c r="BD41" s="128"/>
      <c r="BE41" s="128"/>
      <c r="BF41" s="128"/>
      <c r="BG41" s="128"/>
      <c r="BH41" s="128"/>
      <c r="BI41" s="128"/>
      <c r="BJ41" s="128"/>
      <c r="BK41" s="128"/>
      <c r="BL41" s="128"/>
      <c r="BM41" s="128"/>
      <c r="BN41" s="128"/>
      <c r="BO41" s="128"/>
      <c r="BP41" s="128"/>
      <c r="BQ41" s="128"/>
      <c r="BR41" s="128"/>
      <c r="BS41" s="128"/>
      <c r="BT41" s="128"/>
    </row>
    <row r="42" spans="1:72" s="129" customFormat="1" ht="15.75" customHeight="1" x14ac:dyDescent="0.2">
      <c r="A42" s="90"/>
      <c r="B42" s="91"/>
      <c r="C42" s="109"/>
      <c r="D42" s="92"/>
      <c r="E42" s="92"/>
      <c r="F42" s="102"/>
      <c r="G42" s="130">
        <f>SUM(G43:G46)</f>
        <v>868885.79</v>
      </c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8"/>
      <c r="X42" s="128"/>
      <c r="Y42" s="128"/>
      <c r="Z42" s="128"/>
      <c r="AA42" s="128"/>
      <c r="AB42" s="128"/>
      <c r="AC42" s="128"/>
      <c r="AD42" s="128"/>
      <c r="AE42" s="128"/>
      <c r="AF42" s="128"/>
      <c r="AG42" s="128"/>
      <c r="AH42" s="128"/>
      <c r="AI42" s="128"/>
      <c r="AJ42" s="128"/>
      <c r="AK42" s="128"/>
      <c r="AL42" s="128"/>
      <c r="AM42" s="128"/>
      <c r="AN42" s="128"/>
      <c r="AO42" s="128"/>
      <c r="AP42" s="128"/>
      <c r="AQ42" s="128"/>
      <c r="AR42" s="128"/>
      <c r="AS42" s="128"/>
      <c r="AT42" s="128"/>
      <c r="AU42" s="128"/>
      <c r="AV42" s="128"/>
      <c r="AW42" s="128"/>
      <c r="AX42" s="128"/>
      <c r="AY42" s="128"/>
      <c r="AZ42" s="128"/>
      <c r="BA42" s="128"/>
      <c r="BB42" s="128"/>
      <c r="BC42" s="128"/>
      <c r="BD42" s="128"/>
      <c r="BE42" s="128"/>
      <c r="BF42" s="128"/>
      <c r="BG42" s="128"/>
      <c r="BH42" s="128"/>
      <c r="BI42" s="128"/>
      <c r="BJ42" s="128"/>
      <c r="BK42" s="128"/>
      <c r="BL42" s="128"/>
      <c r="BM42" s="128"/>
      <c r="BN42" s="128"/>
      <c r="BO42" s="128"/>
      <c r="BP42" s="128"/>
      <c r="BQ42" s="128"/>
      <c r="BR42" s="128"/>
      <c r="BS42" s="128"/>
      <c r="BT42" s="128"/>
    </row>
    <row r="43" spans="1:72" s="129" customFormat="1" ht="15.75" customHeight="1" x14ac:dyDescent="0.2">
      <c r="A43" s="90"/>
      <c r="B43" s="91"/>
      <c r="C43" s="109"/>
      <c r="D43" s="92"/>
      <c r="E43" s="92" t="s">
        <v>62</v>
      </c>
      <c r="F43" s="102" t="s">
        <v>87</v>
      </c>
      <c r="G43" s="103">
        <f>6956.19</f>
        <v>6956.19</v>
      </c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8"/>
      <c r="X43" s="128"/>
      <c r="Y43" s="128"/>
      <c r="Z43" s="128"/>
      <c r="AA43" s="128"/>
      <c r="AB43" s="128"/>
      <c r="AC43" s="128"/>
      <c r="AD43" s="128"/>
      <c r="AE43" s="128"/>
      <c r="AF43" s="128"/>
      <c r="AG43" s="128"/>
      <c r="AH43" s="128"/>
      <c r="AI43" s="128"/>
      <c r="AJ43" s="128"/>
      <c r="AK43" s="128"/>
      <c r="AL43" s="128"/>
      <c r="AM43" s="128"/>
      <c r="AN43" s="128"/>
      <c r="AO43" s="128"/>
      <c r="AP43" s="128"/>
      <c r="AQ43" s="128"/>
      <c r="AR43" s="128"/>
      <c r="AS43" s="128"/>
      <c r="AT43" s="128"/>
      <c r="AU43" s="128"/>
      <c r="AV43" s="128"/>
      <c r="AW43" s="128"/>
      <c r="AX43" s="128"/>
      <c r="AY43" s="128"/>
      <c r="AZ43" s="128"/>
      <c r="BA43" s="128"/>
      <c r="BB43" s="128"/>
      <c r="BC43" s="128"/>
      <c r="BD43" s="128"/>
      <c r="BE43" s="128"/>
      <c r="BF43" s="128"/>
      <c r="BG43" s="128"/>
      <c r="BH43" s="128"/>
      <c r="BI43" s="128"/>
      <c r="BJ43" s="128"/>
      <c r="BK43" s="128"/>
      <c r="BL43" s="128"/>
      <c r="BM43" s="128"/>
      <c r="BN43" s="128"/>
      <c r="BO43" s="128"/>
      <c r="BP43" s="128"/>
      <c r="BQ43" s="128"/>
      <c r="BR43" s="128"/>
      <c r="BS43" s="128"/>
      <c r="BT43" s="128"/>
    </row>
    <row r="44" spans="1:72" s="129" customFormat="1" ht="15.75" customHeight="1" x14ac:dyDescent="0.2">
      <c r="A44" s="90"/>
      <c r="B44" s="91"/>
      <c r="C44" s="109"/>
      <c r="D44" s="92"/>
      <c r="E44" s="92" t="s">
        <v>97</v>
      </c>
      <c r="F44" s="102" t="s">
        <v>87</v>
      </c>
      <c r="G44" s="103">
        <f>23300+23803.29</f>
        <v>47103.29</v>
      </c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8"/>
      <c r="X44" s="128"/>
      <c r="Y44" s="128"/>
      <c r="Z44" s="128"/>
      <c r="AA44" s="128"/>
      <c r="AB44" s="128"/>
      <c r="AC44" s="128"/>
      <c r="AD44" s="128"/>
      <c r="AE44" s="128"/>
      <c r="AF44" s="128"/>
      <c r="AG44" s="128"/>
      <c r="AH44" s="128"/>
      <c r="AI44" s="128"/>
      <c r="AJ44" s="128"/>
      <c r="AK44" s="128"/>
      <c r="AL44" s="128"/>
      <c r="AM44" s="128"/>
      <c r="AN44" s="128"/>
      <c r="AO44" s="128"/>
      <c r="AP44" s="128"/>
      <c r="AQ44" s="128"/>
      <c r="AR44" s="128"/>
      <c r="AS44" s="128"/>
      <c r="AT44" s="128"/>
      <c r="AU44" s="128"/>
      <c r="AV44" s="128"/>
      <c r="AW44" s="128"/>
      <c r="AX44" s="128"/>
      <c r="AY44" s="128"/>
      <c r="AZ44" s="128"/>
      <c r="BA44" s="128"/>
      <c r="BB44" s="128"/>
      <c r="BC44" s="128"/>
      <c r="BD44" s="128"/>
      <c r="BE44" s="128"/>
      <c r="BF44" s="128"/>
      <c r="BG44" s="128"/>
      <c r="BH44" s="128"/>
      <c r="BI44" s="128"/>
      <c r="BJ44" s="128"/>
      <c r="BK44" s="128"/>
      <c r="BL44" s="128"/>
      <c r="BM44" s="128"/>
      <c r="BN44" s="128"/>
      <c r="BO44" s="128"/>
      <c r="BP44" s="128"/>
      <c r="BQ44" s="128"/>
      <c r="BR44" s="128"/>
      <c r="BS44" s="128"/>
      <c r="BT44" s="128"/>
    </row>
    <row r="45" spans="1:72" s="129" customFormat="1" ht="15.75" customHeight="1" x14ac:dyDescent="0.2">
      <c r="A45" s="90"/>
      <c r="B45" s="91"/>
      <c r="C45" s="109"/>
      <c r="D45" s="92"/>
      <c r="E45" s="92" t="s">
        <v>109</v>
      </c>
      <c r="F45" s="102" t="s">
        <v>87</v>
      </c>
      <c r="G45" s="103">
        <f>212347.85+304328.54+135776.15</f>
        <v>652452.54</v>
      </c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8"/>
      <c r="X45" s="128"/>
      <c r="Y45" s="128"/>
      <c r="Z45" s="128"/>
      <c r="AA45" s="128"/>
      <c r="AB45" s="128"/>
      <c r="AC45" s="128"/>
      <c r="AD45" s="128"/>
      <c r="AE45" s="128"/>
      <c r="AF45" s="128"/>
      <c r="AG45" s="128"/>
      <c r="AH45" s="128"/>
      <c r="AI45" s="128"/>
      <c r="AJ45" s="128"/>
      <c r="AK45" s="128"/>
      <c r="AL45" s="128"/>
      <c r="AM45" s="128"/>
      <c r="AN45" s="128"/>
      <c r="AO45" s="128"/>
      <c r="AP45" s="128"/>
      <c r="AQ45" s="128"/>
      <c r="AR45" s="128"/>
      <c r="AS45" s="128"/>
      <c r="AT45" s="128"/>
      <c r="AU45" s="128"/>
      <c r="AV45" s="128"/>
      <c r="AW45" s="128"/>
      <c r="AX45" s="128"/>
      <c r="AY45" s="128"/>
      <c r="AZ45" s="128"/>
      <c r="BA45" s="128"/>
      <c r="BB45" s="128"/>
      <c r="BC45" s="128"/>
      <c r="BD45" s="128"/>
      <c r="BE45" s="128"/>
      <c r="BF45" s="128"/>
      <c r="BG45" s="128"/>
      <c r="BH45" s="128"/>
      <c r="BI45" s="128"/>
      <c r="BJ45" s="128"/>
      <c r="BK45" s="128"/>
      <c r="BL45" s="128"/>
      <c r="BM45" s="128"/>
      <c r="BN45" s="128"/>
      <c r="BO45" s="128"/>
      <c r="BP45" s="128"/>
      <c r="BQ45" s="128"/>
      <c r="BR45" s="128"/>
      <c r="BS45" s="128"/>
      <c r="BT45" s="128"/>
    </row>
    <row r="46" spans="1:72" s="129" customFormat="1" ht="15.75" customHeight="1" x14ac:dyDescent="0.2">
      <c r="A46" s="90"/>
      <c r="B46" s="91"/>
      <c r="C46" s="109"/>
      <c r="D46" s="92"/>
      <c r="E46" s="92" t="s">
        <v>98</v>
      </c>
      <c r="F46" s="102" t="s">
        <v>87</v>
      </c>
      <c r="G46" s="103">
        <f>49549.15+79640.81+33183.81</f>
        <v>162373.76999999999</v>
      </c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</row>
    <row r="47" spans="1:72" s="129" customFormat="1" ht="12.75" customHeight="1" x14ac:dyDescent="0.2">
      <c r="A47" s="104"/>
      <c r="B47" s="105"/>
      <c r="C47" s="106"/>
      <c r="D47" s="93"/>
      <c r="E47" s="93"/>
      <c r="F47" s="95"/>
      <c r="G47" s="107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8"/>
      <c r="X47" s="128"/>
      <c r="Y47" s="128"/>
      <c r="Z47" s="128"/>
      <c r="AA47" s="128"/>
      <c r="AB47" s="128"/>
      <c r="AC47" s="128"/>
      <c r="AD47" s="128"/>
      <c r="AE47" s="128"/>
      <c r="AF47" s="128"/>
      <c r="AG47" s="128"/>
      <c r="AH47" s="128"/>
      <c r="AI47" s="128"/>
      <c r="AJ47" s="128"/>
      <c r="AK47" s="128"/>
      <c r="AL47" s="128"/>
      <c r="AM47" s="128"/>
      <c r="AN47" s="128"/>
      <c r="AO47" s="128"/>
      <c r="AP47" s="128"/>
      <c r="AQ47" s="128"/>
      <c r="AR47" s="128"/>
      <c r="AS47" s="128"/>
      <c r="AT47" s="128"/>
      <c r="AU47" s="128"/>
      <c r="AV47" s="128"/>
      <c r="AW47" s="128"/>
      <c r="AX47" s="128"/>
      <c r="AY47" s="128"/>
      <c r="AZ47" s="128"/>
      <c r="BA47" s="128"/>
      <c r="BB47" s="128"/>
      <c r="BC47" s="128"/>
      <c r="BD47" s="128"/>
      <c r="BE47" s="128"/>
      <c r="BF47" s="128"/>
      <c r="BG47" s="128"/>
      <c r="BH47" s="128"/>
      <c r="BI47" s="128"/>
      <c r="BJ47" s="128"/>
      <c r="BK47" s="128"/>
      <c r="BL47" s="128"/>
      <c r="BM47" s="128"/>
      <c r="BN47" s="128"/>
      <c r="BO47" s="128"/>
      <c r="BP47" s="128"/>
      <c r="BQ47" s="128"/>
      <c r="BR47" s="128"/>
      <c r="BS47" s="128"/>
      <c r="BT47" s="128"/>
    </row>
    <row r="48" spans="1:72" s="129" customFormat="1" ht="21.75" customHeight="1" x14ac:dyDescent="0.2">
      <c r="A48" s="90"/>
      <c r="B48" s="131" t="s">
        <v>54</v>
      </c>
      <c r="C48" s="92" t="s">
        <v>107</v>
      </c>
      <c r="D48" s="92" t="s">
        <v>110</v>
      </c>
      <c r="E48" s="93" t="s">
        <v>87</v>
      </c>
      <c r="F48" s="95" t="s">
        <v>87</v>
      </c>
      <c r="G48" s="94">
        <f>SUM(G50)</f>
        <v>20746.010000000002</v>
      </c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8"/>
      <c r="X48" s="128"/>
      <c r="Y48" s="128"/>
      <c r="Z48" s="128"/>
      <c r="AA48" s="128"/>
      <c r="AB48" s="128"/>
      <c r="AC48" s="128"/>
      <c r="AD48" s="128"/>
      <c r="AE48" s="128"/>
      <c r="AF48" s="128"/>
      <c r="AG48" s="128"/>
      <c r="AH48" s="128"/>
      <c r="AI48" s="128"/>
      <c r="AJ48" s="128"/>
      <c r="AK48" s="128"/>
      <c r="AL48" s="128"/>
      <c r="AM48" s="128"/>
      <c r="AN48" s="128"/>
      <c r="AO48" s="128"/>
      <c r="AP48" s="128"/>
      <c r="AQ48" s="128"/>
      <c r="AR48" s="128"/>
      <c r="AS48" s="128"/>
      <c r="AT48" s="128"/>
      <c r="AU48" s="128"/>
      <c r="AV48" s="128"/>
      <c r="AW48" s="128"/>
      <c r="AX48" s="128"/>
      <c r="AY48" s="128"/>
      <c r="AZ48" s="128"/>
      <c r="BA48" s="128"/>
      <c r="BB48" s="128"/>
      <c r="BC48" s="128"/>
      <c r="BD48" s="128"/>
      <c r="BE48" s="128"/>
      <c r="BF48" s="128"/>
      <c r="BG48" s="128"/>
      <c r="BH48" s="128"/>
      <c r="BI48" s="128"/>
      <c r="BJ48" s="128"/>
      <c r="BK48" s="128"/>
      <c r="BL48" s="128"/>
      <c r="BM48" s="128"/>
      <c r="BN48" s="128"/>
      <c r="BO48" s="128"/>
      <c r="BP48" s="128"/>
      <c r="BQ48" s="128"/>
      <c r="BR48" s="128"/>
      <c r="BS48" s="128"/>
      <c r="BT48" s="128"/>
    </row>
    <row r="49" spans="1:72" s="129" customFormat="1" ht="12.75" customHeight="1" x14ac:dyDescent="0.2">
      <c r="A49" s="90"/>
      <c r="B49" s="91"/>
      <c r="C49" s="109"/>
      <c r="D49" s="92"/>
      <c r="E49" s="92"/>
      <c r="F49" s="102"/>
      <c r="G49" s="103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8"/>
      <c r="X49" s="128"/>
      <c r="Y49" s="128"/>
      <c r="Z49" s="128"/>
      <c r="AA49" s="128"/>
      <c r="AB49" s="128"/>
      <c r="AC49" s="128"/>
      <c r="AD49" s="128"/>
      <c r="AE49" s="128"/>
      <c r="AF49" s="128"/>
      <c r="AG49" s="128"/>
      <c r="AH49" s="128"/>
      <c r="AI49" s="128"/>
      <c r="AJ49" s="128"/>
      <c r="AK49" s="128"/>
      <c r="AL49" s="128"/>
      <c r="AM49" s="128"/>
      <c r="AN49" s="128"/>
      <c r="AO49" s="128"/>
      <c r="AP49" s="128"/>
      <c r="AQ49" s="128"/>
      <c r="AR49" s="128"/>
      <c r="AS49" s="128"/>
      <c r="AT49" s="128"/>
      <c r="AU49" s="128"/>
      <c r="AV49" s="128"/>
      <c r="AW49" s="128"/>
      <c r="AX49" s="128"/>
      <c r="AY49" s="128"/>
      <c r="AZ49" s="128"/>
      <c r="BA49" s="128"/>
      <c r="BB49" s="128"/>
      <c r="BC49" s="128"/>
      <c r="BD49" s="128"/>
      <c r="BE49" s="128"/>
      <c r="BF49" s="128"/>
      <c r="BG49" s="128"/>
      <c r="BH49" s="128"/>
      <c r="BI49" s="128"/>
      <c r="BJ49" s="128"/>
      <c r="BK49" s="128"/>
      <c r="BL49" s="128"/>
      <c r="BM49" s="128"/>
      <c r="BN49" s="128"/>
      <c r="BO49" s="128"/>
      <c r="BP49" s="128"/>
      <c r="BQ49" s="128"/>
      <c r="BR49" s="128"/>
      <c r="BS49" s="128"/>
      <c r="BT49" s="128"/>
    </row>
    <row r="50" spans="1:72" s="129" customFormat="1" ht="15.75" customHeight="1" x14ac:dyDescent="0.2">
      <c r="A50" s="90"/>
      <c r="B50" s="91"/>
      <c r="C50" s="109"/>
      <c r="D50" s="92"/>
      <c r="E50" s="92"/>
      <c r="F50" s="102"/>
      <c r="G50" s="130">
        <f>SUM(G51:G54)</f>
        <v>20746.010000000002</v>
      </c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8"/>
      <c r="X50" s="128"/>
      <c r="Y50" s="128"/>
      <c r="Z50" s="128"/>
      <c r="AA50" s="128"/>
      <c r="AB50" s="128"/>
      <c r="AC50" s="128"/>
      <c r="AD50" s="128"/>
      <c r="AE50" s="128"/>
      <c r="AF50" s="128"/>
      <c r="AG50" s="128"/>
      <c r="AH50" s="128"/>
      <c r="AI50" s="128"/>
      <c r="AJ50" s="128"/>
      <c r="AK50" s="128"/>
      <c r="AL50" s="128"/>
      <c r="AM50" s="128"/>
      <c r="AN50" s="128"/>
      <c r="AO50" s="128"/>
      <c r="AP50" s="128"/>
      <c r="AQ50" s="128"/>
      <c r="AR50" s="128"/>
      <c r="AS50" s="128"/>
      <c r="AT50" s="128"/>
      <c r="AU50" s="128"/>
      <c r="AV50" s="128"/>
      <c r="AW50" s="128"/>
      <c r="AX50" s="128"/>
      <c r="AY50" s="128"/>
      <c r="AZ50" s="128"/>
      <c r="BA50" s="128"/>
      <c r="BB50" s="128"/>
      <c r="BC50" s="128"/>
      <c r="BD50" s="128"/>
      <c r="BE50" s="128"/>
      <c r="BF50" s="128"/>
      <c r="BG50" s="128"/>
      <c r="BH50" s="128"/>
      <c r="BI50" s="128"/>
      <c r="BJ50" s="128"/>
      <c r="BK50" s="128"/>
      <c r="BL50" s="128"/>
      <c r="BM50" s="128"/>
      <c r="BN50" s="128"/>
      <c r="BO50" s="128"/>
      <c r="BP50" s="128"/>
      <c r="BQ50" s="128"/>
      <c r="BR50" s="128"/>
      <c r="BS50" s="128"/>
      <c r="BT50" s="128"/>
    </row>
    <row r="51" spans="1:72" s="129" customFormat="1" ht="15.75" customHeight="1" x14ac:dyDescent="0.2">
      <c r="A51" s="90"/>
      <c r="B51" s="91"/>
      <c r="C51" s="109"/>
      <c r="D51" s="92"/>
      <c r="E51" s="92" t="s">
        <v>92</v>
      </c>
      <c r="F51" s="102" t="s">
        <v>87</v>
      </c>
      <c r="G51" s="103">
        <f>412.5</f>
        <v>412.5</v>
      </c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8"/>
      <c r="X51" s="128"/>
      <c r="Y51" s="128"/>
      <c r="Z51" s="128"/>
      <c r="AA51" s="128"/>
      <c r="AB51" s="128"/>
      <c r="AC51" s="128"/>
      <c r="AD51" s="128"/>
      <c r="AE51" s="128"/>
      <c r="AF51" s="128"/>
      <c r="AG51" s="128"/>
      <c r="AH51" s="128"/>
      <c r="AI51" s="128"/>
      <c r="AJ51" s="128"/>
      <c r="AK51" s="128"/>
      <c r="AL51" s="128"/>
      <c r="AM51" s="128"/>
      <c r="AN51" s="128"/>
      <c r="AO51" s="128"/>
      <c r="AP51" s="128"/>
      <c r="AQ51" s="128"/>
      <c r="AR51" s="128"/>
      <c r="AS51" s="128"/>
      <c r="AT51" s="128"/>
      <c r="AU51" s="128"/>
      <c r="AV51" s="128"/>
      <c r="AW51" s="128"/>
      <c r="AX51" s="128"/>
      <c r="AY51" s="128"/>
      <c r="AZ51" s="128"/>
      <c r="BA51" s="128"/>
      <c r="BB51" s="128"/>
      <c r="BC51" s="128"/>
      <c r="BD51" s="128"/>
      <c r="BE51" s="128"/>
      <c r="BF51" s="128"/>
      <c r="BG51" s="128"/>
      <c r="BH51" s="128"/>
      <c r="BI51" s="128"/>
      <c r="BJ51" s="128"/>
      <c r="BK51" s="128"/>
      <c r="BL51" s="128"/>
      <c r="BM51" s="128"/>
      <c r="BN51" s="128"/>
      <c r="BO51" s="128"/>
      <c r="BP51" s="128"/>
      <c r="BQ51" s="128"/>
      <c r="BR51" s="128"/>
      <c r="BS51" s="128"/>
      <c r="BT51" s="128"/>
    </row>
    <row r="52" spans="1:72" s="129" customFormat="1" ht="15.75" customHeight="1" x14ac:dyDescent="0.2">
      <c r="A52" s="90"/>
      <c r="B52" s="91"/>
      <c r="C52" s="109"/>
      <c r="D52" s="92"/>
      <c r="E52" s="92" t="s">
        <v>97</v>
      </c>
      <c r="F52" s="102" t="s">
        <v>87</v>
      </c>
      <c r="G52" s="103">
        <f>3900</f>
        <v>3900</v>
      </c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8"/>
      <c r="X52" s="128"/>
      <c r="Y52" s="128"/>
      <c r="Z52" s="128"/>
      <c r="AA52" s="128"/>
      <c r="AB52" s="128"/>
      <c r="AC52" s="128"/>
      <c r="AD52" s="128"/>
      <c r="AE52" s="128"/>
      <c r="AF52" s="128"/>
      <c r="AG52" s="128"/>
      <c r="AH52" s="128"/>
      <c r="AI52" s="128"/>
      <c r="AJ52" s="128"/>
      <c r="AK52" s="128"/>
      <c r="AL52" s="128"/>
      <c r="AM52" s="128"/>
      <c r="AN52" s="128"/>
      <c r="AO52" s="128"/>
      <c r="AP52" s="128"/>
      <c r="AQ52" s="128"/>
      <c r="AR52" s="128"/>
      <c r="AS52" s="128"/>
      <c r="AT52" s="128"/>
      <c r="AU52" s="128"/>
      <c r="AV52" s="128"/>
      <c r="AW52" s="128"/>
      <c r="AX52" s="128"/>
      <c r="AY52" s="128"/>
      <c r="AZ52" s="128"/>
      <c r="BA52" s="128"/>
      <c r="BB52" s="128"/>
      <c r="BC52" s="128"/>
      <c r="BD52" s="128"/>
      <c r="BE52" s="128"/>
      <c r="BF52" s="128"/>
      <c r="BG52" s="128"/>
      <c r="BH52" s="128"/>
      <c r="BI52" s="128"/>
      <c r="BJ52" s="128"/>
      <c r="BK52" s="128"/>
      <c r="BL52" s="128"/>
      <c r="BM52" s="128"/>
      <c r="BN52" s="128"/>
      <c r="BO52" s="128"/>
      <c r="BP52" s="128"/>
      <c r="BQ52" s="128"/>
      <c r="BR52" s="128"/>
      <c r="BS52" s="128"/>
      <c r="BT52" s="128"/>
    </row>
    <row r="53" spans="1:72" s="129" customFormat="1" ht="15.75" customHeight="1" x14ac:dyDescent="0.2">
      <c r="A53" s="90"/>
      <c r="B53" s="91"/>
      <c r="C53" s="109"/>
      <c r="D53" s="92"/>
      <c r="E53" s="92" t="s">
        <v>109</v>
      </c>
      <c r="F53" s="102" t="s">
        <v>87</v>
      </c>
      <c r="G53" s="103">
        <f>12295</f>
        <v>12295</v>
      </c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8"/>
      <c r="X53" s="128"/>
      <c r="Y53" s="128"/>
      <c r="Z53" s="128"/>
      <c r="AA53" s="128"/>
      <c r="AB53" s="128"/>
      <c r="AC53" s="128"/>
      <c r="AD53" s="128"/>
      <c r="AE53" s="128"/>
      <c r="AF53" s="128"/>
      <c r="AG53" s="128"/>
      <c r="AH53" s="128"/>
      <c r="AI53" s="128"/>
      <c r="AJ53" s="128"/>
      <c r="AK53" s="128"/>
      <c r="AL53" s="128"/>
      <c r="AM53" s="128"/>
      <c r="AN53" s="128"/>
      <c r="AO53" s="128"/>
      <c r="AP53" s="128"/>
      <c r="AQ53" s="128"/>
      <c r="AR53" s="128"/>
      <c r="AS53" s="128"/>
      <c r="AT53" s="128"/>
      <c r="AU53" s="128"/>
      <c r="AV53" s="128"/>
      <c r="AW53" s="128"/>
      <c r="AX53" s="128"/>
      <c r="AY53" s="128"/>
      <c r="AZ53" s="128"/>
      <c r="BA53" s="128"/>
      <c r="BB53" s="128"/>
      <c r="BC53" s="128"/>
      <c r="BD53" s="128"/>
      <c r="BE53" s="128"/>
      <c r="BF53" s="128"/>
      <c r="BG53" s="128"/>
      <c r="BH53" s="128"/>
      <c r="BI53" s="128"/>
      <c r="BJ53" s="128"/>
      <c r="BK53" s="128"/>
      <c r="BL53" s="128"/>
      <c r="BM53" s="128"/>
      <c r="BN53" s="128"/>
      <c r="BO53" s="128"/>
      <c r="BP53" s="128"/>
      <c r="BQ53" s="128"/>
      <c r="BR53" s="128"/>
      <c r="BS53" s="128"/>
      <c r="BT53" s="128"/>
    </row>
    <row r="54" spans="1:72" s="129" customFormat="1" ht="15.75" customHeight="1" x14ac:dyDescent="0.2">
      <c r="A54" s="90"/>
      <c r="B54" s="91"/>
      <c r="C54" s="109"/>
      <c r="D54" s="92"/>
      <c r="E54" s="92" t="s">
        <v>98</v>
      </c>
      <c r="F54" s="102" t="s">
        <v>87</v>
      </c>
      <c r="G54" s="103">
        <f>4138.51</f>
        <v>4138.51</v>
      </c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8"/>
      <c r="X54" s="128"/>
      <c r="Y54" s="128"/>
      <c r="Z54" s="128"/>
      <c r="AA54" s="128"/>
      <c r="AB54" s="128"/>
      <c r="AC54" s="128"/>
      <c r="AD54" s="128"/>
      <c r="AE54" s="128"/>
      <c r="AF54" s="128"/>
      <c r="AG54" s="128"/>
      <c r="AH54" s="128"/>
      <c r="AI54" s="128"/>
      <c r="AJ54" s="128"/>
      <c r="AK54" s="128"/>
      <c r="AL54" s="128"/>
      <c r="AM54" s="128"/>
      <c r="AN54" s="128"/>
      <c r="AO54" s="128"/>
      <c r="AP54" s="128"/>
      <c r="AQ54" s="128"/>
      <c r="AR54" s="128"/>
      <c r="AS54" s="128"/>
      <c r="AT54" s="128"/>
      <c r="AU54" s="128"/>
      <c r="AV54" s="128"/>
      <c r="AW54" s="128"/>
      <c r="AX54" s="128"/>
      <c r="AY54" s="128"/>
      <c r="AZ54" s="128"/>
      <c r="BA54" s="128"/>
      <c r="BB54" s="128"/>
      <c r="BC54" s="128"/>
      <c r="BD54" s="128"/>
      <c r="BE54" s="128"/>
      <c r="BF54" s="128"/>
      <c r="BG54" s="128"/>
      <c r="BH54" s="128"/>
      <c r="BI54" s="128"/>
      <c r="BJ54" s="128"/>
      <c r="BK54" s="128"/>
      <c r="BL54" s="128"/>
      <c r="BM54" s="128"/>
      <c r="BN54" s="128"/>
      <c r="BO54" s="128"/>
      <c r="BP54" s="128"/>
      <c r="BQ54" s="128"/>
      <c r="BR54" s="128"/>
      <c r="BS54" s="128"/>
      <c r="BT54" s="128"/>
    </row>
    <row r="55" spans="1:72" s="129" customFormat="1" ht="12.75" customHeight="1" x14ac:dyDescent="0.2">
      <c r="A55" s="90"/>
      <c r="B55" s="91"/>
      <c r="C55" s="109"/>
      <c r="D55" s="92"/>
      <c r="E55" s="92"/>
      <c r="F55" s="102"/>
      <c r="G55" s="103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8"/>
      <c r="X55" s="128"/>
      <c r="Y55" s="128"/>
      <c r="Z55" s="128"/>
      <c r="AA55" s="128"/>
      <c r="AB55" s="128"/>
      <c r="AC55" s="128"/>
      <c r="AD55" s="128"/>
      <c r="AE55" s="128"/>
      <c r="AF55" s="128"/>
      <c r="AG55" s="128"/>
      <c r="AH55" s="128"/>
      <c r="AI55" s="128"/>
      <c r="AJ55" s="128"/>
      <c r="AK55" s="128"/>
      <c r="AL55" s="128"/>
      <c r="AM55" s="128"/>
      <c r="AN55" s="128"/>
      <c r="AO55" s="128"/>
      <c r="AP55" s="128"/>
      <c r="AQ55" s="128"/>
      <c r="AR55" s="128"/>
      <c r="AS55" s="128"/>
      <c r="AT55" s="128"/>
      <c r="AU55" s="128"/>
      <c r="AV55" s="128"/>
      <c r="AW55" s="128"/>
      <c r="AX55" s="128"/>
      <c r="AY55" s="128"/>
      <c r="AZ55" s="128"/>
      <c r="BA55" s="128"/>
      <c r="BB55" s="128"/>
      <c r="BC55" s="128"/>
      <c r="BD55" s="128"/>
      <c r="BE55" s="128"/>
      <c r="BF55" s="128"/>
      <c r="BG55" s="128"/>
      <c r="BH55" s="128"/>
      <c r="BI55" s="128"/>
      <c r="BJ55" s="128"/>
      <c r="BK55" s="128"/>
      <c r="BL55" s="128"/>
      <c r="BM55" s="128"/>
      <c r="BN55" s="128"/>
      <c r="BO55" s="128"/>
      <c r="BP55" s="128"/>
      <c r="BQ55" s="128"/>
      <c r="BR55" s="128"/>
      <c r="BS55" s="128"/>
      <c r="BT55" s="128"/>
    </row>
    <row r="56" spans="1:72" s="129" customFormat="1" ht="15.75" customHeight="1" x14ac:dyDescent="0.2">
      <c r="A56" s="90"/>
      <c r="B56" s="131" t="s">
        <v>54</v>
      </c>
      <c r="C56" s="92" t="s">
        <v>107</v>
      </c>
      <c r="D56" s="92" t="s">
        <v>111</v>
      </c>
      <c r="E56" s="98" t="s">
        <v>87</v>
      </c>
      <c r="F56" s="99" t="s">
        <v>87</v>
      </c>
      <c r="G56" s="100">
        <f>SUM(G58)</f>
        <v>60156.729999999996</v>
      </c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28"/>
      <c r="AD56" s="128"/>
      <c r="AE56" s="128"/>
      <c r="AF56" s="128"/>
      <c r="AG56" s="128"/>
      <c r="AH56" s="128"/>
      <c r="AI56" s="128"/>
      <c r="AJ56" s="128"/>
      <c r="AK56" s="128"/>
      <c r="AL56" s="128"/>
      <c r="AM56" s="128"/>
      <c r="AN56" s="128"/>
      <c r="AO56" s="128"/>
      <c r="AP56" s="128"/>
      <c r="AQ56" s="128"/>
      <c r="AR56" s="128"/>
      <c r="AS56" s="128"/>
      <c r="AT56" s="128"/>
      <c r="AU56" s="128"/>
      <c r="AV56" s="128"/>
      <c r="AW56" s="128"/>
      <c r="AX56" s="128"/>
      <c r="AY56" s="128"/>
      <c r="AZ56" s="128"/>
      <c r="BA56" s="128"/>
      <c r="BB56" s="128"/>
      <c r="BC56" s="128"/>
      <c r="BD56" s="128"/>
      <c r="BE56" s="128"/>
      <c r="BF56" s="128"/>
      <c r="BG56" s="128"/>
      <c r="BH56" s="128"/>
      <c r="BI56" s="128"/>
      <c r="BJ56" s="128"/>
      <c r="BK56" s="128"/>
      <c r="BL56" s="128"/>
      <c r="BM56" s="128"/>
      <c r="BN56" s="128"/>
      <c r="BO56" s="128"/>
      <c r="BP56" s="128"/>
      <c r="BQ56" s="128"/>
      <c r="BR56" s="128"/>
      <c r="BS56" s="128"/>
      <c r="BT56" s="128"/>
    </row>
    <row r="57" spans="1:72" s="129" customFormat="1" ht="6.75" customHeight="1" x14ac:dyDescent="0.2">
      <c r="A57" s="90"/>
      <c r="B57" s="91"/>
      <c r="C57" s="109"/>
      <c r="D57" s="92"/>
      <c r="E57" s="92"/>
      <c r="F57" s="102"/>
      <c r="G57" s="103"/>
      <c r="H57" s="128"/>
      <c r="I57" s="128"/>
      <c r="J57" s="128"/>
      <c r="K57" s="128"/>
      <c r="L57" s="128"/>
      <c r="M57" s="128"/>
      <c r="N57" s="128"/>
      <c r="O57" s="128"/>
      <c r="P57" s="128"/>
      <c r="Q57" s="128"/>
      <c r="R57" s="128"/>
      <c r="S57" s="128"/>
      <c r="T57" s="128"/>
      <c r="U57" s="128"/>
      <c r="V57" s="128"/>
      <c r="W57" s="128"/>
      <c r="X57" s="128"/>
      <c r="Y57" s="128"/>
      <c r="Z57" s="128"/>
      <c r="AA57" s="128"/>
      <c r="AB57" s="128"/>
      <c r="AC57" s="128"/>
      <c r="AD57" s="128"/>
      <c r="AE57" s="128"/>
      <c r="AF57" s="128"/>
      <c r="AG57" s="128"/>
      <c r="AH57" s="128"/>
      <c r="AI57" s="128"/>
      <c r="AJ57" s="128"/>
      <c r="AK57" s="128"/>
      <c r="AL57" s="128"/>
      <c r="AM57" s="128"/>
      <c r="AN57" s="128"/>
      <c r="AO57" s="128"/>
      <c r="AP57" s="128"/>
      <c r="AQ57" s="128"/>
      <c r="AR57" s="128"/>
      <c r="AS57" s="128"/>
      <c r="AT57" s="128"/>
      <c r="AU57" s="128"/>
      <c r="AV57" s="128"/>
      <c r="AW57" s="128"/>
      <c r="AX57" s="128"/>
      <c r="AY57" s="128"/>
      <c r="AZ57" s="128"/>
      <c r="BA57" s="128"/>
      <c r="BB57" s="128"/>
      <c r="BC57" s="128"/>
      <c r="BD57" s="128"/>
      <c r="BE57" s="128"/>
      <c r="BF57" s="128"/>
      <c r="BG57" s="128"/>
      <c r="BH57" s="128"/>
      <c r="BI57" s="128"/>
      <c r="BJ57" s="128"/>
      <c r="BK57" s="128"/>
      <c r="BL57" s="128"/>
      <c r="BM57" s="128"/>
      <c r="BN57" s="128"/>
      <c r="BO57" s="128"/>
      <c r="BP57" s="128"/>
      <c r="BQ57" s="128"/>
      <c r="BR57" s="128"/>
      <c r="BS57" s="128"/>
      <c r="BT57" s="128"/>
    </row>
    <row r="58" spans="1:72" s="129" customFormat="1" ht="15.75" customHeight="1" x14ac:dyDescent="0.2">
      <c r="A58" s="90"/>
      <c r="B58" s="91"/>
      <c r="C58" s="109"/>
      <c r="D58" s="92"/>
      <c r="E58" s="92"/>
      <c r="F58" s="102"/>
      <c r="G58" s="130">
        <f>SUM(G59:G62)</f>
        <v>60156.729999999996</v>
      </c>
      <c r="H58" s="128"/>
      <c r="I58" s="128"/>
      <c r="J58" s="128"/>
      <c r="K58" s="128"/>
      <c r="L58" s="128"/>
      <c r="M58" s="128"/>
      <c r="N58" s="128"/>
      <c r="O58" s="128"/>
      <c r="P58" s="128"/>
      <c r="Q58" s="128"/>
      <c r="R58" s="128"/>
      <c r="S58" s="128"/>
      <c r="T58" s="128"/>
      <c r="U58" s="128"/>
      <c r="V58" s="128"/>
      <c r="W58" s="128"/>
      <c r="X58" s="128"/>
      <c r="Y58" s="128"/>
      <c r="Z58" s="128"/>
      <c r="AA58" s="128"/>
      <c r="AB58" s="128"/>
      <c r="AC58" s="128"/>
      <c r="AD58" s="128"/>
      <c r="AE58" s="128"/>
      <c r="AF58" s="128"/>
      <c r="AG58" s="128"/>
      <c r="AH58" s="128"/>
      <c r="AI58" s="128"/>
      <c r="AJ58" s="128"/>
      <c r="AK58" s="128"/>
      <c r="AL58" s="128"/>
      <c r="AM58" s="128"/>
      <c r="AN58" s="128"/>
      <c r="AO58" s="128"/>
      <c r="AP58" s="128"/>
      <c r="AQ58" s="128"/>
      <c r="AR58" s="128"/>
      <c r="AS58" s="128"/>
      <c r="AT58" s="128"/>
      <c r="AU58" s="128"/>
      <c r="AV58" s="128"/>
      <c r="AW58" s="128"/>
      <c r="AX58" s="128"/>
      <c r="AY58" s="128"/>
      <c r="AZ58" s="128"/>
      <c r="BA58" s="128"/>
      <c r="BB58" s="128"/>
      <c r="BC58" s="128"/>
      <c r="BD58" s="128"/>
      <c r="BE58" s="128"/>
      <c r="BF58" s="128"/>
      <c r="BG58" s="128"/>
      <c r="BH58" s="128"/>
      <c r="BI58" s="128"/>
      <c r="BJ58" s="128"/>
      <c r="BK58" s="128"/>
      <c r="BL58" s="128"/>
      <c r="BM58" s="128"/>
      <c r="BN58" s="128"/>
      <c r="BO58" s="128"/>
      <c r="BP58" s="128"/>
      <c r="BQ58" s="128"/>
      <c r="BR58" s="128"/>
      <c r="BS58" s="128"/>
      <c r="BT58" s="128"/>
    </row>
    <row r="59" spans="1:72" s="129" customFormat="1" ht="15.75" customHeight="1" x14ac:dyDescent="0.2">
      <c r="A59" s="90"/>
      <c r="B59" s="91"/>
      <c r="C59" s="109"/>
      <c r="D59" s="92"/>
      <c r="E59" s="92" t="s">
        <v>62</v>
      </c>
      <c r="F59" s="102" t="s">
        <v>87</v>
      </c>
      <c r="G59" s="103">
        <f>23691.12</f>
        <v>23691.119999999999</v>
      </c>
      <c r="H59" s="128"/>
      <c r="I59" s="128"/>
      <c r="J59" s="128"/>
      <c r="K59" s="128"/>
      <c r="L59" s="128"/>
      <c r="M59" s="128"/>
      <c r="N59" s="128"/>
      <c r="O59" s="128"/>
      <c r="P59" s="128"/>
      <c r="Q59" s="128"/>
      <c r="R59" s="128"/>
      <c r="S59" s="128"/>
      <c r="T59" s="128"/>
      <c r="U59" s="128"/>
      <c r="V59" s="128"/>
      <c r="W59" s="128"/>
      <c r="X59" s="128"/>
      <c r="Y59" s="128"/>
      <c r="Z59" s="128"/>
      <c r="AA59" s="128"/>
      <c r="AB59" s="128"/>
      <c r="AC59" s="128"/>
      <c r="AD59" s="128"/>
      <c r="AE59" s="128"/>
      <c r="AF59" s="128"/>
      <c r="AG59" s="128"/>
      <c r="AH59" s="128"/>
      <c r="AI59" s="128"/>
      <c r="AJ59" s="128"/>
      <c r="AK59" s="128"/>
      <c r="AL59" s="128"/>
      <c r="AM59" s="128"/>
      <c r="AN59" s="128"/>
      <c r="AO59" s="128"/>
      <c r="AP59" s="128"/>
      <c r="AQ59" s="128"/>
      <c r="AR59" s="128"/>
      <c r="AS59" s="128"/>
      <c r="AT59" s="128"/>
      <c r="AU59" s="128"/>
      <c r="AV59" s="128"/>
      <c r="AW59" s="128"/>
      <c r="AX59" s="128"/>
      <c r="AY59" s="128"/>
      <c r="AZ59" s="128"/>
      <c r="BA59" s="128"/>
      <c r="BB59" s="128"/>
      <c r="BC59" s="128"/>
      <c r="BD59" s="128"/>
      <c r="BE59" s="128"/>
      <c r="BF59" s="128"/>
      <c r="BG59" s="128"/>
      <c r="BH59" s="128"/>
      <c r="BI59" s="128"/>
      <c r="BJ59" s="128"/>
      <c r="BK59" s="128"/>
      <c r="BL59" s="128"/>
      <c r="BM59" s="128"/>
      <c r="BN59" s="128"/>
      <c r="BO59" s="128"/>
      <c r="BP59" s="128"/>
      <c r="BQ59" s="128"/>
      <c r="BR59" s="128"/>
      <c r="BS59" s="128"/>
      <c r="BT59" s="128"/>
    </row>
    <row r="60" spans="1:72" s="129" customFormat="1" ht="15.75" customHeight="1" x14ac:dyDescent="0.2">
      <c r="A60" s="90"/>
      <c r="B60" s="91"/>
      <c r="C60" s="109"/>
      <c r="D60" s="92"/>
      <c r="E60" s="92" t="s">
        <v>97</v>
      </c>
      <c r="F60" s="102" t="s">
        <v>87</v>
      </c>
      <c r="G60" s="103">
        <f>2000+7149.84</f>
        <v>9149.84</v>
      </c>
      <c r="H60" s="128"/>
      <c r="I60" s="128"/>
      <c r="J60" s="128"/>
      <c r="K60" s="128"/>
      <c r="L60" s="128"/>
      <c r="M60" s="128"/>
      <c r="N60" s="128"/>
      <c r="O60" s="128"/>
      <c r="P60" s="128"/>
      <c r="Q60" s="128"/>
      <c r="R60" s="128"/>
      <c r="S60" s="128"/>
      <c r="T60" s="128"/>
      <c r="U60" s="128"/>
      <c r="V60" s="128"/>
      <c r="W60" s="128"/>
      <c r="X60" s="128"/>
      <c r="Y60" s="128"/>
      <c r="Z60" s="128"/>
      <c r="AA60" s="128"/>
      <c r="AB60" s="128"/>
      <c r="AC60" s="128"/>
      <c r="AD60" s="128"/>
      <c r="AE60" s="128"/>
      <c r="AF60" s="128"/>
      <c r="AG60" s="128"/>
      <c r="AH60" s="128"/>
      <c r="AI60" s="128"/>
      <c r="AJ60" s="128"/>
      <c r="AK60" s="128"/>
      <c r="AL60" s="128"/>
      <c r="AM60" s="128"/>
      <c r="AN60" s="128"/>
      <c r="AO60" s="128"/>
      <c r="AP60" s="128"/>
      <c r="AQ60" s="128"/>
      <c r="AR60" s="128"/>
      <c r="AS60" s="128"/>
      <c r="AT60" s="128"/>
      <c r="AU60" s="128"/>
      <c r="AV60" s="128"/>
      <c r="AW60" s="128"/>
      <c r="AX60" s="128"/>
      <c r="AY60" s="128"/>
      <c r="AZ60" s="128"/>
      <c r="BA60" s="128"/>
      <c r="BB60" s="128"/>
      <c r="BC60" s="128"/>
      <c r="BD60" s="128"/>
      <c r="BE60" s="128"/>
      <c r="BF60" s="128"/>
      <c r="BG60" s="128"/>
      <c r="BH60" s="128"/>
      <c r="BI60" s="128"/>
      <c r="BJ60" s="128"/>
      <c r="BK60" s="128"/>
      <c r="BL60" s="128"/>
      <c r="BM60" s="128"/>
      <c r="BN60" s="128"/>
      <c r="BO60" s="128"/>
      <c r="BP60" s="128"/>
      <c r="BQ60" s="128"/>
      <c r="BR60" s="128"/>
      <c r="BS60" s="128"/>
      <c r="BT60" s="128"/>
    </row>
    <row r="61" spans="1:72" s="129" customFormat="1" ht="15.75" customHeight="1" x14ac:dyDescent="0.2">
      <c r="A61" s="90"/>
      <c r="B61" s="91"/>
      <c r="C61" s="109"/>
      <c r="D61" s="92"/>
      <c r="E61" s="92" t="s">
        <v>109</v>
      </c>
      <c r="F61" s="102" t="s">
        <v>87</v>
      </c>
      <c r="G61" s="103">
        <v>20405.04</v>
      </c>
      <c r="H61" s="128"/>
      <c r="I61" s="128"/>
      <c r="J61" s="128"/>
      <c r="K61" s="128"/>
      <c r="L61" s="128"/>
      <c r="M61" s="128"/>
      <c r="N61" s="128"/>
      <c r="O61" s="128"/>
      <c r="P61" s="128"/>
      <c r="Q61" s="128"/>
      <c r="R61" s="128"/>
      <c r="S61" s="128"/>
      <c r="T61" s="128"/>
      <c r="U61" s="128"/>
      <c r="V61" s="128"/>
      <c r="W61" s="128"/>
      <c r="X61" s="128"/>
      <c r="Y61" s="128"/>
      <c r="Z61" s="128"/>
      <c r="AA61" s="128"/>
      <c r="AB61" s="128"/>
      <c r="AC61" s="128"/>
      <c r="AD61" s="128"/>
      <c r="AE61" s="128"/>
      <c r="AF61" s="128"/>
      <c r="AG61" s="128"/>
      <c r="AH61" s="128"/>
      <c r="AI61" s="128"/>
      <c r="AJ61" s="128"/>
      <c r="AK61" s="128"/>
      <c r="AL61" s="128"/>
      <c r="AM61" s="128"/>
      <c r="AN61" s="128"/>
      <c r="AO61" s="128"/>
      <c r="AP61" s="128"/>
      <c r="AQ61" s="128"/>
      <c r="AR61" s="128"/>
      <c r="AS61" s="128"/>
      <c r="AT61" s="128"/>
      <c r="AU61" s="128"/>
      <c r="AV61" s="128"/>
      <c r="AW61" s="128"/>
      <c r="AX61" s="128"/>
      <c r="AY61" s="128"/>
      <c r="AZ61" s="128"/>
      <c r="BA61" s="128"/>
      <c r="BB61" s="128"/>
      <c r="BC61" s="128"/>
      <c r="BD61" s="128"/>
      <c r="BE61" s="128"/>
      <c r="BF61" s="128"/>
      <c r="BG61" s="128"/>
      <c r="BH61" s="128"/>
      <c r="BI61" s="128"/>
      <c r="BJ61" s="128"/>
      <c r="BK61" s="128"/>
      <c r="BL61" s="128"/>
      <c r="BM61" s="128"/>
      <c r="BN61" s="128"/>
      <c r="BO61" s="128"/>
      <c r="BP61" s="128"/>
      <c r="BQ61" s="128"/>
      <c r="BR61" s="128"/>
      <c r="BS61" s="128"/>
      <c r="BT61" s="128"/>
    </row>
    <row r="62" spans="1:72" s="129" customFormat="1" ht="15.75" customHeight="1" x14ac:dyDescent="0.2">
      <c r="A62" s="90"/>
      <c r="B62" s="91"/>
      <c r="C62" s="109"/>
      <c r="D62" s="92"/>
      <c r="E62" s="92" t="s">
        <v>98</v>
      </c>
      <c r="F62" s="102" t="s">
        <v>87</v>
      </c>
      <c r="G62" s="103">
        <f>392.8+1530.93+4987</f>
        <v>6910.73</v>
      </c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U62" s="128"/>
      <c r="V62" s="128"/>
      <c r="W62" s="128"/>
      <c r="X62" s="128"/>
      <c r="Y62" s="128"/>
      <c r="Z62" s="128"/>
      <c r="AA62" s="128"/>
      <c r="AB62" s="128"/>
      <c r="AC62" s="128"/>
      <c r="AD62" s="128"/>
      <c r="AE62" s="128"/>
      <c r="AF62" s="128"/>
      <c r="AG62" s="128"/>
      <c r="AH62" s="128"/>
      <c r="AI62" s="128"/>
      <c r="AJ62" s="128"/>
      <c r="AK62" s="128"/>
      <c r="AL62" s="128"/>
      <c r="AM62" s="128"/>
      <c r="AN62" s="128"/>
      <c r="AO62" s="128"/>
      <c r="AP62" s="128"/>
      <c r="AQ62" s="128"/>
      <c r="AR62" s="128"/>
      <c r="AS62" s="128"/>
      <c r="AT62" s="128"/>
      <c r="AU62" s="128"/>
      <c r="AV62" s="128"/>
      <c r="AW62" s="128"/>
      <c r="AX62" s="128"/>
      <c r="AY62" s="128"/>
      <c r="AZ62" s="128"/>
      <c r="BA62" s="128"/>
      <c r="BB62" s="128"/>
      <c r="BC62" s="128"/>
      <c r="BD62" s="128"/>
      <c r="BE62" s="128"/>
      <c r="BF62" s="128"/>
      <c r="BG62" s="128"/>
      <c r="BH62" s="128"/>
      <c r="BI62" s="128"/>
      <c r="BJ62" s="128"/>
      <c r="BK62" s="128"/>
      <c r="BL62" s="128"/>
      <c r="BM62" s="128"/>
      <c r="BN62" s="128"/>
      <c r="BO62" s="128"/>
      <c r="BP62" s="128"/>
      <c r="BQ62" s="128"/>
      <c r="BR62" s="128"/>
      <c r="BS62" s="128"/>
      <c r="BT62" s="128"/>
    </row>
    <row r="63" spans="1:72" s="129" customFormat="1" ht="12.75" customHeight="1" x14ac:dyDescent="0.2">
      <c r="A63" s="90"/>
      <c r="B63" s="91"/>
      <c r="C63" s="109"/>
      <c r="D63" s="92"/>
      <c r="E63" s="92"/>
      <c r="F63" s="102"/>
      <c r="G63" s="103"/>
      <c r="H63" s="128"/>
      <c r="I63" s="128"/>
      <c r="J63" s="128"/>
      <c r="K63" s="128"/>
      <c r="L63" s="128"/>
      <c r="M63" s="128"/>
      <c r="N63" s="128"/>
      <c r="O63" s="128"/>
      <c r="P63" s="128"/>
      <c r="Q63" s="128"/>
      <c r="R63" s="128"/>
      <c r="S63" s="128"/>
      <c r="T63" s="128"/>
      <c r="U63" s="128"/>
      <c r="V63" s="128"/>
      <c r="W63" s="128"/>
      <c r="X63" s="128"/>
      <c r="Y63" s="128"/>
      <c r="Z63" s="128"/>
      <c r="AA63" s="128"/>
      <c r="AB63" s="128"/>
      <c r="AC63" s="128"/>
      <c r="AD63" s="128"/>
      <c r="AE63" s="128"/>
      <c r="AF63" s="128"/>
      <c r="AG63" s="128"/>
      <c r="AH63" s="128"/>
      <c r="AI63" s="128"/>
      <c r="AJ63" s="128"/>
      <c r="AK63" s="128"/>
      <c r="AL63" s="128"/>
      <c r="AM63" s="128"/>
      <c r="AN63" s="128"/>
      <c r="AO63" s="128"/>
      <c r="AP63" s="128"/>
      <c r="AQ63" s="128"/>
      <c r="AR63" s="128"/>
      <c r="AS63" s="128"/>
      <c r="AT63" s="128"/>
      <c r="AU63" s="128"/>
      <c r="AV63" s="128"/>
      <c r="AW63" s="128"/>
      <c r="AX63" s="128"/>
      <c r="AY63" s="128"/>
      <c r="AZ63" s="128"/>
      <c r="BA63" s="128"/>
      <c r="BB63" s="128"/>
      <c r="BC63" s="128"/>
      <c r="BD63" s="128"/>
      <c r="BE63" s="128"/>
      <c r="BF63" s="128"/>
      <c r="BG63" s="128"/>
      <c r="BH63" s="128"/>
      <c r="BI63" s="128"/>
      <c r="BJ63" s="128"/>
      <c r="BK63" s="128"/>
      <c r="BL63" s="128"/>
      <c r="BM63" s="128"/>
      <c r="BN63" s="128"/>
      <c r="BO63" s="128"/>
      <c r="BP63" s="128"/>
      <c r="BQ63" s="128"/>
      <c r="BR63" s="128"/>
      <c r="BS63" s="128"/>
      <c r="BT63" s="128"/>
    </row>
    <row r="64" spans="1:72" s="129" customFormat="1" ht="15.75" customHeight="1" x14ac:dyDescent="0.2">
      <c r="A64" s="90"/>
      <c r="B64" s="131" t="s">
        <v>54</v>
      </c>
      <c r="C64" s="92" t="s">
        <v>107</v>
      </c>
      <c r="D64" s="92" t="s">
        <v>112</v>
      </c>
      <c r="E64" s="98" t="s">
        <v>87</v>
      </c>
      <c r="F64" s="99" t="s">
        <v>87</v>
      </c>
      <c r="G64" s="100">
        <f>SUM(G66)</f>
        <v>8589.2000000000007</v>
      </c>
      <c r="H64" s="128"/>
      <c r="I64" s="128"/>
      <c r="J64" s="128"/>
      <c r="K64" s="128"/>
      <c r="L64" s="128"/>
      <c r="M64" s="128"/>
      <c r="N64" s="128"/>
      <c r="O64" s="128"/>
      <c r="P64" s="128"/>
      <c r="Q64" s="128"/>
      <c r="R64" s="128"/>
      <c r="S64" s="128"/>
      <c r="T64" s="128"/>
      <c r="U64" s="128"/>
      <c r="V64" s="128"/>
      <c r="W64" s="128"/>
      <c r="X64" s="128"/>
      <c r="Y64" s="128"/>
      <c r="Z64" s="128"/>
      <c r="AA64" s="128"/>
      <c r="AB64" s="128"/>
      <c r="AC64" s="128"/>
      <c r="AD64" s="128"/>
      <c r="AE64" s="128"/>
      <c r="AF64" s="128"/>
      <c r="AG64" s="128"/>
      <c r="AH64" s="128"/>
      <c r="AI64" s="128"/>
      <c r="AJ64" s="128"/>
      <c r="AK64" s="128"/>
      <c r="AL64" s="128"/>
      <c r="AM64" s="128"/>
      <c r="AN64" s="128"/>
      <c r="AO64" s="128"/>
      <c r="AP64" s="128"/>
      <c r="AQ64" s="128"/>
      <c r="AR64" s="128"/>
      <c r="AS64" s="128"/>
      <c r="AT64" s="128"/>
      <c r="AU64" s="128"/>
      <c r="AV64" s="128"/>
      <c r="AW64" s="128"/>
      <c r="AX64" s="128"/>
      <c r="AY64" s="128"/>
      <c r="AZ64" s="128"/>
      <c r="BA64" s="128"/>
      <c r="BB64" s="128"/>
      <c r="BC64" s="128"/>
      <c r="BD64" s="128"/>
      <c r="BE64" s="128"/>
      <c r="BF64" s="128"/>
      <c r="BG64" s="128"/>
      <c r="BH64" s="128"/>
      <c r="BI64" s="128"/>
      <c r="BJ64" s="128"/>
      <c r="BK64" s="128"/>
      <c r="BL64" s="128"/>
      <c r="BM64" s="128"/>
      <c r="BN64" s="128"/>
      <c r="BO64" s="128"/>
      <c r="BP64" s="128"/>
      <c r="BQ64" s="128"/>
      <c r="BR64" s="128"/>
      <c r="BS64" s="128"/>
      <c r="BT64" s="128"/>
    </row>
    <row r="65" spans="1:72" s="129" customFormat="1" ht="8.25" customHeight="1" x14ac:dyDescent="0.2">
      <c r="A65" s="90"/>
      <c r="B65" s="91"/>
      <c r="C65" s="109"/>
      <c r="D65" s="92"/>
      <c r="E65" s="92"/>
      <c r="F65" s="102"/>
      <c r="G65" s="103"/>
      <c r="H65" s="128"/>
      <c r="I65" s="128"/>
      <c r="J65" s="128"/>
      <c r="K65" s="128"/>
      <c r="L65" s="128"/>
      <c r="M65" s="128"/>
      <c r="N65" s="128"/>
      <c r="O65" s="128"/>
      <c r="P65" s="128"/>
      <c r="Q65" s="128"/>
      <c r="R65" s="128"/>
      <c r="S65" s="128"/>
      <c r="T65" s="128"/>
      <c r="U65" s="128"/>
      <c r="V65" s="128"/>
      <c r="W65" s="128"/>
      <c r="X65" s="128"/>
      <c r="Y65" s="128"/>
      <c r="Z65" s="128"/>
      <c r="AA65" s="128"/>
      <c r="AB65" s="128"/>
      <c r="AC65" s="128"/>
      <c r="AD65" s="128"/>
      <c r="AE65" s="128"/>
      <c r="AF65" s="128"/>
      <c r="AG65" s="128"/>
      <c r="AH65" s="128"/>
      <c r="AI65" s="128"/>
      <c r="AJ65" s="128"/>
      <c r="AK65" s="128"/>
      <c r="AL65" s="128"/>
      <c r="AM65" s="128"/>
      <c r="AN65" s="128"/>
      <c r="AO65" s="128"/>
      <c r="AP65" s="128"/>
      <c r="AQ65" s="128"/>
      <c r="AR65" s="128"/>
      <c r="AS65" s="128"/>
      <c r="AT65" s="128"/>
      <c r="AU65" s="128"/>
      <c r="AV65" s="128"/>
      <c r="AW65" s="128"/>
      <c r="AX65" s="128"/>
      <c r="AY65" s="128"/>
      <c r="AZ65" s="128"/>
      <c r="BA65" s="128"/>
      <c r="BB65" s="128"/>
      <c r="BC65" s="128"/>
      <c r="BD65" s="128"/>
      <c r="BE65" s="128"/>
      <c r="BF65" s="128"/>
      <c r="BG65" s="128"/>
      <c r="BH65" s="128"/>
      <c r="BI65" s="128"/>
      <c r="BJ65" s="128"/>
      <c r="BK65" s="128"/>
      <c r="BL65" s="128"/>
      <c r="BM65" s="128"/>
      <c r="BN65" s="128"/>
      <c r="BO65" s="128"/>
      <c r="BP65" s="128"/>
      <c r="BQ65" s="128"/>
      <c r="BR65" s="128"/>
      <c r="BS65" s="128"/>
      <c r="BT65" s="128"/>
    </row>
    <row r="66" spans="1:72" s="129" customFormat="1" ht="15.75" customHeight="1" x14ac:dyDescent="0.2">
      <c r="A66" s="90"/>
      <c r="B66" s="91"/>
      <c r="C66" s="109"/>
      <c r="D66" s="92"/>
      <c r="E66" s="92"/>
      <c r="F66" s="102"/>
      <c r="G66" s="130">
        <f>SUM(G67:G69)</f>
        <v>8589.2000000000007</v>
      </c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X66" s="128"/>
      <c r="Y66" s="128"/>
      <c r="Z66" s="128"/>
      <c r="AA66" s="128"/>
      <c r="AB66" s="128"/>
      <c r="AC66" s="128"/>
      <c r="AD66" s="128"/>
      <c r="AE66" s="128"/>
      <c r="AF66" s="128"/>
      <c r="AG66" s="128"/>
      <c r="AH66" s="128"/>
      <c r="AI66" s="128"/>
      <c r="AJ66" s="128"/>
      <c r="AK66" s="128"/>
      <c r="AL66" s="128"/>
      <c r="AM66" s="128"/>
      <c r="AN66" s="128"/>
      <c r="AO66" s="128"/>
      <c r="AP66" s="128"/>
      <c r="AQ66" s="128"/>
      <c r="AR66" s="128"/>
      <c r="AS66" s="128"/>
      <c r="AT66" s="128"/>
      <c r="AU66" s="128"/>
      <c r="AV66" s="128"/>
      <c r="AW66" s="128"/>
      <c r="AX66" s="128"/>
      <c r="AY66" s="128"/>
      <c r="AZ66" s="128"/>
      <c r="BA66" s="128"/>
      <c r="BB66" s="128"/>
      <c r="BC66" s="128"/>
      <c r="BD66" s="128"/>
      <c r="BE66" s="128"/>
      <c r="BF66" s="128"/>
      <c r="BG66" s="128"/>
      <c r="BH66" s="128"/>
      <c r="BI66" s="128"/>
      <c r="BJ66" s="128"/>
      <c r="BK66" s="128"/>
      <c r="BL66" s="128"/>
      <c r="BM66" s="128"/>
      <c r="BN66" s="128"/>
      <c r="BO66" s="128"/>
      <c r="BP66" s="128"/>
      <c r="BQ66" s="128"/>
      <c r="BR66" s="128"/>
      <c r="BS66" s="128"/>
      <c r="BT66" s="128"/>
    </row>
    <row r="67" spans="1:72" s="129" customFormat="1" ht="15.75" customHeight="1" x14ac:dyDescent="0.2">
      <c r="A67" s="90"/>
      <c r="B67" s="91"/>
      <c r="C67" s="109"/>
      <c r="D67" s="92"/>
      <c r="E67" s="92" t="s">
        <v>97</v>
      </c>
      <c r="F67" s="102" t="s">
        <v>87</v>
      </c>
      <c r="G67" s="103">
        <f>3000</f>
        <v>3000</v>
      </c>
      <c r="H67" s="128"/>
      <c r="I67" s="128"/>
      <c r="J67" s="128"/>
      <c r="K67" s="128"/>
      <c r="L67" s="128"/>
      <c r="M67" s="128"/>
      <c r="N67" s="128"/>
      <c r="O67" s="128"/>
      <c r="P67" s="128"/>
      <c r="Q67" s="128"/>
      <c r="R67" s="128"/>
      <c r="S67" s="128"/>
      <c r="T67" s="128"/>
      <c r="U67" s="128"/>
      <c r="V67" s="128"/>
      <c r="W67" s="128"/>
      <c r="X67" s="128"/>
      <c r="Y67" s="128"/>
      <c r="Z67" s="128"/>
      <c r="AA67" s="128"/>
      <c r="AB67" s="128"/>
      <c r="AC67" s="128"/>
      <c r="AD67" s="128"/>
      <c r="AE67" s="128"/>
      <c r="AF67" s="128"/>
      <c r="AG67" s="128"/>
      <c r="AH67" s="128"/>
      <c r="AI67" s="128"/>
      <c r="AJ67" s="128"/>
      <c r="AK67" s="128"/>
      <c r="AL67" s="128"/>
      <c r="AM67" s="128"/>
      <c r="AN67" s="128"/>
      <c r="AO67" s="128"/>
      <c r="AP67" s="128"/>
      <c r="AQ67" s="128"/>
      <c r="AR67" s="128"/>
      <c r="AS67" s="128"/>
      <c r="AT67" s="128"/>
      <c r="AU67" s="128"/>
      <c r="AV67" s="128"/>
      <c r="AW67" s="128"/>
      <c r="AX67" s="128"/>
      <c r="AY67" s="128"/>
      <c r="AZ67" s="128"/>
      <c r="BA67" s="128"/>
      <c r="BB67" s="128"/>
      <c r="BC67" s="128"/>
      <c r="BD67" s="128"/>
      <c r="BE67" s="128"/>
      <c r="BF67" s="128"/>
      <c r="BG67" s="128"/>
      <c r="BH67" s="128"/>
      <c r="BI67" s="128"/>
      <c r="BJ67" s="128"/>
      <c r="BK67" s="128"/>
      <c r="BL67" s="128"/>
      <c r="BM67" s="128"/>
      <c r="BN67" s="128"/>
      <c r="BO67" s="128"/>
      <c r="BP67" s="128"/>
      <c r="BQ67" s="128"/>
      <c r="BR67" s="128"/>
      <c r="BS67" s="128"/>
      <c r="BT67" s="128"/>
    </row>
    <row r="68" spans="1:72" s="129" customFormat="1" ht="15.75" customHeight="1" x14ac:dyDescent="0.2">
      <c r="A68" s="90"/>
      <c r="B68" s="91"/>
      <c r="C68" s="109"/>
      <c r="D68" s="92"/>
      <c r="E68" s="92" t="s">
        <v>109</v>
      </c>
      <c r="F68" s="102" t="s">
        <v>87</v>
      </c>
      <c r="G68" s="103">
        <f>5000</f>
        <v>5000</v>
      </c>
      <c r="H68" s="128"/>
      <c r="I68" s="128"/>
      <c r="J68" s="128"/>
      <c r="K68" s="128"/>
      <c r="L68" s="128"/>
      <c r="M68" s="128"/>
      <c r="N68" s="128"/>
      <c r="O68" s="128"/>
      <c r="P68" s="128"/>
      <c r="Q68" s="128"/>
      <c r="R68" s="128"/>
      <c r="S68" s="128"/>
      <c r="T68" s="128"/>
      <c r="U68" s="128"/>
      <c r="V68" s="128"/>
      <c r="W68" s="128"/>
      <c r="X68" s="128"/>
      <c r="Y68" s="128"/>
      <c r="Z68" s="128"/>
      <c r="AA68" s="128"/>
      <c r="AB68" s="128"/>
      <c r="AC68" s="128"/>
      <c r="AD68" s="128"/>
      <c r="AE68" s="128"/>
      <c r="AF68" s="128"/>
      <c r="AG68" s="128"/>
      <c r="AH68" s="128"/>
      <c r="AI68" s="128"/>
      <c r="AJ68" s="128"/>
      <c r="AK68" s="128"/>
      <c r="AL68" s="128"/>
      <c r="AM68" s="128"/>
      <c r="AN68" s="128"/>
      <c r="AO68" s="128"/>
      <c r="AP68" s="128"/>
      <c r="AQ68" s="128"/>
      <c r="AR68" s="128"/>
      <c r="AS68" s="128"/>
      <c r="AT68" s="128"/>
      <c r="AU68" s="128"/>
      <c r="AV68" s="128"/>
      <c r="AW68" s="128"/>
      <c r="AX68" s="128"/>
      <c r="AY68" s="128"/>
      <c r="AZ68" s="128"/>
      <c r="BA68" s="128"/>
      <c r="BB68" s="128"/>
      <c r="BC68" s="128"/>
      <c r="BD68" s="128"/>
      <c r="BE68" s="128"/>
      <c r="BF68" s="128"/>
      <c r="BG68" s="128"/>
      <c r="BH68" s="128"/>
      <c r="BI68" s="128"/>
      <c r="BJ68" s="128"/>
      <c r="BK68" s="128"/>
      <c r="BL68" s="128"/>
      <c r="BM68" s="128"/>
      <c r="BN68" s="128"/>
      <c r="BO68" s="128"/>
      <c r="BP68" s="128"/>
      <c r="BQ68" s="128"/>
      <c r="BR68" s="128"/>
      <c r="BS68" s="128"/>
      <c r="BT68" s="128"/>
    </row>
    <row r="69" spans="1:72" s="129" customFormat="1" ht="15.75" customHeight="1" x14ac:dyDescent="0.2">
      <c r="A69" s="90"/>
      <c r="B69" s="91"/>
      <c r="C69" s="109"/>
      <c r="D69" s="92"/>
      <c r="E69" s="92" t="s">
        <v>98</v>
      </c>
      <c r="F69" s="102" t="s">
        <v>87</v>
      </c>
      <c r="G69" s="103">
        <f>589.2</f>
        <v>589.20000000000005</v>
      </c>
      <c r="H69" s="128"/>
      <c r="I69" s="128"/>
      <c r="J69" s="128"/>
      <c r="K69" s="128"/>
      <c r="L69" s="128"/>
      <c r="M69" s="128"/>
      <c r="N69" s="128"/>
      <c r="O69" s="128"/>
      <c r="P69" s="128"/>
      <c r="Q69" s="128"/>
      <c r="R69" s="128"/>
      <c r="S69" s="128"/>
      <c r="T69" s="128"/>
      <c r="U69" s="128"/>
      <c r="V69" s="128"/>
      <c r="W69" s="128"/>
      <c r="X69" s="128"/>
      <c r="Y69" s="128"/>
      <c r="Z69" s="128"/>
      <c r="AA69" s="128"/>
      <c r="AB69" s="128"/>
      <c r="AC69" s="128"/>
      <c r="AD69" s="128"/>
      <c r="AE69" s="128"/>
      <c r="AF69" s="128"/>
      <c r="AG69" s="128"/>
      <c r="AH69" s="128"/>
      <c r="AI69" s="128"/>
      <c r="AJ69" s="128"/>
      <c r="AK69" s="128"/>
      <c r="AL69" s="128"/>
      <c r="AM69" s="128"/>
      <c r="AN69" s="128"/>
      <c r="AO69" s="128"/>
      <c r="AP69" s="128"/>
      <c r="AQ69" s="128"/>
      <c r="AR69" s="128"/>
      <c r="AS69" s="128"/>
      <c r="AT69" s="128"/>
      <c r="AU69" s="128"/>
      <c r="AV69" s="128"/>
      <c r="AW69" s="128"/>
      <c r="AX69" s="128"/>
      <c r="AY69" s="128"/>
      <c r="AZ69" s="128"/>
      <c r="BA69" s="128"/>
      <c r="BB69" s="128"/>
      <c r="BC69" s="128"/>
      <c r="BD69" s="128"/>
      <c r="BE69" s="128"/>
      <c r="BF69" s="128"/>
      <c r="BG69" s="128"/>
      <c r="BH69" s="128"/>
      <c r="BI69" s="128"/>
      <c r="BJ69" s="128"/>
      <c r="BK69" s="128"/>
      <c r="BL69" s="128"/>
      <c r="BM69" s="128"/>
      <c r="BN69" s="128"/>
      <c r="BO69" s="128"/>
      <c r="BP69" s="128"/>
      <c r="BQ69" s="128"/>
      <c r="BR69" s="128"/>
      <c r="BS69" s="128"/>
      <c r="BT69" s="128"/>
    </row>
    <row r="70" spans="1:72" s="129" customFormat="1" ht="12.75" customHeight="1" x14ac:dyDescent="0.2">
      <c r="A70" s="90"/>
      <c r="B70" s="91"/>
      <c r="C70" s="109"/>
      <c r="D70" s="92"/>
      <c r="E70" s="92"/>
      <c r="F70" s="102"/>
      <c r="G70" s="103"/>
      <c r="H70" s="128"/>
      <c r="I70" s="128"/>
      <c r="J70" s="128"/>
      <c r="K70" s="128"/>
      <c r="L70" s="128"/>
      <c r="M70" s="128"/>
      <c r="N70" s="128"/>
      <c r="O70" s="128"/>
      <c r="P70" s="128"/>
      <c r="Q70" s="128"/>
      <c r="R70" s="128"/>
      <c r="S70" s="128"/>
      <c r="T70" s="128"/>
      <c r="U70" s="128"/>
      <c r="V70" s="128"/>
      <c r="W70" s="128"/>
      <c r="X70" s="128"/>
      <c r="Y70" s="128"/>
      <c r="Z70" s="128"/>
      <c r="AA70" s="128"/>
      <c r="AB70" s="128"/>
      <c r="AC70" s="128"/>
      <c r="AD70" s="128"/>
      <c r="AE70" s="128"/>
      <c r="AF70" s="128"/>
      <c r="AG70" s="128"/>
      <c r="AH70" s="128"/>
      <c r="AI70" s="128"/>
      <c r="AJ70" s="128"/>
      <c r="AK70" s="128"/>
      <c r="AL70" s="128"/>
      <c r="AM70" s="128"/>
      <c r="AN70" s="128"/>
      <c r="AO70" s="128"/>
      <c r="AP70" s="128"/>
      <c r="AQ70" s="128"/>
      <c r="AR70" s="128"/>
      <c r="AS70" s="128"/>
      <c r="AT70" s="128"/>
      <c r="AU70" s="128"/>
      <c r="AV70" s="128"/>
      <c r="AW70" s="128"/>
      <c r="AX70" s="128"/>
      <c r="AY70" s="128"/>
      <c r="AZ70" s="128"/>
      <c r="BA70" s="128"/>
      <c r="BB70" s="128"/>
      <c r="BC70" s="128"/>
      <c r="BD70" s="128"/>
      <c r="BE70" s="128"/>
      <c r="BF70" s="128"/>
      <c r="BG70" s="128"/>
      <c r="BH70" s="128"/>
      <c r="BI70" s="128"/>
      <c r="BJ70" s="128"/>
      <c r="BK70" s="128"/>
      <c r="BL70" s="128"/>
      <c r="BM70" s="128"/>
      <c r="BN70" s="128"/>
      <c r="BO70" s="128"/>
      <c r="BP70" s="128"/>
      <c r="BQ70" s="128"/>
      <c r="BR70" s="128"/>
      <c r="BS70" s="128"/>
      <c r="BT70" s="128"/>
    </row>
    <row r="71" spans="1:72" s="129" customFormat="1" ht="15.75" customHeight="1" x14ac:dyDescent="0.2">
      <c r="A71" s="90"/>
      <c r="B71" s="131" t="s">
        <v>54</v>
      </c>
      <c r="C71" s="92" t="s">
        <v>107</v>
      </c>
      <c r="D71" s="92" t="s">
        <v>113</v>
      </c>
      <c r="E71" s="98" t="s">
        <v>87</v>
      </c>
      <c r="F71" s="99" t="s">
        <v>87</v>
      </c>
      <c r="G71" s="100">
        <f>SUM(G73)</f>
        <v>15001.84</v>
      </c>
      <c r="H71" s="128"/>
      <c r="I71" s="128"/>
      <c r="J71" s="128"/>
      <c r="K71" s="128"/>
      <c r="L71" s="128"/>
      <c r="M71" s="128"/>
      <c r="N71" s="128"/>
      <c r="O71" s="128"/>
      <c r="P71" s="128"/>
      <c r="Q71" s="128"/>
      <c r="R71" s="128"/>
      <c r="S71" s="128"/>
      <c r="T71" s="128"/>
      <c r="U71" s="128"/>
      <c r="V71" s="128"/>
      <c r="W71" s="128"/>
      <c r="X71" s="128"/>
      <c r="Y71" s="128"/>
      <c r="Z71" s="128"/>
      <c r="AA71" s="128"/>
      <c r="AB71" s="128"/>
      <c r="AC71" s="128"/>
      <c r="AD71" s="128"/>
      <c r="AE71" s="128"/>
      <c r="AF71" s="128"/>
      <c r="AG71" s="128"/>
      <c r="AH71" s="128"/>
      <c r="AI71" s="128"/>
      <c r="AJ71" s="128"/>
      <c r="AK71" s="128"/>
      <c r="AL71" s="128"/>
      <c r="AM71" s="128"/>
      <c r="AN71" s="128"/>
      <c r="AO71" s="128"/>
      <c r="AP71" s="128"/>
      <c r="AQ71" s="128"/>
      <c r="AR71" s="128"/>
      <c r="AS71" s="128"/>
      <c r="AT71" s="128"/>
      <c r="AU71" s="128"/>
      <c r="AV71" s="128"/>
      <c r="AW71" s="128"/>
      <c r="AX71" s="128"/>
      <c r="AY71" s="128"/>
      <c r="AZ71" s="128"/>
      <c r="BA71" s="128"/>
      <c r="BB71" s="128"/>
      <c r="BC71" s="128"/>
      <c r="BD71" s="128"/>
      <c r="BE71" s="128"/>
      <c r="BF71" s="128"/>
      <c r="BG71" s="128"/>
      <c r="BH71" s="128"/>
      <c r="BI71" s="128"/>
      <c r="BJ71" s="128"/>
      <c r="BK71" s="128"/>
      <c r="BL71" s="128"/>
      <c r="BM71" s="128"/>
      <c r="BN71" s="128"/>
      <c r="BO71" s="128"/>
      <c r="BP71" s="128"/>
      <c r="BQ71" s="128"/>
      <c r="BR71" s="128"/>
      <c r="BS71" s="128"/>
      <c r="BT71" s="128"/>
    </row>
    <row r="72" spans="1:72" s="129" customFormat="1" ht="15.75" customHeight="1" x14ac:dyDescent="0.2">
      <c r="A72" s="90"/>
      <c r="B72" s="91"/>
      <c r="C72" s="109"/>
      <c r="D72" s="92"/>
      <c r="E72" s="92"/>
      <c r="F72" s="102"/>
      <c r="G72" s="103"/>
      <c r="H72" s="128"/>
      <c r="I72" s="128"/>
      <c r="J72" s="128"/>
      <c r="K72" s="128"/>
      <c r="L72" s="128"/>
      <c r="M72" s="128"/>
      <c r="N72" s="128"/>
      <c r="O72" s="128"/>
      <c r="P72" s="128"/>
      <c r="Q72" s="128"/>
      <c r="R72" s="128"/>
      <c r="S72" s="128"/>
      <c r="T72" s="128"/>
      <c r="U72" s="128"/>
      <c r="V72" s="128"/>
      <c r="W72" s="128"/>
      <c r="X72" s="128"/>
      <c r="Y72" s="128"/>
      <c r="Z72" s="128"/>
      <c r="AA72" s="128"/>
      <c r="AB72" s="128"/>
      <c r="AC72" s="128"/>
      <c r="AD72" s="128"/>
      <c r="AE72" s="128"/>
      <c r="AF72" s="128"/>
      <c r="AG72" s="128"/>
      <c r="AH72" s="128"/>
      <c r="AI72" s="128"/>
      <c r="AJ72" s="128"/>
      <c r="AK72" s="128"/>
      <c r="AL72" s="128"/>
      <c r="AM72" s="128"/>
      <c r="AN72" s="128"/>
      <c r="AO72" s="128"/>
      <c r="AP72" s="128"/>
      <c r="AQ72" s="128"/>
      <c r="AR72" s="128"/>
      <c r="AS72" s="128"/>
      <c r="AT72" s="128"/>
      <c r="AU72" s="128"/>
      <c r="AV72" s="128"/>
      <c r="AW72" s="128"/>
      <c r="AX72" s="128"/>
      <c r="AY72" s="128"/>
      <c r="AZ72" s="128"/>
      <c r="BA72" s="128"/>
      <c r="BB72" s="128"/>
      <c r="BC72" s="128"/>
      <c r="BD72" s="128"/>
      <c r="BE72" s="128"/>
      <c r="BF72" s="128"/>
      <c r="BG72" s="128"/>
      <c r="BH72" s="128"/>
      <c r="BI72" s="128"/>
      <c r="BJ72" s="128"/>
      <c r="BK72" s="128"/>
      <c r="BL72" s="128"/>
      <c r="BM72" s="128"/>
      <c r="BN72" s="128"/>
      <c r="BO72" s="128"/>
      <c r="BP72" s="128"/>
      <c r="BQ72" s="128"/>
      <c r="BR72" s="128"/>
      <c r="BS72" s="128"/>
      <c r="BT72" s="128"/>
    </row>
    <row r="73" spans="1:72" s="129" customFormat="1" ht="15.75" customHeight="1" x14ac:dyDescent="0.2">
      <c r="A73" s="90"/>
      <c r="B73" s="91"/>
      <c r="C73" s="109"/>
      <c r="D73" s="92"/>
      <c r="E73" s="92"/>
      <c r="F73" s="102"/>
      <c r="G73" s="130">
        <f>SUM(G74:G76)</f>
        <v>15001.84</v>
      </c>
      <c r="H73" s="128"/>
      <c r="I73" s="128"/>
      <c r="J73" s="128"/>
      <c r="K73" s="128"/>
      <c r="L73" s="128"/>
      <c r="M73" s="128"/>
      <c r="N73" s="128"/>
      <c r="O73" s="128"/>
      <c r="P73" s="128"/>
      <c r="Q73" s="128"/>
      <c r="R73" s="128"/>
      <c r="S73" s="128"/>
      <c r="T73" s="128"/>
      <c r="U73" s="128"/>
      <c r="V73" s="128"/>
      <c r="W73" s="128"/>
      <c r="X73" s="128"/>
      <c r="Y73" s="128"/>
      <c r="Z73" s="128"/>
      <c r="AA73" s="128"/>
      <c r="AB73" s="128"/>
      <c r="AC73" s="128"/>
      <c r="AD73" s="128"/>
      <c r="AE73" s="128"/>
      <c r="AF73" s="128"/>
      <c r="AG73" s="128"/>
      <c r="AH73" s="128"/>
      <c r="AI73" s="128"/>
      <c r="AJ73" s="128"/>
      <c r="AK73" s="128"/>
      <c r="AL73" s="128"/>
      <c r="AM73" s="128"/>
      <c r="AN73" s="128"/>
      <c r="AO73" s="128"/>
      <c r="AP73" s="128"/>
      <c r="AQ73" s="128"/>
      <c r="AR73" s="128"/>
      <c r="AS73" s="128"/>
      <c r="AT73" s="128"/>
      <c r="AU73" s="128"/>
      <c r="AV73" s="128"/>
      <c r="AW73" s="128"/>
      <c r="AX73" s="128"/>
      <c r="AY73" s="128"/>
      <c r="AZ73" s="128"/>
      <c r="BA73" s="128"/>
      <c r="BB73" s="128"/>
      <c r="BC73" s="128"/>
      <c r="BD73" s="128"/>
      <c r="BE73" s="128"/>
      <c r="BF73" s="128"/>
      <c r="BG73" s="128"/>
      <c r="BH73" s="128"/>
      <c r="BI73" s="128"/>
      <c r="BJ73" s="128"/>
      <c r="BK73" s="128"/>
      <c r="BL73" s="128"/>
      <c r="BM73" s="128"/>
      <c r="BN73" s="128"/>
      <c r="BO73" s="128"/>
      <c r="BP73" s="128"/>
      <c r="BQ73" s="128"/>
      <c r="BR73" s="128"/>
      <c r="BS73" s="128"/>
      <c r="BT73" s="128"/>
    </row>
    <row r="74" spans="1:72" s="129" customFormat="1" ht="15.75" customHeight="1" x14ac:dyDescent="0.2">
      <c r="A74" s="90"/>
      <c r="B74" s="91"/>
      <c r="C74" s="109"/>
      <c r="D74" s="92"/>
      <c r="E74" s="92" t="s">
        <v>97</v>
      </c>
      <c r="F74" s="102" t="s">
        <v>87</v>
      </c>
      <c r="G74" s="103">
        <v>60</v>
      </c>
      <c r="H74" s="128"/>
      <c r="I74" s="128"/>
      <c r="J74" s="128"/>
      <c r="K74" s="128"/>
      <c r="L74" s="128"/>
      <c r="M74" s="128"/>
      <c r="N74" s="128"/>
      <c r="O74" s="128"/>
      <c r="P74" s="128"/>
      <c r="Q74" s="128"/>
      <c r="R74" s="128"/>
      <c r="S74" s="128"/>
      <c r="T74" s="128"/>
      <c r="U74" s="128"/>
      <c r="V74" s="128"/>
      <c r="W74" s="128"/>
      <c r="X74" s="128"/>
      <c r="Y74" s="128"/>
      <c r="Z74" s="128"/>
      <c r="AA74" s="128"/>
      <c r="AB74" s="128"/>
      <c r="AC74" s="128"/>
      <c r="AD74" s="128"/>
      <c r="AE74" s="128"/>
      <c r="AF74" s="128"/>
      <c r="AG74" s="128"/>
      <c r="AH74" s="128"/>
      <c r="AI74" s="128"/>
      <c r="AJ74" s="128"/>
      <c r="AK74" s="128"/>
      <c r="AL74" s="128"/>
      <c r="AM74" s="128"/>
      <c r="AN74" s="128"/>
      <c r="AO74" s="128"/>
      <c r="AP74" s="128"/>
      <c r="AQ74" s="128"/>
      <c r="AR74" s="128"/>
      <c r="AS74" s="128"/>
      <c r="AT74" s="128"/>
      <c r="AU74" s="128"/>
      <c r="AV74" s="128"/>
      <c r="AW74" s="128"/>
      <c r="AX74" s="128"/>
      <c r="AY74" s="128"/>
      <c r="AZ74" s="128"/>
      <c r="BA74" s="128"/>
      <c r="BB74" s="128"/>
      <c r="BC74" s="128"/>
      <c r="BD74" s="128"/>
      <c r="BE74" s="128"/>
      <c r="BF74" s="128"/>
      <c r="BG74" s="128"/>
      <c r="BH74" s="128"/>
      <c r="BI74" s="128"/>
      <c r="BJ74" s="128"/>
      <c r="BK74" s="128"/>
      <c r="BL74" s="128"/>
      <c r="BM74" s="128"/>
      <c r="BN74" s="128"/>
      <c r="BO74" s="128"/>
      <c r="BP74" s="128"/>
      <c r="BQ74" s="128"/>
      <c r="BR74" s="128"/>
      <c r="BS74" s="128"/>
      <c r="BT74" s="128"/>
    </row>
    <row r="75" spans="1:72" s="129" customFormat="1" ht="15.75" customHeight="1" x14ac:dyDescent="0.2">
      <c r="A75" s="90"/>
      <c r="B75" s="91"/>
      <c r="C75" s="109"/>
      <c r="D75" s="92"/>
      <c r="E75" s="92" t="s">
        <v>109</v>
      </c>
      <c r="F75" s="102" t="s">
        <v>87</v>
      </c>
      <c r="G75" s="103">
        <f>1800+9128.31+742.19</f>
        <v>11670.5</v>
      </c>
      <c r="H75" s="128"/>
      <c r="I75" s="128"/>
      <c r="J75" s="128"/>
      <c r="K75" s="128"/>
      <c r="L75" s="128"/>
      <c r="M75" s="128"/>
      <c r="N75" s="128"/>
      <c r="O75" s="128"/>
      <c r="P75" s="128"/>
      <c r="Q75" s="128"/>
      <c r="R75" s="128"/>
      <c r="S75" s="128"/>
      <c r="T75" s="128"/>
      <c r="U75" s="128"/>
      <c r="V75" s="128"/>
      <c r="W75" s="128"/>
      <c r="X75" s="128"/>
      <c r="Y75" s="128"/>
      <c r="Z75" s="128"/>
      <c r="AA75" s="128"/>
      <c r="AB75" s="128"/>
      <c r="AC75" s="128"/>
      <c r="AD75" s="128"/>
      <c r="AE75" s="128"/>
      <c r="AF75" s="128"/>
      <c r="AG75" s="128"/>
      <c r="AH75" s="128"/>
      <c r="AI75" s="128"/>
      <c r="AJ75" s="128"/>
      <c r="AK75" s="128"/>
      <c r="AL75" s="128"/>
      <c r="AM75" s="128"/>
      <c r="AN75" s="128"/>
      <c r="AO75" s="128"/>
      <c r="AP75" s="128"/>
      <c r="AQ75" s="128"/>
      <c r="AR75" s="128"/>
      <c r="AS75" s="128"/>
      <c r="AT75" s="128"/>
      <c r="AU75" s="128"/>
      <c r="AV75" s="128"/>
      <c r="AW75" s="128"/>
      <c r="AX75" s="128"/>
      <c r="AY75" s="128"/>
      <c r="AZ75" s="128"/>
      <c r="BA75" s="128"/>
      <c r="BB75" s="128"/>
      <c r="BC75" s="128"/>
      <c r="BD75" s="128"/>
      <c r="BE75" s="128"/>
      <c r="BF75" s="128"/>
      <c r="BG75" s="128"/>
      <c r="BH75" s="128"/>
      <c r="BI75" s="128"/>
      <c r="BJ75" s="128"/>
      <c r="BK75" s="128"/>
      <c r="BL75" s="128"/>
      <c r="BM75" s="128"/>
      <c r="BN75" s="128"/>
      <c r="BO75" s="128"/>
      <c r="BP75" s="128"/>
      <c r="BQ75" s="128"/>
      <c r="BR75" s="128"/>
      <c r="BS75" s="128"/>
      <c r="BT75" s="128"/>
    </row>
    <row r="76" spans="1:72" s="129" customFormat="1" ht="15.75" customHeight="1" x14ac:dyDescent="0.2">
      <c r="A76" s="90"/>
      <c r="B76" s="91"/>
      <c r="C76" s="109"/>
      <c r="D76" s="92"/>
      <c r="E76" s="92" t="s">
        <v>98</v>
      </c>
      <c r="F76" s="102" t="s">
        <v>87</v>
      </c>
      <c r="G76" s="103">
        <f>1021.9+2068.02+181.42</f>
        <v>3271.34</v>
      </c>
      <c r="H76" s="128"/>
      <c r="I76" s="128"/>
      <c r="J76" s="128"/>
      <c r="K76" s="128"/>
      <c r="L76" s="128"/>
      <c r="M76" s="128"/>
      <c r="N76" s="128"/>
      <c r="O76" s="128"/>
      <c r="P76" s="128"/>
      <c r="Q76" s="128"/>
      <c r="R76" s="128"/>
      <c r="S76" s="128"/>
      <c r="T76" s="128"/>
      <c r="U76" s="128"/>
      <c r="V76" s="128"/>
      <c r="W76" s="128"/>
      <c r="X76" s="128"/>
      <c r="Y76" s="128"/>
      <c r="Z76" s="128"/>
      <c r="AA76" s="128"/>
      <c r="AB76" s="128"/>
      <c r="AC76" s="128"/>
      <c r="AD76" s="128"/>
      <c r="AE76" s="128"/>
      <c r="AF76" s="128"/>
      <c r="AG76" s="128"/>
      <c r="AH76" s="128"/>
      <c r="AI76" s="128"/>
      <c r="AJ76" s="128"/>
      <c r="AK76" s="128"/>
      <c r="AL76" s="128"/>
      <c r="AM76" s="128"/>
      <c r="AN76" s="128"/>
      <c r="AO76" s="128"/>
      <c r="AP76" s="128"/>
      <c r="AQ76" s="128"/>
      <c r="AR76" s="128"/>
      <c r="AS76" s="128"/>
      <c r="AT76" s="128"/>
      <c r="AU76" s="128"/>
      <c r="AV76" s="128"/>
      <c r="AW76" s="128"/>
      <c r="AX76" s="128"/>
      <c r="AY76" s="128"/>
      <c r="AZ76" s="128"/>
      <c r="BA76" s="128"/>
      <c r="BB76" s="128"/>
      <c r="BC76" s="128"/>
      <c r="BD76" s="128"/>
      <c r="BE76" s="128"/>
      <c r="BF76" s="128"/>
      <c r="BG76" s="128"/>
      <c r="BH76" s="128"/>
      <c r="BI76" s="128"/>
      <c r="BJ76" s="128"/>
      <c r="BK76" s="128"/>
      <c r="BL76" s="128"/>
      <c r="BM76" s="128"/>
      <c r="BN76" s="128"/>
      <c r="BO76" s="128"/>
      <c r="BP76" s="128"/>
      <c r="BQ76" s="128"/>
      <c r="BR76" s="128"/>
      <c r="BS76" s="128"/>
      <c r="BT76" s="128"/>
    </row>
    <row r="77" spans="1:72" s="129" customFormat="1" ht="15.75" customHeight="1" x14ac:dyDescent="0.2">
      <c r="A77" s="90"/>
      <c r="B77" s="91"/>
      <c r="C77" s="109"/>
      <c r="D77" s="92"/>
      <c r="E77" s="92"/>
      <c r="F77" s="102"/>
      <c r="G77" s="103"/>
      <c r="H77" s="128"/>
      <c r="I77" s="128"/>
      <c r="J77" s="128"/>
      <c r="K77" s="128"/>
      <c r="L77" s="128"/>
      <c r="M77" s="128"/>
      <c r="N77" s="128"/>
      <c r="O77" s="128"/>
      <c r="P77" s="128"/>
      <c r="Q77" s="128"/>
      <c r="R77" s="128"/>
      <c r="S77" s="128"/>
      <c r="T77" s="128"/>
      <c r="U77" s="128"/>
      <c r="V77" s="128"/>
      <c r="W77" s="128"/>
      <c r="X77" s="128"/>
      <c r="Y77" s="128"/>
      <c r="Z77" s="128"/>
      <c r="AA77" s="128"/>
      <c r="AB77" s="128"/>
      <c r="AC77" s="128"/>
      <c r="AD77" s="128"/>
      <c r="AE77" s="128"/>
      <c r="AF77" s="128"/>
      <c r="AG77" s="128"/>
      <c r="AH77" s="128"/>
      <c r="AI77" s="128"/>
      <c r="AJ77" s="128"/>
      <c r="AK77" s="128"/>
      <c r="AL77" s="128"/>
      <c r="AM77" s="128"/>
      <c r="AN77" s="128"/>
      <c r="AO77" s="128"/>
      <c r="AP77" s="128"/>
      <c r="AQ77" s="128"/>
      <c r="AR77" s="128"/>
      <c r="AS77" s="128"/>
      <c r="AT77" s="128"/>
      <c r="AU77" s="128"/>
      <c r="AV77" s="128"/>
      <c r="AW77" s="128"/>
      <c r="AX77" s="128"/>
      <c r="AY77" s="128"/>
      <c r="AZ77" s="128"/>
      <c r="BA77" s="128"/>
      <c r="BB77" s="128"/>
      <c r="BC77" s="128"/>
      <c r="BD77" s="128"/>
      <c r="BE77" s="128"/>
      <c r="BF77" s="128"/>
      <c r="BG77" s="128"/>
      <c r="BH77" s="128"/>
      <c r="BI77" s="128"/>
      <c r="BJ77" s="128"/>
      <c r="BK77" s="128"/>
      <c r="BL77" s="128"/>
      <c r="BM77" s="128"/>
      <c r="BN77" s="128"/>
      <c r="BO77" s="128"/>
      <c r="BP77" s="128"/>
      <c r="BQ77" s="128"/>
      <c r="BR77" s="128"/>
      <c r="BS77" s="128"/>
      <c r="BT77" s="128"/>
    </row>
    <row r="78" spans="1:72" s="129" customFormat="1" ht="15.75" customHeight="1" x14ac:dyDescent="0.2">
      <c r="A78" s="90"/>
      <c r="B78" s="131" t="s">
        <v>54</v>
      </c>
      <c r="C78" s="92" t="s">
        <v>107</v>
      </c>
      <c r="D78" s="92" t="s">
        <v>114</v>
      </c>
      <c r="E78" s="98" t="s">
        <v>87</v>
      </c>
      <c r="F78" s="99" t="s">
        <v>87</v>
      </c>
      <c r="G78" s="100">
        <f>SUM(G80)</f>
        <v>2880.07</v>
      </c>
      <c r="H78" s="128"/>
      <c r="I78" s="128"/>
      <c r="J78" s="128"/>
      <c r="K78" s="128"/>
      <c r="L78" s="128"/>
      <c r="M78" s="128"/>
      <c r="N78" s="128"/>
      <c r="O78" s="128"/>
      <c r="P78" s="128"/>
      <c r="Q78" s="128"/>
      <c r="R78" s="128"/>
      <c r="S78" s="128"/>
      <c r="T78" s="128"/>
      <c r="U78" s="128"/>
      <c r="V78" s="128"/>
      <c r="W78" s="128"/>
      <c r="X78" s="128"/>
      <c r="Y78" s="128"/>
      <c r="Z78" s="128"/>
      <c r="AA78" s="128"/>
      <c r="AB78" s="128"/>
      <c r="AC78" s="128"/>
      <c r="AD78" s="128"/>
      <c r="AE78" s="128"/>
      <c r="AF78" s="128"/>
      <c r="AG78" s="128"/>
      <c r="AH78" s="128"/>
      <c r="AI78" s="128"/>
      <c r="AJ78" s="128"/>
      <c r="AK78" s="128"/>
      <c r="AL78" s="128"/>
      <c r="AM78" s="128"/>
      <c r="AN78" s="128"/>
      <c r="AO78" s="128"/>
      <c r="AP78" s="128"/>
      <c r="AQ78" s="128"/>
      <c r="AR78" s="128"/>
      <c r="AS78" s="128"/>
      <c r="AT78" s="128"/>
      <c r="AU78" s="128"/>
      <c r="AV78" s="128"/>
      <c r="AW78" s="128"/>
      <c r="AX78" s="128"/>
      <c r="AY78" s="128"/>
      <c r="AZ78" s="128"/>
      <c r="BA78" s="128"/>
      <c r="BB78" s="128"/>
      <c r="BC78" s="128"/>
      <c r="BD78" s="128"/>
      <c r="BE78" s="128"/>
      <c r="BF78" s="128"/>
      <c r="BG78" s="128"/>
      <c r="BH78" s="128"/>
      <c r="BI78" s="128"/>
      <c r="BJ78" s="128"/>
      <c r="BK78" s="128"/>
      <c r="BL78" s="128"/>
      <c r="BM78" s="128"/>
      <c r="BN78" s="128"/>
      <c r="BO78" s="128"/>
      <c r="BP78" s="128"/>
      <c r="BQ78" s="128"/>
      <c r="BR78" s="128"/>
      <c r="BS78" s="128"/>
      <c r="BT78" s="128"/>
    </row>
    <row r="79" spans="1:72" s="129" customFormat="1" ht="15.75" customHeight="1" x14ac:dyDescent="0.2">
      <c r="A79" s="90"/>
      <c r="B79" s="91"/>
      <c r="C79" s="109"/>
      <c r="D79" s="92"/>
      <c r="E79" s="92"/>
      <c r="F79" s="102"/>
      <c r="G79" s="103"/>
      <c r="H79" s="128"/>
      <c r="I79" s="128"/>
      <c r="J79" s="128"/>
      <c r="K79" s="128"/>
      <c r="L79" s="128"/>
      <c r="M79" s="128"/>
      <c r="N79" s="128"/>
      <c r="O79" s="128"/>
      <c r="P79" s="128"/>
      <c r="Q79" s="128"/>
      <c r="R79" s="128"/>
      <c r="S79" s="128"/>
      <c r="T79" s="128"/>
      <c r="U79" s="128"/>
      <c r="V79" s="128"/>
      <c r="W79" s="128"/>
      <c r="X79" s="128"/>
      <c r="Y79" s="128"/>
      <c r="Z79" s="128"/>
      <c r="AA79" s="128"/>
      <c r="AB79" s="128"/>
      <c r="AC79" s="128"/>
      <c r="AD79" s="128"/>
      <c r="AE79" s="128"/>
      <c r="AF79" s="128"/>
      <c r="AG79" s="128"/>
      <c r="AH79" s="128"/>
      <c r="AI79" s="128"/>
      <c r="AJ79" s="128"/>
      <c r="AK79" s="128"/>
      <c r="AL79" s="128"/>
      <c r="AM79" s="128"/>
      <c r="AN79" s="128"/>
      <c r="AO79" s="128"/>
      <c r="AP79" s="128"/>
      <c r="AQ79" s="128"/>
      <c r="AR79" s="128"/>
      <c r="AS79" s="128"/>
      <c r="AT79" s="128"/>
      <c r="AU79" s="128"/>
      <c r="AV79" s="128"/>
      <c r="AW79" s="128"/>
      <c r="AX79" s="128"/>
      <c r="AY79" s="128"/>
      <c r="AZ79" s="128"/>
      <c r="BA79" s="128"/>
      <c r="BB79" s="128"/>
      <c r="BC79" s="128"/>
      <c r="BD79" s="128"/>
      <c r="BE79" s="128"/>
      <c r="BF79" s="128"/>
      <c r="BG79" s="128"/>
      <c r="BH79" s="128"/>
      <c r="BI79" s="128"/>
      <c r="BJ79" s="128"/>
      <c r="BK79" s="128"/>
      <c r="BL79" s="128"/>
      <c r="BM79" s="128"/>
      <c r="BN79" s="128"/>
      <c r="BO79" s="128"/>
      <c r="BP79" s="128"/>
      <c r="BQ79" s="128"/>
      <c r="BR79" s="128"/>
      <c r="BS79" s="128"/>
      <c r="BT79" s="128"/>
    </row>
    <row r="80" spans="1:72" s="129" customFormat="1" ht="15.75" customHeight="1" x14ac:dyDescent="0.2">
      <c r="A80" s="90"/>
      <c r="B80" s="91"/>
      <c r="C80" s="109"/>
      <c r="D80" s="92"/>
      <c r="E80" s="92"/>
      <c r="F80" s="102"/>
      <c r="G80" s="130">
        <f>SUM(G81:G83)</f>
        <v>2880.07</v>
      </c>
      <c r="H80" s="128"/>
      <c r="I80" s="128"/>
      <c r="J80" s="128"/>
      <c r="K80" s="128"/>
      <c r="L80" s="128"/>
      <c r="M80" s="128"/>
      <c r="N80" s="128"/>
      <c r="O80" s="128"/>
      <c r="P80" s="128"/>
      <c r="Q80" s="128"/>
      <c r="R80" s="128"/>
      <c r="S80" s="128"/>
      <c r="T80" s="128"/>
      <c r="U80" s="128"/>
      <c r="V80" s="128"/>
      <c r="W80" s="128"/>
      <c r="X80" s="128"/>
      <c r="Y80" s="128"/>
      <c r="Z80" s="128"/>
      <c r="AA80" s="128"/>
      <c r="AB80" s="128"/>
      <c r="AC80" s="128"/>
      <c r="AD80" s="128"/>
      <c r="AE80" s="128"/>
      <c r="AF80" s="128"/>
      <c r="AG80" s="128"/>
      <c r="AH80" s="128"/>
      <c r="AI80" s="128"/>
      <c r="AJ80" s="128"/>
      <c r="AK80" s="128"/>
      <c r="AL80" s="128"/>
      <c r="AM80" s="128"/>
      <c r="AN80" s="128"/>
      <c r="AO80" s="128"/>
      <c r="AP80" s="128"/>
      <c r="AQ80" s="128"/>
      <c r="AR80" s="128"/>
      <c r="AS80" s="128"/>
      <c r="AT80" s="128"/>
      <c r="AU80" s="128"/>
      <c r="AV80" s="128"/>
      <c r="AW80" s="128"/>
      <c r="AX80" s="128"/>
      <c r="AY80" s="128"/>
      <c r="AZ80" s="128"/>
      <c r="BA80" s="128"/>
      <c r="BB80" s="128"/>
      <c r="BC80" s="128"/>
      <c r="BD80" s="128"/>
      <c r="BE80" s="128"/>
      <c r="BF80" s="128"/>
      <c r="BG80" s="128"/>
      <c r="BH80" s="128"/>
      <c r="BI80" s="128"/>
      <c r="BJ80" s="128"/>
      <c r="BK80" s="128"/>
      <c r="BL80" s="128"/>
      <c r="BM80" s="128"/>
      <c r="BN80" s="128"/>
      <c r="BO80" s="128"/>
      <c r="BP80" s="128"/>
      <c r="BQ80" s="128"/>
      <c r="BR80" s="128"/>
      <c r="BS80" s="128"/>
      <c r="BT80" s="128"/>
    </row>
    <row r="81" spans="1:72" s="129" customFormat="1" ht="15.75" customHeight="1" x14ac:dyDescent="0.2">
      <c r="A81" s="90"/>
      <c r="B81" s="91"/>
      <c r="C81" s="109"/>
      <c r="D81" s="92"/>
      <c r="E81" s="92" t="s">
        <v>97</v>
      </c>
      <c r="F81" s="102" t="s">
        <v>87</v>
      </c>
      <c r="G81" s="103">
        <f>55</f>
        <v>55</v>
      </c>
      <c r="H81" s="128"/>
      <c r="I81" s="128"/>
      <c r="J81" s="128"/>
      <c r="K81" s="128"/>
      <c r="L81" s="128"/>
      <c r="M81" s="128"/>
      <c r="N81" s="128"/>
      <c r="O81" s="128"/>
      <c r="P81" s="128"/>
      <c r="Q81" s="128"/>
      <c r="R81" s="128"/>
      <c r="S81" s="128"/>
      <c r="T81" s="128"/>
      <c r="U81" s="128"/>
      <c r="V81" s="128"/>
      <c r="W81" s="128"/>
      <c r="X81" s="128"/>
      <c r="Y81" s="128"/>
      <c r="Z81" s="128"/>
      <c r="AA81" s="128"/>
      <c r="AB81" s="128"/>
      <c r="AC81" s="128"/>
      <c r="AD81" s="128"/>
      <c r="AE81" s="128"/>
      <c r="AF81" s="128"/>
      <c r="AG81" s="128"/>
      <c r="AH81" s="128"/>
      <c r="AI81" s="128"/>
      <c r="AJ81" s="128"/>
      <c r="AK81" s="128"/>
      <c r="AL81" s="128"/>
      <c r="AM81" s="128"/>
      <c r="AN81" s="128"/>
      <c r="AO81" s="128"/>
      <c r="AP81" s="128"/>
      <c r="AQ81" s="128"/>
      <c r="AR81" s="128"/>
      <c r="AS81" s="128"/>
      <c r="AT81" s="128"/>
      <c r="AU81" s="128"/>
      <c r="AV81" s="128"/>
      <c r="AW81" s="128"/>
      <c r="AX81" s="128"/>
      <c r="AY81" s="128"/>
      <c r="AZ81" s="128"/>
      <c r="BA81" s="128"/>
      <c r="BB81" s="128"/>
      <c r="BC81" s="128"/>
      <c r="BD81" s="128"/>
      <c r="BE81" s="128"/>
      <c r="BF81" s="128"/>
      <c r="BG81" s="128"/>
      <c r="BH81" s="128"/>
      <c r="BI81" s="128"/>
      <c r="BJ81" s="128"/>
      <c r="BK81" s="128"/>
      <c r="BL81" s="128"/>
      <c r="BM81" s="128"/>
      <c r="BN81" s="128"/>
      <c r="BO81" s="128"/>
      <c r="BP81" s="128"/>
      <c r="BQ81" s="128"/>
      <c r="BR81" s="128"/>
      <c r="BS81" s="128"/>
      <c r="BT81" s="128"/>
    </row>
    <row r="82" spans="1:72" s="129" customFormat="1" ht="15.75" customHeight="1" x14ac:dyDescent="0.2">
      <c r="A82" s="90"/>
      <c r="B82" s="91"/>
      <c r="C82" s="109"/>
      <c r="D82" s="92"/>
      <c r="E82" s="92" t="s">
        <v>109</v>
      </c>
      <c r="F82" s="102" t="s">
        <v>87</v>
      </c>
      <c r="G82" s="103">
        <f>1562.39+768.26</f>
        <v>2330.65</v>
      </c>
      <c r="H82" s="128"/>
      <c r="I82" s="128"/>
      <c r="J82" s="128"/>
      <c r="K82" s="128"/>
      <c r="L82" s="128"/>
      <c r="M82" s="128"/>
      <c r="N82" s="128"/>
      <c r="O82" s="128"/>
      <c r="P82" s="128"/>
      <c r="Q82" s="128"/>
      <c r="R82" s="128"/>
      <c r="S82" s="128"/>
      <c r="T82" s="128"/>
      <c r="U82" s="128"/>
      <c r="V82" s="128"/>
      <c r="W82" s="128"/>
      <c r="X82" s="128"/>
      <c r="Y82" s="128"/>
      <c r="Z82" s="128"/>
      <c r="AA82" s="128"/>
      <c r="AB82" s="128"/>
      <c r="AC82" s="128"/>
      <c r="AD82" s="128"/>
      <c r="AE82" s="128"/>
      <c r="AF82" s="128"/>
      <c r="AG82" s="128"/>
      <c r="AH82" s="128"/>
      <c r="AI82" s="128"/>
      <c r="AJ82" s="128"/>
      <c r="AK82" s="128"/>
      <c r="AL82" s="128"/>
      <c r="AM82" s="128"/>
      <c r="AN82" s="128"/>
      <c r="AO82" s="128"/>
      <c r="AP82" s="128"/>
      <c r="AQ82" s="128"/>
      <c r="AR82" s="128"/>
      <c r="AS82" s="128"/>
      <c r="AT82" s="128"/>
      <c r="AU82" s="128"/>
      <c r="AV82" s="128"/>
      <c r="AW82" s="128"/>
      <c r="AX82" s="128"/>
      <c r="AY82" s="128"/>
      <c r="AZ82" s="128"/>
      <c r="BA82" s="128"/>
      <c r="BB82" s="128"/>
      <c r="BC82" s="128"/>
      <c r="BD82" s="128"/>
      <c r="BE82" s="128"/>
      <c r="BF82" s="128"/>
      <c r="BG82" s="128"/>
      <c r="BH82" s="128"/>
      <c r="BI82" s="128"/>
      <c r="BJ82" s="128"/>
      <c r="BK82" s="128"/>
      <c r="BL82" s="128"/>
      <c r="BM82" s="128"/>
      <c r="BN82" s="128"/>
      <c r="BO82" s="128"/>
      <c r="BP82" s="128"/>
      <c r="BQ82" s="128"/>
      <c r="BR82" s="128"/>
      <c r="BS82" s="128"/>
      <c r="BT82" s="128"/>
    </row>
    <row r="83" spans="1:72" s="129" customFormat="1" ht="15.75" customHeight="1" x14ac:dyDescent="0.2">
      <c r="A83" s="90"/>
      <c r="B83" s="91"/>
      <c r="C83" s="109"/>
      <c r="D83" s="92"/>
      <c r="E83" s="92" t="s">
        <v>98</v>
      </c>
      <c r="F83" s="102" t="s">
        <v>87</v>
      </c>
      <c r="G83" s="103">
        <f>306.66+187.76</f>
        <v>494.42</v>
      </c>
      <c r="H83" s="128"/>
      <c r="I83" s="128"/>
      <c r="J83" s="128"/>
      <c r="K83" s="128"/>
      <c r="L83" s="128"/>
      <c r="M83" s="128"/>
      <c r="N83" s="128"/>
      <c r="O83" s="128"/>
      <c r="P83" s="128"/>
      <c r="Q83" s="128"/>
      <c r="R83" s="128"/>
      <c r="S83" s="128"/>
      <c r="T83" s="128"/>
      <c r="U83" s="128"/>
      <c r="V83" s="128"/>
      <c r="W83" s="128"/>
      <c r="X83" s="128"/>
      <c r="Y83" s="128"/>
      <c r="Z83" s="128"/>
      <c r="AA83" s="128"/>
      <c r="AB83" s="128"/>
      <c r="AC83" s="128"/>
      <c r="AD83" s="128"/>
      <c r="AE83" s="128"/>
      <c r="AF83" s="128"/>
      <c r="AG83" s="128"/>
      <c r="AH83" s="128"/>
      <c r="AI83" s="128"/>
      <c r="AJ83" s="128"/>
      <c r="AK83" s="128"/>
      <c r="AL83" s="128"/>
      <c r="AM83" s="128"/>
      <c r="AN83" s="128"/>
      <c r="AO83" s="128"/>
      <c r="AP83" s="128"/>
      <c r="AQ83" s="128"/>
      <c r="AR83" s="128"/>
      <c r="AS83" s="128"/>
      <c r="AT83" s="128"/>
      <c r="AU83" s="128"/>
      <c r="AV83" s="128"/>
      <c r="AW83" s="128"/>
      <c r="AX83" s="128"/>
      <c r="AY83" s="128"/>
      <c r="AZ83" s="128"/>
      <c r="BA83" s="128"/>
      <c r="BB83" s="128"/>
      <c r="BC83" s="128"/>
      <c r="BD83" s="128"/>
      <c r="BE83" s="128"/>
      <c r="BF83" s="128"/>
      <c r="BG83" s="128"/>
      <c r="BH83" s="128"/>
      <c r="BI83" s="128"/>
      <c r="BJ83" s="128"/>
      <c r="BK83" s="128"/>
      <c r="BL83" s="128"/>
      <c r="BM83" s="128"/>
      <c r="BN83" s="128"/>
      <c r="BO83" s="128"/>
      <c r="BP83" s="128"/>
      <c r="BQ83" s="128"/>
      <c r="BR83" s="128"/>
      <c r="BS83" s="128"/>
      <c r="BT83" s="128"/>
    </row>
    <row r="84" spans="1:72" s="129" customFormat="1" ht="15.75" customHeight="1" x14ac:dyDescent="0.2">
      <c r="A84" s="90"/>
      <c r="B84" s="91"/>
      <c r="C84" s="109"/>
      <c r="D84" s="92"/>
      <c r="E84" s="92"/>
      <c r="F84" s="102"/>
      <c r="G84" s="103"/>
      <c r="H84" s="128"/>
      <c r="I84" s="128"/>
      <c r="J84" s="128"/>
      <c r="K84" s="128"/>
      <c r="L84" s="128"/>
      <c r="M84" s="128"/>
      <c r="N84" s="128"/>
      <c r="O84" s="128"/>
      <c r="P84" s="128"/>
      <c r="Q84" s="128"/>
      <c r="R84" s="128"/>
      <c r="S84" s="128"/>
      <c r="T84" s="128"/>
      <c r="U84" s="128"/>
      <c r="V84" s="128"/>
      <c r="W84" s="128"/>
      <c r="X84" s="128"/>
      <c r="Y84" s="128"/>
      <c r="Z84" s="128"/>
      <c r="AA84" s="128"/>
      <c r="AB84" s="128"/>
      <c r="AC84" s="128"/>
      <c r="AD84" s="128"/>
      <c r="AE84" s="128"/>
      <c r="AF84" s="128"/>
      <c r="AG84" s="128"/>
      <c r="AH84" s="128"/>
      <c r="AI84" s="128"/>
      <c r="AJ84" s="128"/>
      <c r="AK84" s="128"/>
      <c r="AL84" s="128"/>
      <c r="AM84" s="128"/>
      <c r="AN84" s="128"/>
      <c r="AO84" s="128"/>
      <c r="AP84" s="128"/>
      <c r="AQ84" s="128"/>
      <c r="AR84" s="128"/>
      <c r="AS84" s="128"/>
      <c r="AT84" s="128"/>
      <c r="AU84" s="128"/>
      <c r="AV84" s="128"/>
      <c r="AW84" s="128"/>
      <c r="AX84" s="128"/>
      <c r="AY84" s="128"/>
      <c r="AZ84" s="128"/>
      <c r="BA84" s="128"/>
      <c r="BB84" s="128"/>
      <c r="BC84" s="128"/>
      <c r="BD84" s="128"/>
      <c r="BE84" s="128"/>
      <c r="BF84" s="128"/>
      <c r="BG84" s="128"/>
      <c r="BH84" s="128"/>
      <c r="BI84" s="128"/>
      <c r="BJ84" s="128"/>
      <c r="BK84" s="128"/>
      <c r="BL84" s="128"/>
      <c r="BM84" s="128"/>
      <c r="BN84" s="128"/>
      <c r="BO84" s="128"/>
      <c r="BP84" s="128"/>
      <c r="BQ84" s="128"/>
      <c r="BR84" s="128"/>
      <c r="BS84" s="128"/>
      <c r="BT84" s="128"/>
    </row>
    <row r="85" spans="1:72" s="129" customFormat="1" ht="15.75" customHeight="1" x14ac:dyDescent="0.2">
      <c r="A85" s="90"/>
      <c r="B85" s="131" t="s">
        <v>54</v>
      </c>
      <c r="C85" s="92" t="s">
        <v>107</v>
      </c>
      <c r="D85" s="92" t="s">
        <v>115</v>
      </c>
      <c r="E85" s="98" t="s">
        <v>87</v>
      </c>
      <c r="F85" s="99" t="s">
        <v>87</v>
      </c>
      <c r="G85" s="100">
        <f>SUM(G87)</f>
        <v>62821.61</v>
      </c>
      <c r="H85" s="128"/>
      <c r="I85" s="128"/>
      <c r="J85" s="128"/>
      <c r="K85" s="128"/>
      <c r="L85" s="128"/>
      <c r="M85" s="128"/>
      <c r="N85" s="128"/>
      <c r="O85" s="128"/>
      <c r="P85" s="128"/>
      <c r="Q85" s="128"/>
      <c r="R85" s="128"/>
      <c r="S85" s="128"/>
      <c r="T85" s="128"/>
      <c r="U85" s="128"/>
      <c r="V85" s="128"/>
      <c r="W85" s="128"/>
      <c r="X85" s="128"/>
      <c r="Y85" s="128"/>
      <c r="Z85" s="128"/>
      <c r="AA85" s="128"/>
      <c r="AB85" s="128"/>
      <c r="AC85" s="128"/>
      <c r="AD85" s="128"/>
      <c r="AE85" s="128"/>
      <c r="AF85" s="128"/>
      <c r="AG85" s="128"/>
      <c r="AH85" s="128"/>
      <c r="AI85" s="128"/>
      <c r="AJ85" s="128"/>
      <c r="AK85" s="128"/>
      <c r="AL85" s="128"/>
      <c r="AM85" s="128"/>
      <c r="AN85" s="128"/>
      <c r="AO85" s="128"/>
      <c r="AP85" s="128"/>
      <c r="AQ85" s="128"/>
      <c r="AR85" s="128"/>
      <c r="AS85" s="128"/>
      <c r="AT85" s="128"/>
      <c r="AU85" s="128"/>
      <c r="AV85" s="128"/>
      <c r="AW85" s="128"/>
      <c r="AX85" s="128"/>
      <c r="AY85" s="128"/>
      <c r="AZ85" s="128"/>
      <c r="BA85" s="128"/>
      <c r="BB85" s="128"/>
      <c r="BC85" s="128"/>
      <c r="BD85" s="128"/>
      <c r="BE85" s="128"/>
      <c r="BF85" s="128"/>
      <c r="BG85" s="128"/>
      <c r="BH85" s="128"/>
      <c r="BI85" s="128"/>
      <c r="BJ85" s="128"/>
      <c r="BK85" s="128"/>
      <c r="BL85" s="128"/>
      <c r="BM85" s="128"/>
      <c r="BN85" s="128"/>
      <c r="BO85" s="128"/>
      <c r="BP85" s="128"/>
      <c r="BQ85" s="128"/>
      <c r="BR85" s="128"/>
      <c r="BS85" s="128"/>
      <c r="BT85" s="128"/>
    </row>
    <row r="86" spans="1:72" s="129" customFormat="1" ht="12.75" customHeight="1" x14ac:dyDescent="0.2">
      <c r="A86" s="90"/>
      <c r="B86" s="91"/>
      <c r="C86" s="109"/>
      <c r="D86" s="92"/>
      <c r="E86" s="92"/>
      <c r="F86" s="102"/>
      <c r="G86" s="103"/>
      <c r="H86" s="128"/>
      <c r="I86" s="128"/>
      <c r="J86" s="128"/>
      <c r="K86" s="128"/>
      <c r="L86" s="128"/>
      <c r="M86" s="128"/>
      <c r="N86" s="128"/>
      <c r="O86" s="128"/>
      <c r="P86" s="128"/>
      <c r="Q86" s="128"/>
      <c r="R86" s="128"/>
      <c r="S86" s="128"/>
      <c r="T86" s="128"/>
      <c r="U86" s="128"/>
      <c r="V86" s="128"/>
      <c r="W86" s="128"/>
      <c r="X86" s="128"/>
      <c r="Y86" s="128"/>
      <c r="Z86" s="128"/>
      <c r="AA86" s="128"/>
      <c r="AB86" s="128"/>
      <c r="AC86" s="128"/>
      <c r="AD86" s="128"/>
      <c r="AE86" s="128"/>
      <c r="AF86" s="128"/>
      <c r="AG86" s="128"/>
      <c r="AH86" s="128"/>
      <c r="AI86" s="128"/>
      <c r="AJ86" s="128"/>
      <c r="AK86" s="128"/>
      <c r="AL86" s="128"/>
      <c r="AM86" s="128"/>
      <c r="AN86" s="128"/>
      <c r="AO86" s="128"/>
      <c r="AP86" s="128"/>
      <c r="AQ86" s="128"/>
      <c r="AR86" s="128"/>
      <c r="AS86" s="128"/>
      <c r="AT86" s="128"/>
      <c r="AU86" s="128"/>
      <c r="AV86" s="128"/>
      <c r="AW86" s="128"/>
      <c r="AX86" s="128"/>
      <c r="AY86" s="128"/>
      <c r="AZ86" s="128"/>
      <c r="BA86" s="128"/>
      <c r="BB86" s="128"/>
      <c r="BC86" s="128"/>
      <c r="BD86" s="128"/>
      <c r="BE86" s="128"/>
      <c r="BF86" s="128"/>
      <c r="BG86" s="128"/>
      <c r="BH86" s="128"/>
      <c r="BI86" s="128"/>
      <c r="BJ86" s="128"/>
      <c r="BK86" s="128"/>
      <c r="BL86" s="128"/>
      <c r="BM86" s="128"/>
      <c r="BN86" s="128"/>
      <c r="BO86" s="128"/>
      <c r="BP86" s="128"/>
      <c r="BQ86" s="128"/>
      <c r="BR86" s="128"/>
      <c r="BS86" s="128"/>
      <c r="BT86" s="128"/>
    </row>
    <row r="87" spans="1:72" s="129" customFormat="1" ht="15.75" customHeight="1" x14ac:dyDescent="0.2">
      <c r="A87" s="90"/>
      <c r="B87" s="91"/>
      <c r="C87" s="109"/>
      <c r="D87" s="92"/>
      <c r="E87" s="92"/>
      <c r="F87" s="102"/>
      <c r="G87" s="130">
        <f>SUM(G88:G90)</f>
        <v>62821.61</v>
      </c>
      <c r="H87" s="128"/>
      <c r="I87" s="128"/>
      <c r="J87" s="128"/>
      <c r="K87" s="128"/>
      <c r="L87" s="128"/>
      <c r="M87" s="128"/>
      <c r="N87" s="128"/>
      <c r="O87" s="128"/>
      <c r="P87" s="128"/>
      <c r="Q87" s="128"/>
      <c r="R87" s="128"/>
      <c r="S87" s="128"/>
      <c r="T87" s="128"/>
      <c r="U87" s="128"/>
      <c r="V87" s="128"/>
      <c r="W87" s="128"/>
      <c r="X87" s="128"/>
      <c r="Y87" s="128"/>
      <c r="Z87" s="128"/>
      <c r="AA87" s="128"/>
      <c r="AB87" s="128"/>
      <c r="AC87" s="128"/>
      <c r="AD87" s="128"/>
      <c r="AE87" s="128"/>
      <c r="AF87" s="128"/>
      <c r="AG87" s="128"/>
      <c r="AH87" s="128"/>
      <c r="AI87" s="128"/>
      <c r="AJ87" s="128"/>
      <c r="AK87" s="128"/>
      <c r="AL87" s="128"/>
      <c r="AM87" s="128"/>
      <c r="AN87" s="128"/>
      <c r="AO87" s="128"/>
      <c r="AP87" s="128"/>
      <c r="AQ87" s="128"/>
      <c r="AR87" s="128"/>
      <c r="AS87" s="128"/>
      <c r="AT87" s="128"/>
      <c r="AU87" s="128"/>
      <c r="AV87" s="128"/>
      <c r="AW87" s="128"/>
      <c r="AX87" s="128"/>
      <c r="AY87" s="128"/>
      <c r="AZ87" s="128"/>
      <c r="BA87" s="128"/>
      <c r="BB87" s="128"/>
      <c r="BC87" s="128"/>
      <c r="BD87" s="128"/>
      <c r="BE87" s="128"/>
      <c r="BF87" s="128"/>
      <c r="BG87" s="128"/>
      <c r="BH87" s="128"/>
      <c r="BI87" s="128"/>
      <c r="BJ87" s="128"/>
      <c r="BK87" s="128"/>
      <c r="BL87" s="128"/>
      <c r="BM87" s="128"/>
      <c r="BN87" s="128"/>
      <c r="BO87" s="128"/>
      <c r="BP87" s="128"/>
      <c r="BQ87" s="128"/>
      <c r="BR87" s="128"/>
      <c r="BS87" s="128"/>
      <c r="BT87" s="128"/>
    </row>
    <row r="88" spans="1:72" s="129" customFormat="1" ht="15.75" customHeight="1" x14ac:dyDescent="0.2">
      <c r="A88" s="90"/>
      <c r="B88" s="91"/>
      <c r="C88" s="109"/>
      <c r="D88" s="92"/>
      <c r="E88" s="92" t="s">
        <v>62</v>
      </c>
      <c r="F88" s="102" t="s">
        <v>87</v>
      </c>
      <c r="G88" s="103">
        <f>1500</f>
        <v>1500</v>
      </c>
      <c r="H88" s="128"/>
      <c r="I88" s="128"/>
      <c r="J88" s="128"/>
      <c r="K88" s="128"/>
      <c r="L88" s="128"/>
      <c r="M88" s="128"/>
      <c r="N88" s="128"/>
      <c r="O88" s="128"/>
      <c r="P88" s="128"/>
      <c r="Q88" s="128"/>
      <c r="R88" s="128"/>
      <c r="S88" s="128"/>
      <c r="T88" s="128"/>
      <c r="U88" s="128"/>
      <c r="V88" s="128"/>
      <c r="W88" s="128"/>
      <c r="X88" s="128"/>
      <c r="Y88" s="128"/>
      <c r="Z88" s="128"/>
      <c r="AA88" s="128"/>
      <c r="AB88" s="128"/>
      <c r="AC88" s="128"/>
      <c r="AD88" s="128"/>
      <c r="AE88" s="128"/>
      <c r="AF88" s="128"/>
      <c r="AG88" s="128"/>
      <c r="AH88" s="128"/>
      <c r="AI88" s="128"/>
      <c r="AJ88" s="128"/>
      <c r="AK88" s="128"/>
      <c r="AL88" s="128"/>
      <c r="AM88" s="128"/>
      <c r="AN88" s="128"/>
      <c r="AO88" s="128"/>
      <c r="AP88" s="128"/>
      <c r="AQ88" s="128"/>
      <c r="AR88" s="128"/>
      <c r="AS88" s="128"/>
      <c r="AT88" s="128"/>
      <c r="AU88" s="128"/>
      <c r="AV88" s="128"/>
      <c r="AW88" s="128"/>
      <c r="AX88" s="128"/>
      <c r="AY88" s="128"/>
      <c r="AZ88" s="128"/>
      <c r="BA88" s="128"/>
      <c r="BB88" s="128"/>
      <c r="BC88" s="128"/>
      <c r="BD88" s="128"/>
      <c r="BE88" s="128"/>
      <c r="BF88" s="128"/>
      <c r="BG88" s="128"/>
      <c r="BH88" s="128"/>
      <c r="BI88" s="128"/>
      <c r="BJ88" s="128"/>
      <c r="BK88" s="128"/>
      <c r="BL88" s="128"/>
      <c r="BM88" s="128"/>
      <c r="BN88" s="128"/>
      <c r="BO88" s="128"/>
      <c r="BP88" s="128"/>
      <c r="BQ88" s="128"/>
      <c r="BR88" s="128"/>
      <c r="BS88" s="128"/>
      <c r="BT88" s="128"/>
    </row>
    <row r="89" spans="1:72" s="129" customFormat="1" ht="15.75" customHeight="1" x14ac:dyDescent="0.2">
      <c r="A89" s="90"/>
      <c r="B89" s="91"/>
      <c r="C89" s="109"/>
      <c r="D89" s="92"/>
      <c r="E89" s="92" t="s">
        <v>109</v>
      </c>
      <c r="F89" s="102" t="s">
        <v>87</v>
      </c>
      <c r="G89" s="103">
        <f>13343.1+22918.28+12450.95</f>
        <v>48712.33</v>
      </c>
      <c r="H89" s="128"/>
      <c r="I89" s="128"/>
      <c r="J89" s="128"/>
      <c r="K89" s="128"/>
      <c r="L89" s="128"/>
      <c r="M89" s="128"/>
      <c r="N89" s="128"/>
      <c r="O89" s="128"/>
      <c r="P89" s="128"/>
      <c r="Q89" s="128"/>
      <c r="R89" s="128"/>
      <c r="S89" s="128"/>
      <c r="T89" s="128"/>
      <c r="U89" s="128"/>
      <c r="V89" s="128"/>
      <c r="W89" s="128"/>
      <c r="X89" s="128"/>
      <c r="Y89" s="128"/>
      <c r="Z89" s="128"/>
      <c r="AA89" s="128"/>
      <c r="AB89" s="128"/>
      <c r="AC89" s="128"/>
      <c r="AD89" s="128"/>
      <c r="AE89" s="128"/>
      <c r="AF89" s="128"/>
      <c r="AG89" s="128"/>
      <c r="AH89" s="128"/>
      <c r="AI89" s="128"/>
      <c r="AJ89" s="128"/>
      <c r="AK89" s="128"/>
      <c r="AL89" s="128"/>
      <c r="AM89" s="128"/>
      <c r="AN89" s="128"/>
      <c r="AO89" s="128"/>
      <c r="AP89" s="128"/>
      <c r="AQ89" s="128"/>
      <c r="AR89" s="128"/>
      <c r="AS89" s="128"/>
      <c r="AT89" s="128"/>
      <c r="AU89" s="128"/>
      <c r="AV89" s="128"/>
      <c r="AW89" s="128"/>
      <c r="AX89" s="128"/>
      <c r="AY89" s="128"/>
      <c r="AZ89" s="128"/>
      <c r="BA89" s="128"/>
      <c r="BB89" s="128"/>
      <c r="BC89" s="128"/>
      <c r="BD89" s="128"/>
      <c r="BE89" s="128"/>
      <c r="BF89" s="128"/>
      <c r="BG89" s="128"/>
      <c r="BH89" s="128"/>
      <c r="BI89" s="128"/>
      <c r="BJ89" s="128"/>
      <c r="BK89" s="128"/>
      <c r="BL89" s="128"/>
      <c r="BM89" s="128"/>
      <c r="BN89" s="128"/>
      <c r="BO89" s="128"/>
      <c r="BP89" s="128"/>
      <c r="BQ89" s="128"/>
      <c r="BR89" s="128"/>
      <c r="BS89" s="128"/>
      <c r="BT89" s="128"/>
    </row>
    <row r="90" spans="1:72" s="129" customFormat="1" ht="15.75" customHeight="1" x14ac:dyDescent="0.2">
      <c r="A90" s="90"/>
      <c r="B90" s="91"/>
      <c r="C90" s="109"/>
      <c r="D90" s="92"/>
      <c r="E90" s="92" t="s">
        <v>98</v>
      </c>
      <c r="F90" s="102" t="s">
        <v>87</v>
      </c>
      <c r="G90" s="103">
        <f>4235+5331.27+3043.01</f>
        <v>12609.28</v>
      </c>
      <c r="H90" s="128"/>
      <c r="I90" s="128"/>
      <c r="J90" s="128"/>
      <c r="K90" s="128"/>
      <c r="L90" s="128"/>
      <c r="M90" s="128"/>
      <c r="N90" s="128"/>
      <c r="O90" s="128"/>
      <c r="P90" s="128"/>
      <c r="Q90" s="128"/>
      <c r="R90" s="128"/>
      <c r="S90" s="128"/>
      <c r="T90" s="128"/>
      <c r="U90" s="128"/>
      <c r="V90" s="128"/>
      <c r="W90" s="128"/>
      <c r="X90" s="128"/>
      <c r="Y90" s="128"/>
      <c r="Z90" s="128"/>
      <c r="AA90" s="128"/>
      <c r="AB90" s="128"/>
      <c r="AC90" s="128"/>
      <c r="AD90" s="128"/>
      <c r="AE90" s="128"/>
      <c r="AF90" s="128"/>
      <c r="AG90" s="128"/>
      <c r="AH90" s="128"/>
      <c r="AI90" s="128"/>
      <c r="AJ90" s="128"/>
      <c r="AK90" s="128"/>
      <c r="AL90" s="128"/>
      <c r="AM90" s="128"/>
      <c r="AN90" s="128"/>
      <c r="AO90" s="128"/>
      <c r="AP90" s="128"/>
      <c r="AQ90" s="128"/>
      <c r="AR90" s="128"/>
      <c r="AS90" s="128"/>
      <c r="AT90" s="128"/>
      <c r="AU90" s="128"/>
      <c r="AV90" s="128"/>
      <c r="AW90" s="128"/>
      <c r="AX90" s="128"/>
      <c r="AY90" s="128"/>
      <c r="AZ90" s="128"/>
      <c r="BA90" s="128"/>
      <c r="BB90" s="128"/>
      <c r="BC90" s="128"/>
      <c r="BD90" s="128"/>
      <c r="BE90" s="128"/>
      <c r="BF90" s="128"/>
      <c r="BG90" s="128"/>
      <c r="BH90" s="128"/>
      <c r="BI90" s="128"/>
      <c r="BJ90" s="128"/>
      <c r="BK90" s="128"/>
      <c r="BL90" s="128"/>
      <c r="BM90" s="128"/>
      <c r="BN90" s="128"/>
      <c r="BO90" s="128"/>
      <c r="BP90" s="128"/>
      <c r="BQ90" s="128"/>
      <c r="BR90" s="128"/>
      <c r="BS90" s="128"/>
      <c r="BT90" s="128"/>
    </row>
    <row r="91" spans="1:72" s="129" customFormat="1" ht="15.75" customHeight="1" x14ac:dyDescent="0.2">
      <c r="A91" s="104"/>
      <c r="B91" s="105"/>
      <c r="C91" s="106"/>
      <c r="D91" s="93"/>
      <c r="E91" s="93"/>
      <c r="F91" s="95"/>
      <c r="G91" s="107"/>
      <c r="H91" s="128"/>
      <c r="I91" s="128"/>
      <c r="J91" s="128"/>
      <c r="K91" s="128"/>
      <c r="L91" s="128"/>
      <c r="M91" s="128"/>
      <c r="N91" s="128"/>
      <c r="O91" s="128"/>
      <c r="P91" s="128"/>
      <c r="Q91" s="128"/>
      <c r="R91" s="128"/>
      <c r="S91" s="128"/>
      <c r="T91" s="128"/>
      <c r="U91" s="128"/>
      <c r="V91" s="128"/>
      <c r="W91" s="128"/>
      <c r="X91" s="128"/>
      <c r="Y91" s="128"/>
      <c r="Z91" s="128"/>
      <c r="AA91" s="128"/>
      <c r="AB91" s="128"/>
      <c r="AC91" s="128"/>
      <c r="AD91" s="128"/>
      <c r="AE91" s="128"/>
      <c r="AF91" s="128"/>
      <c r="AG91" s="128"/>
      <c r="AH91" s="128"/>
      <c r="AI91" s="128"/>
      <c r="AJ91" s="128"/>
      <c r="AK91" s="128"/>
      <c r="AL91" s="128"/>
      <c r="AM91" s="128"/>
      <c r="AN91" s="128"/>
      <c r="AO91" s="128"/>
      <c r="AP91" s="128"/>
      <c r="AQ91" s="128"/>
      <c r="AR91" s="128"/>
      <c r="AS91" s="128"/>
      <c r="AT91" s="128"/>
      <c r="AU91" s="128"/>
      <c r="AV91" s="128"/>
      <c r="AW91" s="128"/>
      <c r="AX91" s="128"/>
      <c r="AY91" s="128"/>
      <c r="AZ91" s="128"/>
      <c r="BA91" s="128"/>
      <c r="BB91" s="128"/>
      <c r="BC91" s="128"/>
      <c r="BD91" s="128"/>
      <c r="BE91" s="128"/>
      <c r="BF91" s="128"/>
      <c r="BG91" s="128"/>
      <c r="BH91" s="128"/>
      <c r="BI91" s="128"/>
      <c r="BJ91" s="128"/>
      <c r="BK91" s="128"/>
      <c r="BL91" s="128"/>
      <c r="BM91" s="128"/>
      <c r="BN91" s="128"/>
      <c r="BO91" s="128"/>
      <c r="BP91" s="128"/>
      <c r="BQ91" s="128"/>
      <c r="BR91" s="128"/>
      <c r="BS91" s="128"/>
      <c r="BT91" s="128"/>
    </row>
    <row r="92" spans="1:72" s="129" customFormat="1" ht="19.5" customHeight="1" x14ac:dyDescent="0.2">
      <c r="A92" s="90"/>
      <c r="B92" s="131" t="s">
        <v>54</v>
      </c>
      <c r="C92" s="92" t="s">
        <v>107</v>
      </c>
      <c r="D92" s="92" t="s">
        <v>116</v>
      </c>
      <c r="E92" s="93" t="s">
        <v>87</v>
      </c>
      <c r="F92" s="95" t="s">
        <v>87</v>
      </c>
      <c r="G92" s="94">
        <f>SUM(G94)</f>
        <v>7608.75</v>
      </c>
      <c r="H92" s="128"/>
      <c r="I92" s="128"/>
      <c r="J92" s="128"/>
      <c r="K92" s="128"/>
      <c r="L92" s="128"/>
      <c r="M92" s="128"/>
      <c r="N92" s="128"/>
      <c r="O92" s="128"/>
      <c r="P92" s="128"/>
      <c r="Q92" s="128"/>
      <c r="R92" s="128"/>
      <c r="S92" s="128"/>
      <c r="T92" s="128"/>
      <c r="U92" s="128"/>
      <c r="V92" s="128"/>
      <c r="W92" s="128"/>
      <c r="X92" s="128"/>
      <c r="Y92" s="128"/>
      <c r="Z92" s="128"/>
      <c r="AA92" s="128"/>
      <c r="AB92" s="128"/>
      <c r="AC92" s="128"/>
      <c r="AD92" s="128"/>
      <c r="AE92" s="128"/>
      <c r="AF92" s="128"/>
      <c r="AG92" s="128"/>
      <c r="AH92" s="128"/>
      <c r="AI92" s="128"/>
      <c r="AJ92" s="128"/>
      <c r="AK92" s="128"/>
      <c r="AL92" s="128"/>
      <c r="AM92" s="128"/>
      <c r="AN92" s="128"/>
      <c r="AO92" s="128"/>
      <c r="AP92" s="128"/>
      <c r="AQ92" s="128"/>
      <c r="AR92" s="128"/>
      <c r="AS92" s="128"/>
      <c r="AT92" s="128"/>
      <c r="AU92" s="128"/>
      <c r="AV92" s="128"/>
      <c r="AW92" s="128"/>
      <c r="AX92" s="128"/>
      <c r="AY92" s="128"/>
      <c r="AZ92" s="128"/>
      <c r="BA92" s="128"/>
      <c r="BB92" s="128"/>
      <c r="BC92" s="128"/>
      <c r="BD92" s="128"/>
      <c r="BE92" s="128"/>
      <c r="BF92" s="128"/>
      <c r="BG92" s="128"/>
      <c r="BH92" s="128"/>
      <c r="BI92" s="128"/>
      <c r="BJ92" s="128"/>
      <c r="BK92" s="128"/>
      <c r="BL92" s="128"/>
      <c r="BM92" s="128"/>
      <c r="BN92" s="128"/>
      <c r="BO92" s="128"/>
      <c r="BP92" s="128"/>
      <c r="BQ92" s="128"/>
      <c r="BR92" s="128"/>
      <c r="BS92" s="128"/>
      <c r="BT92" s="128"/>
    </row>
    <row r="93" spans="1:72" s="129" customFormat="1" ht="12" customHeight="1" x14ac:dyDescent="0.2">
      <c r="A93" s="90"/>
      <c r="B93" s="91"/>
      <c r="C93" s="109"/>
      <c r="D93" s="92"/>
      <c r="E93" s="92"/>
      <c r="F93" s="102"/>
      <c r="G93" s="103"/>
      <c r="H93" s="128"/>
      <c r="I93" s="128"/>
      <c r="J93" s="128"/>
      <c r="K93" s="128"/>
      <c r="L93" s="128"/>
      <c r="M93" s="128"/>
      <c r="N93" s="128"/>
      <c r="O93" s="128"/>
      <c r="P93" s="128"/>
      <c r="Q93" s="128"/>
      <c r="R93" s="128"/>
      <c r="S93" s="128"/>
      <c r="T93" s="128"/>
      <c r="U93" s="128"/>
      <c r="V93" s="128"/>
      <c r="W93" s="128"/>
      <c r="X93" s="128"/>
      <c r="Y93" s="128"/>
      <c r="Z93" s="128"/>
      <c r="AA93" s="128"/>
      <c r="AB93" s="128"/>
      <c r="AC93" s="128"/>
      <c r="AD93" s="128"/>
      <c r="AE93" s="128"/>
      <c r="AF93" s="128"/>
      <c r="AG93" s="128"/>
      <c r="AH93" s="128"/>
      <c r="AI93" s="128"/>
      <c r="AJ93" s="128"/>
      <c r="AK93" s="128"/>
      <c r="AL93" s="128"/>
      <c r="AM93" s="128"/>
      <c r="AN93" s="128"/>
      <c r="AO93" s="128"/>
      <c r="AP93" s="128"/>
      <c r="AQ93" s="128"/>
      <c r="AR93" s="128"/>
      <c r="AS93" s="128"/>
      <c r="AT93" s="128"/>
      <c r="AU93" s="128"/>
      <c r="AV93" s="128"/>
      <c r="AW93" s="128"/>
      <c r="AX93" s="128"/>
      <c r="AY93" s="128"/>
      <c r="AZ93" s="128"/>
      <c r="BA93" s="128"/>
      <c r="BB93" s="128"/>
      <c r="BC93" s="128"/>
      <c r="BD93" s="128"/>
      <c r="BE93" s="128"/>
      <c r="BF93" s="128"/>
      <c r="BG93" s="128"/>
      <c r="BH93" s="128"/>
      <c r="BI93" s="128"/>
      <c r="BJ93" s="128"/>
      <c r="BK93" s="128"/>
      <c r="BL93" s="128"/>
      <c r="BM93" s="128"/>
      <c r="BN93" s="128"/>
      <c r="BO93" s="128"/>
      <c r="BP93" s="128"/>
      <c r="BQ93" s="128"/>
      <c r="BR93" s="128"/>
      <c r="BS93" s="128"/>
      <c r="BT93" s="128"/>
    </row>
    <row r="94" spans="1:72" s="129" customFormat="1" ht="15.75" customHeight="1" x14ac:dyDescent="0.2">
      <c r="A94" s="90"/>
      <c r="B94" s="91"/>
      <c r="C94" s="109"/>
      <c r="D94" s="92"/>
      <c r="E94" s="92"/>
      <c r="F94" s="102"/>
      <c r="G94" s="130">
        <f>SUM(G95:G96)</f>
        <v>7608.75</v>
      </c>
      <c r="H94" s="128"/>
      <c r="I94" s="128"/>
      <c r="J94" s="128"/>
      <c r="K94" s="128"/>
      <c r="L94" s="128"/>
      <c r="M94" s="128"/>
      <c r="N94" s="128"/>
      <c r="O94" s="128"/>
      <c r="P94" s="128"/>
      <c r="Q94" s="128"/>
      <c r="R94" s="128"/>
      <c r="S94" s="128"/>
      <c r="T94" s="128"/>
      <c r="U94" s="128"/>
      <c r="V94" s="128"/>
      <c r="W94" s="128"/>
      <c r="X94" s="128"/>
      <c r="Y94" s="128"/>
      <c r="Z94" s="128"/>
      <c r="AA94" s="128"/>
      <c r="AB94" s="128"/>
      <c r="AC94" s="128"/>
      <c r="AD94" s="128"/>
      <c r="AE94" s="128"/>
      <c r="AF94" s="128"/>
      <c r="AG94" s="128"/>
      <c r="AH94" s="128"/>
      <c r="AI94" s="128"/>
      <c r="AJ94" s="128"/>
      <c r="AK94" s="128"/>
      <c r="AL94" s="128"/>
      <c r="AM94" s="128"/>
      <c r="AN94" s="128"/>
      <c r="AO94" s="128"/>
      <c r="AP94" s="128"/>
      <c r="AQ94" s="128"/>
      <c r="AR94" s="128"/>
      <c r="AS94" s="128"/>
      <c r="AT94" s="128"/>
      <c r="AU94" s="128"/>
      <c r="AV94" s="128"/>
      <c r="AW94" s="128"/>
      <c r="AX94" s="128"/>
      <c r="AY94" s="128"/>
      <c r="AZ94" s="128"/>
      <c r="BA94" s="128"/>
      <c r="BB94" s="128"/>
      <c r="BC94" s="128"/>
      <c r="BD94" s="128"/>
      <c r="BE94" s="128"/>
      <c r="BF94" s="128"/>
      <c r="BG94" s="128"/>
      <c r="BH94" s="128"/>
      <c r="BI94" s="128"/>
      <c r="BJ94" s="128"/>
      <c r="BK94" s="128"/>
      <c r="BL94" s="128"/>
      <c r="BM94" s="128"/>
      <c r="BN94" s="128"/>
      <c r="BO94" s="128"/>
      <c r="BP94" s="128"/>
      <c r="BQ94" s="128"/>
      <c r="BR94" s="128"/>
      <c r="BS94" s="128"/>
      <c r="BT94" s="128"/>
    </row>
    <row r="95" spans="1:72" s="129" customFormat="1" ht="15.75" customHeight="1" x14ac:dyDescent="0.2">
      <c r="A95" s="90"/>
      <c r="B95" s="91"/>
      <c r="C95" s="109"/>
      <c r="D95" s="92"/>
      <c r="E95" s="92" t="s">
        <v>109</v>
      </c>
      <c r="F95" s="102" t="s">
        <v>87</v>
      </c>
      <c r="G95" s="103">
        <f>4177.13+1939.42</f>
        <v>6116.55</v>
      </c>
      <c r="H95" s="128"/>
      <c r="I95" s="128"/>
      <c r="J95" s="128"/>
      <c r="K95" s="128"/>
      <c r="L95" s="128"/>
      <c r="M95" s="128"/>
      <c r="N95" s="128"/>
      <c r="O95" s="128"/>
      <c r="P95" s="128"/>
      <c r="Q95" s="128"/>
      <c r="R95" s="128"/>
      <c r="S95" s="128"/>
      <c r="T95" s="128"/>
      <c r="U95" s="128"/>
      <c r="V95" s="128"/>
      <c r="W95" s="128"/>
      <c r="X95" s="128"/>
      <c r="Y95" s="128"/>
      <c r="Z95" s="128"/>
      <c r="AA95" s="128"/>
      <c r="AB95" s="128"/>
      <c r="AC95" s="128"/>
      <c r="AD95" s="128"/>
      <c r="AE95" s="128"/>
      <c r="AF95" s="128"/>
      <c r="AG95" s="128"/>
      <c r="AH95" s="128"/>
      <c r="AI95" s="128"/>
      <c r="AJ95" s="128"/>
      <c r="AK95" s="128"/>
      <c r="AL95" s="128"/>
      <c r="AM95" s="128"/>
      <c r="AN95" s="128"/>
      <c r="AO95" s="128"/>
      <c r="AP95" s="128"/>
      <c r="AQ95" s="128"/>
      <c r="AR95" s="128"/>
      <c r="AS95" s="128"/>
      <c r="AT95" s="128"/>
      <c r="AU95" s="128"/>
      <c r="AV95" s="128"/>
      <c r="AW95" s="128"/>
      <c r="AX95" s="128"/>
      <c r="AY95" s="128"/>
      <c r="AZ95" s="128"/>
      <c r="BA95" s="128"/>
      <c r="BB95" s="128"/>
      <c r="BC95" s="128"/>
      <c r="BD95" s="128"/>
      <c r="BE95" s="128"/>
      <c r="BF95" s="128"/>
      <c r="BG95" s="128"/>
      <c r="BH95" s="128"/>
      <c r="BI95" s="128"/>
      <c r="BJ95" s="128"/>
      <c r="BK95" s="128"/>
      <c r="BL95" s="128"/>
      <c r="BM95" s="128"/>
      <c r="BN95" s="128"/>
      <c r="BO95" s="128"/>
      <c r="BP95" s="128"/>
      <c r="BQ95" s="128"/>
      <c r="BR95" s="128"/>
      <c r="BS95" s="128"/>
      <c r="BT95" s="128"/>
    </row>
    <row r="96" spans="1:72" s="129" customFormat="1" ht="15.75" customHeight="1" x14ac:dyDescent="0.2">
      <c r="A96" s="90"/>
      <c r="B96" s="91"/>
      <c r="C96" s="109"/>
      <c r="D96" s="92"/>
      <c r="E96" s="92" t="s">
        <v>98</v>
      </c>
      <c r="F96" s="102" t="s">
        <v>87</v>
      </c>
      <c r="G96" s="103">
        <f>1018.21+473.99</f>
        <v>1492.2</v>
      </c>
      <c r="H96" s="128"/>
      <c r="I96" s="128"/>
      <c r="J96" s="128"/>
      <c r="K96" s="128"/>
      <c r="L96" s="128"/>
      <c r="M96" s="128"/>
      <c r="N96" s="128"/>
      <c r="O96" s="128"/>
      <c r="P96" s="128"/>
      <c r="Q96" s="128"/>
      <c r="R96" s="128"/>
      <c r="S96" s="128"/>
      <c r="T96" s="128"/>
      <c r="U96" s="128"/>
      <c r="V96" s="128"/>
      <c r="W96" s="128"/>
      <c r="X96" s="128"/>
      <c r="Y96" s="128"/>
      <c r="Z96" s="128"/>
      <c r="AA96" s="128"/>
      <c r="AB96" s="128"/>
      <c r="AC96" s="128"/>
      <c r="AD96" s="128"/>
      <c r="AE96" s="128"/>
      <c r="AF96" s="128"/>
      <c r="AG96" s="128"/>
      <c r="AH96" s="128"/>
      <c r="AI96" s="128"/>
      <c r="AJ96" s="128"/>
      <c r="AK96" s="128"/>
      <c r="AL96" s="128"/>
      <c r="AM96" s="128"/>
      <c r="AN96" s="128"/>
      <c r="AO96" s="128"/>
      <c r="AP96" s="128"/>
      <c r="AQ96" s="128"/>
      <c r="AR96" s="128"/>
      <c r="AS96" s="128"/>
      <c r="AT96" s="128"/>
      <c r="AU96" s="128"/>
      <c r="AV96" s="128"/>
      <c r="AW96" s="128"/>
      <c r="AX96" s="128"/>
      <c r="AY96" s="128"/>
      <c r="AZ96" s="128"/>
      <c r="BA96" s="128"/>
      <c r="BB96" s="128"/>
      <c r="BC96" s="128"/>
      <c r="BD96" s="128"/>
      <c r="BE96" s="128"/>
      <c r="BF96" s="128"/>
      <c r="BG96" s="128"/>
      <c r="BH96" s="128"/>
      <c r="BI96" s="128"/>
      <c r="BJ96" s="128"/>
      <c r="BK96" s="128"/>
      <c r="BL96" s="128"/>
      <c r="BM96" s="128"/>
      <c r="BN96" s="128"/>
      <c r="BO96" s="128"/>
      <c r="BP96" s="128"/>
      <c r="BQ96" s="128"/>
      <c r="BR96" s="128"/>
      <c r="BS96" s="128"/>
      <c r="BT96" s="128"/>
    </row>
    <row r="97" spans="1:72" s="129" customFormat="1" ht="10.5" customHeight="1" x14ac:dyDescent="0.2">
      <c r="A97" s="104"/>
      <c r="B97" s="105"/>
      <c r="C97" s="106"/>
      <c r="D97" s="93"/>
      <c r="E97" s="93"/>
      <c r="F97" s="95"/>
      <c r="G97" s="107"/>
      <c r="H97" s="128"/>
      <c r="I97" s="128"/>
      <c r="J97" s="128"/>
      <c r="K97" s="128"/>
      <c r="L97" s="128"/>
      <c r="M97" s="128"/>
      <c r="N97" s="128"/>
      <c r="O97" s="128"/>
      <c r="P97" s="128"/>
      <c r="Q97" s="128"/>
      <c r="R97" s="128"/>
      <c r="S97" s="128"/>
      <c r="T97" s="128"/>
      <c r="U97" s="128"/>
      <c r="V97" s="128"/>
      <c r="W97" s="128"/>
      <c r="X97" s="128"/>
      <c r="Y97" s="128"/>
      <c r="Z97" s="128"/>
      <c r="AA97" s="128"/>
      <c r="AB97" s="128"/>
      <c r="AC97" s="128"/>
      <c r="AD97" s="128"/>
      <c r="AE97" s="128"/>
      <c r="AF97" s="128"/>
      <c r="AG97" s="128"/>
      <c r="AH97" s="128"/>
      <c r="AI97" s="128"/>
      <c r="AJ97" s="128"/>
      <c r="AK97" s="128"/>
      <c r="AL97" s="128"/>
      <c r="AM97" s="128"/>
      <c r="AN97" s="128"/>
      <c r="AO97" s="128"/>
      <c r="AP97" s="128"/>
      <c r="AQ97" s="128"/>
      <c r="AR97" s="128"/>
      <c r="AS97" s="128"/>
      <c r="AT97" s="128"/>
      <c r="AU97" s="128"/>
      <c r="AV97" s="128"/>
      <c r="AW97" s="128"/>
      <c r="AX97" s="128"/>
      <c r="AY97" s="128"/>
      <c r="AZ97" s="128"/>
      <c r="BA97" s="128"/>
      <c r="BB97" s="128"/>
      <c r="BC97" s="128"/>
      <c r="BD97" s="128"/>
      <c r="BE97" s="128"/>
      <c r="BF97" s="128"/>
      <c r="BG97" s="128"/>
      <c r="BH97" s="128"/>
      <c r="BI97" s="128"/>
      <c r="BJ97" s="128"/>
      <c r="BK97" s="128"/>
      <c r="BL97" s="128"/>
      <c r="BM97" s="128"/>
      <c r="BN97" s="128"/>
      <c r="BO97" s="128"/>
      <c r="BP97" s="128"/>
      <c r="BQ97" s="128"/>
      <c r="BR97" s="128"/>
      <c r="BS97" s="128"/>
      <c r="BT97" s="128"/>
    </row>
    <row r="98" spans="1:72" s="129" customFormat="1" ht="15.75" customHeight="1" x14ac:dyDescent="0.2">
      <c r="A98" s="90"/>
      <c r="B98" s="91"/>
      <c r="C98" s="92"/>
      <c r="D98" s="92"/>
      <c r="E98" s="93" t="s">
        <v>28</v>
      </c>
      <c r="F98" s="94">
        <f>6242.96+5773.4+1431.89+1201.64+991.36</f>
        <v>15641.25</v>
      </c>
      <c r="G98" s="95" t="s">
        <v>87</v>
      </c>
      <c r="H98" s="128"/>
      <c r="I98" s="128"/>
      <c r="J98" s="128"/>
      <c r="K98" s="128"/>
      <c r="L98" s="128"/>
      <c r="M98" s="128"/>
      <c r="N98" s="128"/>
      <c r="O98" s="128"/>
      <c r="P98" s="128"/>
      <c r="Q98" s="128"/>
      <c r="R98" s="128"/>
      <c r="S98" s="128"/>
      <c r="T98" s="128"/>
      <c r="U98" s="128"/>
      <c r="V98" s="128"/>
      <c r="W98" s="128"/>
      <c r="X98" s="128"/>
      <c r="Y98" s="128"/>
      <c r="Z98" s="128"/>
      <c r="AA98" s="128"/>
      <c r="AB98" s="128"/>
      <c r="AC98" s="128"/>
      <c r="AD98" s="128"/>
      <c r="AE98" s="128"/>
      <c r="AF98" s="128"/>
      <c r="AG98" s="128"/>
      <c r="AH98" s="128"/>
      <c r="AI98" s="128"/>
      <c r="AJ98" s="128"/>
      <c r="AK98" s="128"/>
      <c r="AL98" s="128"/>
      <c r="AM98" s="128"/>
      <c r="AN98" s="128"/>
      <c r="AO98" s="128"/>
      <c r="AP98" s="128"/>
      <c r="AQ98" s="128"/>
      <c r="AR98" s="128"/>
      <c r="AS98" s="128"/>
      <c r="AT98" s="128"/>
      <c r="AU98" s="128"/>
      <c r="AV98" s="128"/>
      <c r="AW98" s="128"/>
      <c r="AX98" s="128"/>
      <c r="AY98" s="128"/>
      <c r="AZ98" s="128"/>
      <c r="BA98" s="128"/>
      <c r="BB98" s="128"/>
      <c r="BC98" s="128"/>
      <c r="BD98" s="128"/>
      <c r="BE98" s="128"/>
      <c r="BF98" s="128"/>
      <c r="BG98" s="128"/>
      <c r="BH98" s="128"/>
      <c r="BI98" s="128"/>
      <c r="BJ98" s="128"/>
      <c r="BK98" s="128"/>
      <c r="BL98" s="128"/>
      <c r="BM98" s="128"/>
      <c r="BN98" s="128"/>
      <c r="BO98" s="128"/>
      <c r="BP98" s="128"/>
      <c r="BQ98" s="128"/>
      <c r="BR98" s="128"/>
      <c r="BS98" s="128"/>
      <c r="BT98" s="128"/>
    </row>
    <row r="99" spans="1:72" s="129" customFormat="1" ht="24" customHeight="1" x14ac:dyDescent="0.2">
      <c r="A99" s="96" t="s">
        <v>117</v>
      </c>
      <c r="B99" s="108" t="s">
        <v>118</v>
      </c>
      <c r="C99" s="92" t="s">
        <v>119</v>
      </c>
      <c r="D99" s="92" t="s">
        <v>120</v>
      </c>
      <c r="E99" s="98" t="s">
        <v>87</v>
      </c>
      <c r="F99" s="99" t="s">
        <v>87</v>
      </c>
      <c r="G99" s="100">
        <f>SUM(G101)</f>
        <v>15641.25</v>
      </c>
      <c r="H99" s="128"/>
      <c r="I99" s="128"/>
      <c r="J99" s="128"/>
      <c r="K99" s="128"/>
      <c r="L99" s="128"/>
      <c r="M99" s="128"/>
      <c r="N99" s="128"/>
      <c r="O99" s="128"/>
      <c r="P99" s="128"/>
      <c r="Q99" s="128"/>
      <c r="R99" s="128"/>
      <c r="S99" s="128"/>
      <c r="T99" s="128"/>
      <c r="U99" s="128"/>
      <c r="V99" s="128"/>
      <c r="W99" s="128"/>
      <c r="X99" s="128"/>
      <c r="Y99" s="128"/>
      <c r="Z99" s="128"/>
      <c r="AA99" s="128"/>
      <c r="AB99" s="128"/>
      <c r="AC99" s="128"/>
      <c r="AD99" s="128"/>
      <c r="AE99" s="128"/>
      <c r="AF99" s="128"/>
      <c r="AG99" s="128"/>
      <c r="AH99" s="128"/>
      <c r="AI99" s="128"/>
      <c r="AJ99" s="128"/>
      <c r="AK99" s="128"/>
      <c r="AL99" s="128"/>
      <c r="AM99" s="128"/>
      <c r="AN99" s="128"/>
      <c r="AO99" s="128"/>
      <c r="AP99" s="128"/>
      <c r="AQ99" s="128"/>
      <c r="AR99" s="128"/>
      <c r="AS99" s="128"/>
      <c r="AT99" s="128"/>
      <c r="AU99" s="128"/>
      <c r="AV99" s="128"/>
      <c r="AW99" s="128"/>
      <c r="AX99" s="128"/>
      <c r="AY99" s="128"/>
      <c r="AZ99" s="128"/>
      <c r="BA99" s="128"/>
      <c r="BB99" s="128"/>
      <c r="BC99" s="128"/>
      <c r="BD99" s="128"/>
      <c r="BE99" s="128"/>
      <c r="BF99" s="128"/>
      <c r="BG99" s="128"/>
      <c r="BH99" s="128"/>
      <c r="BI99" s="128"/>
      <c r="BJ99" s="128"/>
      <c r="BK99" s="128"/>
      <c r="BL99" s="128"/>
      <c r="BM99" s="128"/>
      <c r="BN99" s="128"/>
      <c r="BO99" s="128"/>
      <c r="BP99" s="128"/>
      <c r="BQ99" s="128"/>
      <c r="BR99" s="128"/>
      <c r="BS99" s="128"/>
      <c r="BT99" s="128"/>
    </row>
    <row r="100" spans="1:72" s="129" customFormat="1" ht="8.25" customHeight="1" x14ac:dyDescent="0.2">
      <c r="A100" s="90"/>
      <c r="B100" s="101"/>
      <c r="C100" s="92"/>
      <c r="D100" s="92"/>
      <c r="E100" s="92"/>
      <c r="F100" s="102"/>
      <c r="G100" s="130"/>
      <c r="H100" s="128"/>
      <c r="I100" s="128"/>
      <c r="J100" s="128"/>
      <c r="K100" s="128"/>
      <c r="L100" s="128"/>
      <c r="M100" s="128"/>
      <c r="N100" s="128"/>
      <c r="O100" s="128"/>
      <c r="P100" s="128"/>
      <c r="Q100" s="128"/>
      <c r="R100" s="128"/>
      <c r="S100" s="128"/>
      <c r="T100" s="128"/>
      <c r="U100" s="128"/>
      <c r="V100" s="128"/>
      <c r="W100" s="128"/>
      <c r="X100" s="128"/>
      <c r="Y100" s="128"/>
      <c r="Z100" s="128"/>
      <c r="AA100" s="128"/>
      <c r="AB100" s="128"/>
      <c r="AC100" s="128"/>
      <c r="AD100" s="128"/>
      <c r="AE100" s="128"/>
      <c r="AF100" s="128"/>
      <c r="AG100" s="128"/>
      <c r="AH100" s="128"/>
      <c r="AI100" s="128"/>
      <c r="AJ100" s="128"/>
      <c r="AK100" s="128"/>
      <c r="AL100" s="128"/>
      <c r="AM100" s="128"/>
      <c r="AN100" s="128"/>
      <c r="AO100" s="128"/>
      <c r="AP100" s="128"/>
      <c r="AQ100" s="128"/>
      <c r="AR100" s="128"/>
      <c r="AS100" s="128"/>
      <c r="AT100" s="128"/>
      <c r="AU100" s="128"/>
      <c r="AV100" s="128"/>
      <c r="AW100" s="128"/>
      <c r="AX100" s="128"/>
      <c r="AY100" s="128"/>
      <c r="AZ100" s="128"/>
      <c r="BA100" s="128"/>
      <c r="BB100" s="128"/>
      <c r="BC100" s="128"/>
      <c r="BD100" s="128"/>
      <c r="BE100" s="128"/>
      <c r="BF100" s="128"/>
      <c r="BG100" s="128"/>
      <c r="BH100" s="128"/>
      <c r="BI100" s="128"/>
      <c r="BJ100" s="128"/>
      <c r="BK100" s="128"/>
      <c r="BL100" s="128"/>
      <c r="BM100" s="128"/>
      <c r="BN100" s="128"/>
      <c r="BO100" s="128"/>
      <c r="BP100" s="128"/>
      <c r="BQ100" s="128"/>
      <c r="BR100" s="128"/>
      <c r="BS100" s="128"/>
      <c r="BT100" s="128"/>
    </row>
    <row r="101" spans="1:72" s="129" customFormat="1" ht="15.75" customHeight="1" x14ac:dyDescent="0.2">
      <c r="A101" s="90"/>
      <c r="B101" s="131" t="s">
        <v>72</v>
      </c>
      <c r="C101" s="92"/>
      <c r="D101" s="92"/>
      <c r="E101" s="92"/>
      <c r="F101" s="102"/>
      <c r="G101" s="130">
        <f>SUM(G102:G103)</f>
        <v>15641.25</v>
      </c>
      <c r="H101" s="128"/>
      <c r="I101" s="128"/>
      <c r="J101" s="128"/>
      <c r="K101" s="128"/>
      <c r="L101" s="128"/>
      <c r="M101" s="128"/>
      <c r="N101" s="128"/>
      <c r="O101" s="128"/>
      <c r="P101" s="128"/>
      <c r="Q101" s="128"/>
      <c r="R101" s="128"/>
      <c r="S101" s="128"/>
      <c r="T101" s="128"/>
      <c r="U101" s="128"/>
      <c r="V101" s="128"/>
      <c r="W101" s="128"/>
      <c r="X101" s="128"/>
      <c r="Y101" s="128"/>
      <c r="Z101" s="128"/>
      <c r="AA101" s="128"/>
      <c r="AB101" s="128"/>
      <c r="AC101" s="128"/>
      <c r="AD101" s="128"/>
      <c r="AE101" s="128"/>
      <c r="AF101" s="128"/>
      <c r="AG101" s="128"/>
      <c r="AH101" s="128"/>
      <c r="AI101" s="128"/>
      <c r="AJ101" s="128"/>
      <c r="AK101" s="128"/>
      <c r="AL101" s="128"/>
      <c r="AM101" s="128"/>
      <c r="AN101" s="128"/>
      <c r="AO101" s="128"/>
      <c r="AP101" s="128"/>
      <c r="AQ101" s="128"/>
      <c r="AR101" s="128"/>
      <c r="AS101" s="128"/>
      <c r="AT101" s="128"/>
      <c r="AU101" s="128"/>
      <c r="AV101" s="128"/>
      <c r="AW101" s="128"/>
      <c r="AX101" s="128"/>
      <c r="AY101" s="128"/>
      <c r="AZ101" s="128"/>
      <c r="BA101" s="128"/>
      <c r="BB101" s="128"/>
      <c r="BC101" s="128"/>
      <c r="BD101" s="128"/>
      <c r="BE101" s="128"/>
      <c r="BF101" s="128"/>
      <c r="BG101" s="128"/>
      <c r="BH101" s="128"/>
      <c r="BI101" s="128"/>
      <c r="BJ101" s="128"/>
      <c r="BK101" s="128"/>
      <c r="BL101" s="128"/>
      <c r="BM101" s="128"/>
      <c r="BN101" s="128"/>
      <c r="BO101" s="128"/>
      <c r="BP101" s="128"/>
      <c r="BQ101" s="128"/>
      <c r="BR101" s="128"/>
      <c r="BS101" s="128"/>
      <c r="BT101" s="128"/>
    </row>
    <row r="102" spans="1:72" s="129" customFormat="1" ht="15.75" customHeight="1" x14ac:dyDescent="0.2">
      <c r="A102" s="90"/>
      <c r="B102" s="91"/>
      <c r="C102" s="109"/>
      <c r="D102" s="92"/>
      <c r="E102" s="92" t="s">
        <v>97</v>
      </c>
      <c r="F102" s="102" t="s">
        <v>87</v>
      </c>
      <c r="G102" s="103">
        <f>1004.38+11240.6+828.62</f>
        <v>13073.6</v>
      </c>
      <c r="H102" s="128"/>
      <c r="I102" s="128"/>
      <c r="J102" s="128"/>
      <c r="K102" s="128"/>
      <c r="L102" s="128"/>
      <c r="M102" s="128"/>
      <c r="N102" s="128"/>
      <c r="O102" s="128"/>
      <c r="P102" s="128"/>
      <c r="Q102" s="128"/>
      <c r="R102" s="128"/>
      <c r="S102" s="128"/>
      <c r="T102" s="128"/>
      <c r="U102" s="128"/>
      <c r="V102" s="128"/>
      <c r="W102" s="128"/>
      <c r="X102" s="128"/>
      <c r="Y102" s="128"/>
      <c r="Z102" s="128"/>
      <c r="AA102" s="128"/>
      <c r="AB102" s="128"/>
      <c r="AC102" s="128"/>
      <c r="AD102" s="128"/>
      <c r="AE102" s="128"/>
      <c r="AF102" s="128"/>
      <c r="AG102" s="128"/>
      <c r="AH102" s="128"/>
      <c r="AI102" s="128"/>
      <c r="AJ102" s="128"/>
      <c r="AK102" s="128"/>
      <c r="AL102" s="128"/>
      <c r="AM102" s="128"/>
      <c r="AN102" s="128"/>
      <c r="AO102" s="128"/>
      <c r="AP102" s="128"/>
      <c r="AQ102" s="128"/>
      <c r="AR102" s="128"/>
      <c r="AS102" s="128"/>
      <c r="AT102" s="128"/>
      <c r="AU102" s="128"/>
      <c r="AV102" s="128"/>
      <c r="AW102" s="128"/>
      <c r="AX102" s="128"/>
      <c r="AY102" s="128"/>
      <c r="AZ102" s="128"/>
      <c r="BA102" s="128"/>
      <c r="BB102" s="128"/>
      <c r="BC102" s="128"/>
      <c r="BD102" s="128"/>
      <c r="BE102" s="128"/>
      <c r="BF102" s="128"/>
      <c r="BG102" s="128"/>
      <c r="BH102" s="128"/>
      <c r="BI102" s="128"/>
      <c r="BJ102" s="128"/>
      <c r="BK102" s="128"/>
      <c r="BL102" s="128"/>
      <c r="BM102" s="128"/>
      <c r="BN102" s="128"/>
      <c r="BO102" s="128"/>
      <c r="BP102" s="128"/>
      <c r="BQ102" s="128"/>
      <c r="BR102" s="128"/>
      <c r="BS102" s="128"/>
      <c r="BT102" s="128"/>
    </row>
    <row r="103" spans="1:72" s="129" customFormat="1" ht="15.75" customHeight="1" x14ac:dyDescent="0.2">
      <c r="A103" s="90"/>
      <c r="B103" s="91"/>
      <c r="C103" s="109"/>
      <c r="D103" s="92"/>
      <c r="E103" s="92" t="s">
        <v>98</v>
      </c>
      <c r="F103" s="102" t="s">
        <v>87</v>
      </c>
      <c r="G103" s="103">
        <f>197.26+2207.65+162.74</f>
        <v>2567.6499999999996</v>
      </c>
      <c r="H103" s="128"/>
      <c r="I103" s="128"/>
      <c r="J103" s="128"/>
      <c r="K103" s="128"/>
      <c r="L103" s="128"/>
      <c r="M103" s="128"/>
      <c r="N103" s="128"/>
      <c r="O103" s="128"/>
      <c r="P103" s="128"/>
      <c r="Q103" s="128"/>
      <c r="R103" s="128"/>
      <c r="S103" s="128"/>
      <c r="T103" s="128"/>
      <c r="U103" s="128"/>
      <c r="V103" s="128"/>
      <c r="W103" s="128"/>
      <c r="X103" s="128"/>
      <c r="Y103" s="128"/>
      <c r="Z103" s="128"/>
      <c r="AA103" s="128"/>
      <c r="AB103" s="128"/>
      <c r="AC103" s="128"/>
      <c r="AD103" s="128"/>
      <c r="AE103" s="128"/>
      <c r="AF103" s="128"/>
      <c r="AG103" s="128"/>
      <c r="AH103" s="128"/>
      <c r="AI103" s="128"/>
      <c r="AJ103" s="128"/>
      <c r="AK103" s="128"/>
      <c r="AL103" s="128"/>
      <c r="AM103" s="128"/>
      <c r="AN103" s="128"/>
      <c r="AO103" s="128"/>
      <c r="AP103" s="128"/>
      <c r="AQ103" s="128"/>
      <c r="AR103" s="128"/>
      <c r="AS103" s="128"/>
      <c r="AT103" s="128"/>
      <c r="AU103" s="128"/>
      <c r="AV103" s="128"/>
      <c r="AW103" s="128"/>
      <c r="AX103" s="128"/>
      <c r="AY103" s="128"/>
      <c r="AZ103" s="128"/>
      <c r="BA103" s="128"/>
      <c r="BB103" s="128"/>
      <c r="BC103" s="128"/>
      <c r="BD103" s="128"/>
      <c r="BE103" s="128"/>
      <c r="BF103" s="128"/>
      <c r="BG103" s="128"/>
      <c r="BH103" s="128"/>
      <c r="BI103" s="128"/>
      <c r="BJ103" s="128"/>
      <c r="BK103" s="128"/>
      <c r="BL103" s="128"/>
      <c r="BM103" s="128"/>
      <c r="BN103" s="128"/>
      <c r="BO103" s="128"/>
      <c r="BP103" s="128"/>
      <c r="BQ103" s="128"/>
      <c r="BR103" s="128"/>
      <c r="BS103" s="128"/>
      <c r="BT103" s="128"/>
    </row>
    <row r="104" spans="1:72" s="129" customFormat="1" ht="12.75" customHeight="1" x14ac:dyDescent="0.2">
      <c r="A104" s="104"/>
      <c r="B104" s="105"/>
      <c r="C104" s="106"/>
      <c r="D104" s="93"/>
      <c r="E104" s="93"/>
      <c r="F104" s="95"/>
      <c r="G104" s="107"/>
      <c r="H104" s="128"/>
      <c r="I104" s="128"/>
      <c r="J104" s="128"/>
      <c r="K104" s="128"/>
      <c r="L104" s="128"/>
      <c r="M104" s="128"/>
      <c r="N104" s="128"/>
      <c r="O104" s="128"/>
      <c r="P104" s="128"/>
      <c r="Q104" s="128"/>
      <c r="R104" s="128"/>
      <c r="S104" s="128"/>
      <c r="T104" s="128"/>
      <c r="U104" s="128"/>
      <c r="V104" s="128"/>
      <c r="W104" s="128"/>
      <c r="X104" s="128"/>
      <c r="Y104" s="128"/>
      <c r="Z104" s="128"/>
      <c r="AA104" s="128"/>
      <c r="AB104" s="128"/>
      <c r="AC104" s="128"/>
      <c r="AD104" s="128"/>
      <c r="AE104" s="128"/>
      <c r="AF104" s="128"/>
      <c r="AG104" s="128"/>
      <c r="AH104" s="128"/>
      <c r="AI104" s="128"/>
      <c r="AJ104" s="128"/>
      <c r="AK104" s="128"/>
      <c r="AL104" s="128"/>
      <c r="AM104" s="128"/>
      <c r="AN104" s="128"/>
      <c r="AO104" s="128"/>
      <c r="AP104" s="128"/>
      <c r="AQ104" s="128"/>
      <c r="AR104" s="128"/>
      <c r="AS104" s="128"/>
      <c r="AT104" s="128"/>
      <c r="AU104" s="128"/>
      <c r="AV104" s="128"/>
      <c r="AW104" s="128"/>
      <c r="AX104" s="128"/>
      <c r="AY104" s="128"/>
      <c r="AZ104" s="128"/>
      <c r="BA104" s="128"/>
      <c r="BB104" s="128"/>
      <c r="BC104" s="128"/>
      <c r="BD104" s="128"/>
      <c r="BE104" s="128"/>
      <c r="BF104" s="128"/>
      <c r="BG104" s="128"/>
      <c r="BH104" s="128"/>
      <c r="BI104" s="128"/>
      <c r="BJ104" s="128"/>
      <c r="BK104" s="128"/>
      <c r="BL104" s="128"/>
      <c r="BM104" s="128"/>
      <c r="BN104" s="128"/>
      <c r="BO104" s="128"/>
      <c r="BP104" s="128"/>
      <c r="BQ104" s="128"/>
      <c r="BR104" s="128"/>
      <c r="BS104" s="128"/>
      <c r="BT104" s="128"/>
    </row>
    <row r="105" spans="1:72" s="129" customFormat="1" ht="15.75" customHeight="1" x14ac:dyDescent="0.2">
      <c r="A105" s="90"/>
      <c r="B105" s="91"/>
      <c r="C105" s="92"/>
      <c r="D105" s="92"/>
      <c r="E105" s="93" t="s">
        <v>28</v>
      </c>
      <c r="F105" s="94">
        <f>193360+150000+300000+1504+122160+1824+289960+50000+4384+2816+100000</f>
        <v>1216008</v>
      </c>
      <c r="G105" s="95" t="s">
        <v>87</v>
      </c>
      <c r="H105" s="128"/>
      <c r="I105" s="128"/>
      <c r="J105" s="128"/>
      <c r="K105" s="128"/>
      <c r="L105" s="128"/>
      <c r="M105" s="128"/>
      <c r="N105" s="128"/>
      <c r="O105" s="128"/>
      <c r="P105" s="128"/>
      <c r="Q105" s="128"/>
      <c r="R105" s="128"/>
      <c r="S105" s="128"/>
      <c r="T105" s="128"/>
      <c r="U105" s="128"/>
      <c r="V105" s="128"/>
      <c r="W105" s="128"/>
      <c r="X105" s="128"/>
      <c r="Y105" s="128"/>
      <c r="Z105" s="128"/>
      <c r="AA105" s="128"/>
      <c r="AB105" s="128"/>
      <c r="AC105" s="128"/>
      <c r="AD105" s="128"/>
      <c r="AE105" s="128"/>
      <c r="AF105" s="128"/>
      <c r="AG105" s="128"/>
      <c r="AH105" s="128"/>
      <c r="AI105" s="128"/>
      <c r="AJ105" s="128"/>
      <c r="AK105" s="128"/>
      <c r="AL105" s="128"/>
      <c r="AM105" s="128"/>
      <c r="AN105" s="128"/>
      <c r="AO105" s="128"/>
      <c r="AP105" s="128"/>
      <c r="AQ105" s="128"/>
      <c r="AR105" s="128"/>
      <c r="AS105" s="128"/>
      <c r="AT105" s="128"/>
      <c r="AU105" s="128"/>
      <c r="AV105" s="128"/>
      <c r="AW105" s="128"/>
      <c r="AX105" s="128"/>
      <c r="AY105" s="128"/>
      <c r="AZ105" s="128"/>
      <c r="BA105" s="128"/>
      <c r="BB105" s="128"/>
      <c r="BC105" s="128"/>
      <c r="BD105" s="128"/>
      <c r="BE105" s="128"/>
      <c r="BF105" s="128"/>
      <c r="BG105" s="128"/>
      <c r="BH105" s="128"/>
      <c r="BI105" s="128"/>
      <c r="BJ105" s="128"/>
      <c r="BK105" s="128"/>
      <c r="BL105" s="128"/>
      <c r="BM105" s="128"/>
      <c r="BN105" s="128"/>
      <c r="BO105" s="128"/>
      <c r="BP105" s="128"/>
      <c r="BQ105" s="128"/>
      <c r="BR105" s="128"/>
      <c r="BS105" s="128"/>
      <c r="BT105" s="128"/>
    </row>
    <row r="106" spans="1:72" s="129" customFormat="1" ht="25.5" customHeight="1" x14ac:dyDescent="0.2">
      <c r="A106" s="96" t="s">
        <v>121</v>
      </c>
      <c r="B106" s="97" t="s">
        <v>122</v>
      </c>
      <c r="C106" s="92" t="s">
        <v>123</v>
      </c>
      <c r="D106" s="92" t="s">
        <v>124</v>
      </c>
      <c r="E106" s="98" t="s">
        <v>87</v>
      </c>
      <c r="F106" s="99" t="s">
        <v>87</v>
      </c>
      <c r="G106" s="100">
        <f>SUM(G108)</f>
        <v>1216008</v>
      </c>
      <c r="H106" s="128"/>
      <c r="I106" s="128"/>
      <c r="J106" s="128"/>
      <c r="K106" s="128"/>
      <c r="L106" s="128"/>
      <c r="M106" s="128"/>
      <c r="N106" s="128"/>
      <c r="O106" s="128"/>
      <c r="P106" s="128"/>
      <c r="Q106" s="128"/>
      <c r="R106" s="128"/>
      <c r="S106" s="128"/>
      <c r="T106" s="128"/>
      <c r="U106" s="128"/>
      <c r="V106" s="128"/>
      <c r="W106" s="128"/>
      <c r="X106" s="128"/>
      <c r="Y106" s="128"/>
      <c r="Z106" s="128"/>
      <c r="AA106" s="128"/>
      <c r="AB106" s="128"/>
      <c r="AC106" s="128"/>
      <c r="AD106" s="128"/>
      <c r="AE106" s="128"/>
      <c r="AF106" s="128"/>
      <c r="AG106" s="128"/>
      <c r="AH106" s="128"/>
      <c r="AI106" s="128"/>
      <c r="AJ106" s="128"/>
      <c r="AK106" s="128"/>
      <c r="AL106" s="128"/>
      <c r="AM106" s="128"/>
      <c r="AN106" s="128"/>
      <c r="AO106" s="128"/>
      <c r="AP106" s="128"/>
      <c r="AQ106" s="128"/>
      <c r="AR106" s="128"/>
      <c r="AS106" s="128"/>
      <c r="AT106" s="128"/>
      <c r="AU106" s="128"/>
      <c r="AV106" s="128"/>
      <c r="AW106" s="128"/>
      <c r="AX106" s="128"/>
      <c r="AY106" s="128"/>
      <c r="AZ106" s="128"/>
      <c r="BA106" s="128"/>
      <c r="BB106" s="128"/>
      <c r="BC106" s="128"/>
      <c r="BD106" s="128"/>
      <c r="BE106" s="128"/>
      <c r="BF106" s="128"/>
      <c r="BG106" s="128"/>
      <c r="BH106" s="128"/>
      <c r="BI106" s="128"/>
      <c r="BJ106" s="128"/>
      <c r="BK106" s="128"/>
      <c r="BL106" s="128"/>
      <c r="BM106" s="128"/>
      <c r="BN106" s="128"/>
      <c r="BO106" s="128"/>
      <c r="BP106" s="128"/>
      <c r="BQ106" s="128"/>
      <c r="BR106" s="128"/>
      <c r="BS106" s="128"/>
      <c r="BT106" s="128"/>
    </row>
    <row r="107" spans="1:72" s="129" customFormat="1" ht="10.5" customHeight="1" x14ac:dyDescent="0.2">
      <c r="A107" s="90"/>
      <c r="B107" s="101"/>
      <c r="C107" s="92"/>
      <c r="D107" s="92"/>
      <c r="E107" s="92"/>
      <c r="F107" s="102"/>
      <c r="G107" s="130"/>
      <c r="H107" s="128"/>
      <c r="I107" s="128"/>
      <c r="J107" s="128"/>
      <c r="K107" s="128"/>
      <c r="L107" s="128"/>
      <c r="M107" s="128"/>
      <c r="N107" s="128"/>
      <c r="O107" s="128"/>
      <c r="P107" s="128"/>
      <c r="Q107" s="128"/>
      <c r="R107" s="128"/>
      <c r="S107" s="128"/>
      <c r="T107" s="128"/>
      <c r="U107" s="128"/>
      <c r="V107" s="128"/>
      <c r="W107" s="128"/>
      <c r="X107" s="128"/>
      <c r="Y107" s="128"/>
      <c r="Z107" s="128"/>
      <c r="AA107" s="128"/>
      <c r="AB107" s="128"/>
      <c r="AC107" s="128"/>
      <c r="AD107" s="128"/>
      <c r="AE107" s="128"/>
      <c r="AF107" s="128"/>
      <c r="AG107" s="128"/>
      <c r="AH107" s="128"/>
      <c r="AI107" s="128"/>
      <c r="AJ107" s="128"/>
      <c r="AK107" s="128"/>
      <c r="AL107" s="128"/>
      <c r="AM107" s="128"/>
      <c r="AN107" s="128"/>
      <c r="AO107" s="128"/>
      <c r="AP107" s="128"/>
      <c r="AQ107" s="128"/>
      <c r="AR107" s="128"/>
      <c r="AS107" s="128"/>
      <c r="AT107" s="128"/>
      <c r="AU107" s="128"/>
      <c r="AV107" s="128"/>
      <c r="AW107" s="128"/>
      <c r="AX107" s="128"/>
      <c r="AY107" s="128"/>
      <c r="AZ107" s="128"/>
      <c r="BA107" s="128"/>
      <c r="BB107" s="128"/>
      <c r="BC107" s="128"/>
      <c r="BD107" s="128"/>
      <c r="BE107" s="128"/>
      <c r="BF107" s="128"/>
      <c r="BG107" s="128"/>
      <c r="BH107" s="128"/>
      <c r="BI107" s="128"/>
      <c r="BJ107" s="128"/>
      <c r="BK107" s="128"/>
      <c r="BL107" s="128"/>
      <c r="BM107" s="128"/>
      <c r="BN107" s="128"/>
      <c r="BO107" s="128"/>
      <c r="BP107" s="128"/>
      <c r="BQ107" s="128"/>
      <c r="BR107" s="128"/>
      <c r="BS107" s="128"/>
      <c r="BT107" s="128"/>
    </row>
    <row r="108" spans="1:72" s="129" customFormat="1" ht="15.75" customHeight="1" x14ac:dyDescent="0.2">
      <c r="A108" s="90"/>
      <c r="B108" s="131" t="s">
        <v>50</v>
      </c>
      <c r="C108" s="92"/>
      <c r="D108" s="92"/>
      <c r="E108" s="92"/>
      <c r="F108" s="102"/>
      <c r="G108" s="130">
        <f>SUM(G109:G111)</f>
        <v>1216008</v>
      </c>
      <c r="H108" s="128"/>
      <c r="I108" s="128"/>
      <c r="J108" s="128"/>
      <c r="K108" s="128"/>
      <c r="L108" s="128"/>
      <c r="M108" s="128"/>
      <c r="N108" s="128"/>
      <c r="O108" s="128"/>
      <c r="P108" s="128"/>
      <c r="Q108" s="128"/>
      <c r="R108" s="128"/>
      <c r="S108" s="128"/>
      <c r="T108" s="128"/>
      <c r="U108" s="128"/>
      <c r="V108" s="128"/>
      <c r="W108" s="128"/>
      <c r="X108" s="128"/>
      <c r="Y108" s="128"/>
      <c r="Z108" s="128"/>
      <c r="AA108" s="128"/>
      <c r="AB108" s="128"/>
      <c r="AC108" s="128"/>
      <c r="AD108" s="128"/>
      <c r="AE108" s="128"/>
      <c r="AF108" s="128"/>
      <c r="AG108" s="128"/>
      <c r="AH108" s="128"/>
      <c r="AI108" s="128"/>
      <c r="AJ108" s="128"/>
      <c r="AK108" s="128"/>
      <c r="AL108" s="128"/>
      <c r="AM108" s="128"/>
      <c r="AN108" s="128"/>
      <c r="AO108" s="128"/>
      <c r="AP108" s="128"/>
      <c r="AQ108" s="128"/>
      <c r="AR108" s="128"/>
      <c r="AS108" s="128"/>
      <c r="AT108" s="128"/>
      <c r="AU108" s="128"/>
      <c r="AV108" s="128"/>
      <c r="AW108" s="128"/>
      <c r="AX108" s="128"/>
      <c r="AY108" s="128"/>
      <c r="AZ108" s="128"/>
      <c r="BA108" s="128"/>
      <c r="BB108" s="128"/>
      <c r="BC108" s="128"/>
      <c r="BD108" s="128"/>
      <c r="BE108" s="128"/>
      <c r="BF108" s="128"/>
      <c r="BG108" s="128"/>
      <c r="BH108" s="128"/>
      <c r="BI108" s="128"/>
      <c r="BJ108" s="128"/>
      <c r="BK108" s="128"/>
      <c r="BL108" s="128"/>
      <c r="BM108" s="128"/>
      <c r="BN108" s="128"/>
      <c r="BO108" s="128"/>
      <c r="BP108" s="128"/>
      <c r="BQ108" s="128"/>
      <c r="BR108" s="128"/>
      <c r="BS108" s="128"/>
      <c r="BT108" s="128"/>
    </row>
    <row r="109" spans="1:72" s="129" customFormat="1" ht="15.75" customHeight="1" x14ac:dyDescent="0.2">
      <c r="A109" s="90"/>
      <c r="B109" s="91"/>
      <c r="C109" s="109"/>
      <c r="D109" s="92"/>
      <c r="E109" s="92" t="s">
        <v>125</v>
      </c>
      <c r="F109" s="102" t="s">
        <v>87</v>
      </c>
      <c r="G109" s="103">
        <f>1055480+50000+100000</f>
        <v>1205480</v>
      </c>
      <c r="H109" s="128"/>
      <c r="I109" s="128"/>
      <c r="J109" s="128"/>
      <c r="K109" s="128"/>
      <c r="L109" s="128"/>
      <c r="M109" s="128"/>
      <c r="N109" s="128"/>
      <c r="O109" s="128"/>
      <c r="P109" s="128"/>
      <c r="Q109" s="128"/>
      <c r="R109" s="128"/>
      <c r="S109" s="128"/>
      <c r="T109" s="128"/>
      <c r="U109" s="128"/>
      <c r="V109" s="128"/>
      <c r="W109" s="128"/>
      <c r="X109" s="128"/>
      <c r="Y109" s="128"/>
      <c r="Z109" s="128"/>
      <c r="AA109" s="128"/>
      <c r="AB109" s="128"/>
      <c r="AC109" s="128"/>
      <c r="AD109" s="128"/>
      <c r="AE109" s="128"/>
      <c r="AF109" s="128"/>
      <c r="AG109" s="128"/>
      <c r="AH109" s="128"/>
      <c r="AI109" s="128"/>
      <c r="AJ109" s="128"/>
      <c r="AK109" s="128"/>
      <c r="AL109" s="128"/>
      <c r="AM109" s="128"/>
      <c r="AN109" s="128"/>
      <c r="AO109" s="128"/>
      <c r="AP109" s="128"/>
      <c r="AQ109" s="128"/>
      <c r="AR109" s="128"/>
      <c r="AS109" s="128"/>
      <c r="AT109" s="128"/>
      <c r="AU109" s="128"/>
      <c r="AV109" s="128"/>
      <c r="AW109" s="128"/>
      <c r="AX109" s="128"/>
      <c r="AY109" s="128"/>
      <c r="AZ109" s="128"/>
      <c r="BA109" s="128"/>
      <c r="BB109" s="128"/>
      <c r="BC109" s="128"/>
      <c r="BD109" s="128"/>
      <c r="BE109" s="128"/>
      <c r="BF109" s="128"/>
      <c r="BG109" s="128"/>
      <c r="BH109" s="128"/>
      <c r="BI109" s="128"/>
      <c r="BJ109" s="128"/>
      <c r="BK109" s="128"/>
      <c r="BL109" s="128"/>
      <c r="BM109" s="128"/>
      <c r="BN109" s="128"/>
      <c r="BO109" s="128"/>
      <c r="BP109" s="128"/>
      <c r="BQ109" s="128"/>
      <c r="BR109" s="128"/>
      <c r="BS109" s="128"/>
      <c r="BT109" s="128"/>
    </row>
    <row r="110" spans="1:72" s="129" customFormat="1" ht="15.75" customHeight="1" x14ac:dyDescent="0.2">
      <c r="A110" s="90"/>
      <c r="B110" s="91"/>
      <c r="C110" s="109"/>
      <c r="D110" s="92"/>
      <c r="E110" s="92" t="s">
        <v>97</v>
      </c>
      <c r="F110" s="102" t="s">
        <v>87</v>
      </c>
      <c r="G110" s="111">
        <f>2774+3656+2348</f>
        <v>8778</v>
      </c>
      <c r="H110" s="128"/>
      <c r="I110" s="128"/>
      <c r="J110" s="128"/>
      <c r="K110" s="128"/>
      <c r="L110" s="128"/>
      <c r="M110" s="128"/>
      <c r="N110" s="128"/>
      <c r="O110" s="128"/>
      <c r="P110" s="128"/>
      <c r="Q110" s="128"/>
      <c r="R110" s="128"/>
      <c r="S110" s="128"/>
      <c r="T110" s="128"/>
      <c r="U110" s="128"/>
      <c r="V110" s="128"/>
      <c r="W110" s="128"/>
      <c r="X110" s="128"/>
      <c r="Y110" s="128"/>
      <c r="Z110" s="128"/>
      <c r="AA110" s="128"/>
      <c r="AB110" s="128"/>
      <c r="AC110" s="128"/>
      <c r="AD110" s="128"/>
      <c r="AE110" s="128"/>
      <c r="AF110" s="128"/>
      <c r="AG110" s="128"/>
      <c r="AH110" s="128"/>
      <c r="AI110" s="128"/>
      <c r="AJ110" s="128"/>
      <c r="AK110" s="128"/>
      <c r="AL110" s="128"/>
      <c r="AM110" s="128"/>
      <c r="AN110" s="128"/>
      <c r="AO110" s="128"/>
      <c r="AP110" s="128"/>
      <c r="AQ110" s="128"/>
      <c r="AR110" s="128"/>
      <c r="AS110" s="128"/>
      <c r="AT110" s="128"/>
      <c r="AU110" s="128"/>
      <c r="AV110" s="128"/>
      <c r="AW110" s="128"/>
      <c r="AX110" s="128"/>
      <c r="AY110" s="128"/>
      <c r="AZ110" s="128"/>
      <c r="BA110" s="128"/>
      <c r="BB110" s="128"/>
      <c r="BC110" s="128"/>
      <c r="BD110" s="128"/>
      <c r="BE110" s="128"/>
      <c r="BF110" s="128"/>
      <c r="BG110" s="128"/>
      <c r="BH110" s="128"/>
      <c r="BI110" s="128"/>
      <c r="BJ110" s="128"/>
      <c r="BK110" s="128"/>
      <c r="BL110" s="128"/>
      <c r="BM110" s="128"/>
      <c r="BN110" s="128"/>
      <c r="BO110" s="128"/>
      <c r="BP110" s="128"/>
      <c r="BQ110" s="128"/>
      <c r="BR110" s="128"/>
      <c r="BS110" s="128"/>
      <c r="BT110" s="128"/>
    </row>
    <row r="111" spans="1:72" s="129" customFormat="1" ht="15.75" customHeight="1" x14ac:dyDescent="0.2">
      <c r="A111" s="90"/>
      <c r="B111" s="91"/>
      <c r="C111" s="109"/>
      <c r="D111" s="92"/>
      <c r="E111" s="92" t="s">
        <v>98</v>
      </c>
      <c r="F111" s="102" t="s">
        <v>87</v>
      </c>
      <c r="G111" s="103">
        <f>485+69+728+468</f>
        <v>1750</v>
      </c>
      <c r="H111" s="128"/>
      <c r="I111" s="128"/>
      <c r="J111" s="128"/>
      <c r="K111" s="128"/>
      <c r="L111" s="128"/>
      <c r="M111" s="128"/>
      <c r="N111" s="128"/>
      <c r="O111" s="128"/>
      <c r="P111" s="128"/>
      <c r="Q111" s="128"/>
      <c r="R111" s="128"/>
      <c r="S111" s="128"/>
      <c r="T111" s="128"/>
      <c r="U111" s="128"/>
      <c r="V111" s="128"/>
      <c r="W111" s="128"/>
      <c r="X111" s="128"/>
      <c r="Y111" s="128"/>
      <c r="Z111" s="128"/>
      <c r="AA111" s="128"/>
      <c r="AB111" s="128"/>
      <c r="AC111" s="128"/>
      <c r="AD111" s="128"/>
      <c r="AE111" s="128"/>
      <c r="AF111" s="128"/>
      <c r="AG111" s="128"/>
      <c r="AH111" s="128"/>
      <c r="AI111" s="128"/>
      <c r="AJ111" s="128"/>
      <c r="AK111" s="128"/>
      <c r="AL111" s="128"/>
      <c r="AM111" s="128"/>
      <c r="AN111" s="128"/>
      <c r="AO111" s="128"/>
      <c r="AP111" s="128"/>
      <c r="AQ111" s="128"/>
      <c r="AR111" s="128"/>
      <c r="AS111" s="128"/>
      <c r="AT111" s="128"/>
      <c r="AU111" s="128"/>
      <c r="AV111" s="128"/>
      <c r="AW111" s="128"/>
      <c r="AX111" s="128"/>
      <c r="AY111" s="128"/>
      <c r="AZ111" s="128"/>
      <c r="BA111" s="128"/>
      <c r="BB111" s="128"/>
      <c r="BC111" s="128"/>
      <c r="BD111" s="128"/>
      <c r="BE111" s="128"/>
      <c r="BF111" s="128"/>
      <c r="BG111" s="128"/>
      <c r="BH111" s="128"/>
      <c r="BI111" s="128"/>
      <c r="BJ111" s="128"/>
      <c r="BK111" s="128"/>
      <c r="BL111" s="128"/>
      <c r="BM111" s="128"/>
      <c r="BN111" s="128"/>
      <c r="BO111" s="128"/>
      <c r="BP111" s="128"/>
      <c r="BQ111" s="128"/>
      <c r="BR111" s="128"/>
      <c r="BS111" s="128"/>
      <c r="BT111" s="128"/>
    </row>
    <row r="112" spans="1:72" s="129" customFormat="1" ht="15.75" customHeight="1" x14ac:dyDescent="0.2">
      <c r="A112" s="104"/>
      <c r="B112" s="105"/>
      <c r="C112" s="106"/>
      <c r="D112" s="93"/>
      <c r="E112" s="93"/>
      <c r="F112" s="95"/>
      <c r="G112" s="107"/>
      <c r="H112" s="128"/>
      <c r="I112" s="128"/>
      <c r="J112" s="128"/>
      <c r="K112" s="128"/>
      <c r="L112" s="128"/>
      <c r="M112" s="128"/>
      <c r="N112" s="128"/>
      <c r="O112" s="128"/>
      <c r="P112" s="128"/>
      <c r="Q112" s="128"/>
      <c r="R112" s="128"/>
      <c r="S112" s="128"/>
      <c r="T112" s="128"/>
      <c r="U112" s="128"/>
      <c r="V112" s="128"/>
      <c r="W112" s="128"/>
      <c r="X112" s="128"/>
      <c r="Y112" s="128"/>
      <c r="Z112" s="128"/>
      <c r="AA112" s="128"/>
      <c r="AB112" s="128"/>
      <c r="AC112" s="128"/>
      <c r="AD112" s="128"/>
      <c r="AE112" s="128"/>
      <c r="AF112" s="128"/>
      <c r="AG112" s="128"/>
      <c r="AH112" s="128"/>
      <c r="AI112" s="128"/>
      <c r="AJ112" s="128"/>
      <c r="AK112" s="128"/>
      <c r="AL112" s="128"/>
      <c r="AM112" s="128"/>
      <c r="AN112" s="128"/>
      <c r="AO112" s="128"/>
      <c r="AP112" s="128"/>
      <c r="AQ112" s="128"/>
      <c r="AR112" s="128"/>
      <c r="AS112" s="128"/>
      <c r="AT112" s="128"/>
      <c r="AU112" s="128"/>
      <c r="AV112" s="128"/>
      <c r="AW112" s="128"/>
      <c r="AX112" s="128"/>
      <c r="AY112" s="128"/>
      <c r="AZ112" s="128"/>
      <c r="BA112" s="128"/>
      <c r="BB112" s="128"/>
      <c r="BC112" s="128"/>
      <c r="BD112" s="128"/>
      <c r="BE112" s="128"/>
      <c r="BF112" s="128"/>
      <c r="BG112" s="128"/>
      <c r="BH112" s="128"/>
      <c r="BI112" s="128"/>
      <c r="BJ112" s="128"/>
      <c r="BK112" s="128"/>
      <c r="BL112" s="128"/>
      <c r="BM112" s="128"/>
      <c r="BN112" s="128"/>
      <c r="BO112" s="128"/>
      <c r="BP112" s="128"/>
      <c r="BQ112" s="128"/>
      <c r="BR112" s="128"/>
      <c r="BS112" s="128"/>
      <c r="BT112" s="128"/>
    </row>
    <row r="113" spans="1:72" s="129" customFormat="1" ht="15.75" customHeight="1" x14ac:dyDescent="0.2">
      <c r="A113" s="90"/>
      <c r="B113" s="91"/>
      <c r="C113" s="92"/>
      <c r="D113" s="92"/>
      <c r="E113" s="93" t="s">
        <v>28</v>
      </c>
      <c r="F113" s="94">
        <f>195780+264660+288000+244500</f>
        <v>992940</v>
      </c>
      <c r="G113" s="95" t="s">
        <v>87</v>
      </c>
      <c r="H113" s="128"/>
      <c r="I113" s="128"/>
      <c r="J113" s="128"/>
      <c r="K113" s="128"/>
      <c r="L113" s="128"/>
      <c r="M113" s="128"/>
      <c r="N113" s="128"/>
      <c r="O113" s="128"/>
      <c r="P113" s="128"/>
      <c r="Q113" s="128"/>
      <c r="R113" s="128"/>
      <c r="S113" s="128"/>
      <c r="T113" s="128"/>
      <c r="U113" s="128"/>
      <c r="V113" s="128"/>
      <c r="W113" s="128"/>
      <c r="X113" s="128"/>
      <c r="Y113" s="128"/>
      <c r="Z113" s="128"/>
      <c r="AA113" s="128"/>
      <c r="AB113" s="128"/>
      <c r="AC113" s="128"/>
      <c r="AD113" s="128"/>
      <c r="AE113" s="128"/>
      <c r="AF113" s="128"/>
      <c r="AG113" s="128"/>
      <c r="AH113" s="128"/>
      <c r="AI113" s="128"/>
      <c r="AJ113" s="128"/>
      <c r="AK113" s="128"/>
      <c r="AL113" s="128"/>
      <c r="AM113" s="128"/>
      <c r="AN113" s="128"/>
      <c r="AO113" s="128"/>
      <c r="AP113" s="128"/>
      <c r="AQ113" s="128"/>
      <c r="AR113" s="128"/>
      <c r="AS113" s="128"/>
      <c r="AT113" s="128"/>
      <c r="AU113" s="128"/>
      <c r="AV113" s="128"/>
      <c r="AW113" s="128"/>
      <c r="AX113" s="128"/>
      <c r="AY113" s="128"/>
      <c r="AZ113" s="128"/>
      <c r="BA113" s="128"/>
      <c r="BB113" s="128"/>
      <c r="BC113" s="128"/>
      <c r="BD113" s="128"/>
      <c r="BE113" s="128"/>
      <c r="BF113" s="128"/>
      <c r="BG113" s="128"/>
      <c r="BH113" s="128"/>
      <c r="BI113" s="128"/>
      <c r="BJ113" s="128"/>
      <c r="BK113" s="128"/>
      <c r="BL113" s="128"/>
      <c r="BM113" s="128"/>
      <c r="BN113" s="128"/>
      <c r="BO113" s="128"/>
      <c r="BP113" s="128"/>
      <c r="BQ113" s="128"/>
      <c r="BR113" s="128"/>
      <c r="BS113" s="128"/>
      <c r="BT113" s="128"/>
    </row>
    <row r="114" spans="1:72" s="129" customFormat="1" ht="23.25" customHeight="1" x14ac:dyDescent="0.2">
      <c r="A114" s="96" t="s">
        <v>126</v>
      </c>
      <c r="B114" s="97" t="s">
        <v>127</v>
      </c>
      <c r="C114" s="92" t="s">
        <v>123</v>
      </c>
      <c r="D114" s="92" t="s">
        <v>124</v>
      </c>
      <c r="E114" s="98" t="s">
        <v>87</v>
      </c>
      <c r="F114" s="99" t="s">
        <v>87</v>
      </c>
      <c r="G114" s="100">
        <f>SUM(G116,G119,G124)</f>
        <v>992939.99999999977</v>
      </c>
      <c r="H114" s="128"/>
      <c r="I114" s="128"/>
      <c r="J114" s="128"/>
      <c r="K114" s="128"/>
      <c r="L114" s="128"/>
      <c r="M114" s="128"/>
      <c r="N114" s="128"/>
      <c r="O114" s="128"/>
      <c r="P114" s="128"/>
      <c r="Q114" s="128"/>
      <c r="R114" s="128"/>
      <c r="S114" s="128"/>
      <c r="T114" s="128"/>
      <c r="U114" s="128"/>
      <c r="V114" s="128"/>
      <c r="W114" s="128"/>
      <c r="X114" s="128"/>
      <c r="Y114" s="128"/>
      <c r="Z114" s="128"/>
      <c r="AA114" s="128"/>
      <c r="AB114" s="128"/>
      <c r="AC114" s="128"/>
      <c r="AD114" s="128"/>
      <c r="AE114" s="128"/>
      <c r="AF114" s="128"/>
      <c r="AG114" s="128"/>
      <c r="AH114" s="128"/>
      <c r="AI114" s="128"/>
      <c r="AJ114" s="128"/>
      <c r="AK114" s="128"/>
      <c r="AL114" s="128"/>
      <c r="AM114" s="128"/>
      <c r="AN114" s="128"/>
      <c r="AO114" s="128"/>
      <c r="AP114" s="128"/>
      <c r="AQ114" s="128"/>
      <c r="AR114" s="128"/>
      <c r="AS114" s="128"/>
      <c r="AT114" s="128"/>
      <c r="AU114" s="128"/>
      <c r="AV114" s="128"/>
      <c r="AW114" s="128"/>
      <c r="AX114" s="128"/>
      <c r="AY114" s="128"/>
      <c r="AZ114" s="128"/>
      <c r="BA114" s="128"/>
      <c r="BB114" s="128"/>
      <c r="BC114" s="128"/>
      <c r="BD114" s="128"/>
      <c r="BE114" s="128"/>
      <c r="BF114" s="128"/>
      <c r="BG114" s="128"/>
      <c r="BH114" s="128"/>
      <c r="BI114" s="128"/>
      <c r="BJ114" s="128"/>
      <c r="BK114" s="128"/>
      <c r="BL114" s="128"/>
      <c r="BM114" s="128"/>
      <c r="BN114" s="128"/>
      <c r="BO114" s="128"/>
      <c r="BP114" s="128"/>
      <c r="BQ114" s="128"/>
      <c r="BR114" s="128"/>
      <c r="BS114" s="128"/>
      <c r="BT114" s="128"/>
    </row>
    <row r="115" spans="1:72" s="129" customFormat="1" ht="9.75" customHeight="1" x14ac:dyDescent="0.2">
      <c r="A115" s="90"/>
      <c r="B115" s="101"/>
      <c r="C115" s="92"/>
      <c r="D115" s="92"/>
      <c r="E115" s="92"/>
      <c r="F115" s="102"/>
      <c r="G115" s="130"/>
      <c r="H115" s="128"/>
      <c r="I115" s="128"/>
      <c r="J115" s="128"/>
      <c r="K115" s="128"/>
      <c r="L115" s="128"/>
      <c r="M115" s="128"/>
      <c r="N115" s="128"/>
      <c r="O115" s="128"/>
      <c r="P115" s="128"/>
      <c r="Q115" s="128"/>
      <c r="R115" s="128"/>
      <c r="S115" s="128"/>
      <c r="T115" s="128"/>
      <c r="U115" s="128"/>
      <c r="V115" s="128"/>
      <c r="W115" s="128"/>
      <c r="X115" s="128"/>
      <c r="Y115" s="128"/>
      <c r="Z115" s="128"/>
      <c r="AA115" s="128"/>
      <c r="AB115" s="128"/>
      <c r="AC115" s="128"/>
      <c r="AD115" s="128"/>
      <c r="AE115" s="128"/>
      <c r="AF115" s="128"/>
      <c r="AG115" s="128"/>
      <c r="AH115" s="128"/>
      <c r="AI115" s="128"/>
      <c r="AJ115" s="128"/>
      <c r="AK115" s="128"/>
      <c r="AL115" s="128"/>
      <c r="AM115" s="128"/>
      <c r="AN115" s="128"/>
      <c r="AO115" s="128"/>
      <c r="AP115" s="128"/>
      <c r="AQ115" s="128"/>
      <c r="AR115" s="128"/>
      <c r="AS115" s="128"/>
      <c r="AT115" s="128"/>
      <c r="AU115" s="128"/>
      <c r="AV115" s="128"/>
      <c r="AW115" s="128"/>
      <c r="AX115" s="128"/>
      <c r="AY115" s="128"/>
      <c r="AZ115" s="128"/>
      <c r="BA115" s="128"/>
      <c r="BB115" s="128"/>
      <c r="BC115" s="128"/>
      <c r="BD115" s="128"/>
      <c r="BE115" s="128"/>
      <c r="BF115" s="128"/>
      <c r="BG115" s="128"/>
      <c r="BH115" s="128"/>
      <c r="BI115" s="128"/>
      <c r="BJ115" s="128"/>
      <c r="BK115" s="128"/>
      <c r="BL115" s="128"/>
      <c r="BM115" s="128"/>
      <c r="BN115" s="128"/>
      <c r="BO115" s="128"/>
      <c r="BP115" s="128"/>
      <c r="BQ115" s="128"/>
      <c r="BR115" s="128"/>
      <c r="BS115" s="128"/>
      <c r="BT115" s="128"/>
    </row>
    <row r="116" spans="1:72" s="129" customFormat="1" ht="25.5" customHeight="1" x14ac:dyDescent="0.2">
      <c r="A116" s="90"/>
      <c r="B116" s="132" t="s">
        <v>128</v>
      </c>
      <c r="C116" s="92"/>
      <c r="D116" s="92"/>
      <c r="E116" s="92"/>
      <c r="F116" s="102"/>
      <c r="G116" s="130">
        <f>SUM(G117:G117)</f>
        <v>900364.33999999985</v>
      </c>
      <c r="H116" s="128"/>
      <c r="I116" s="128"/>
      <c r="J116" s="128"/>
      <c r="K116" s="128"/>
      <c r="L116" s="128"/>
      <c r="M116" s="128"/>
      <c r="N116" s="128"/>
      <c r="O116" s="128"/>
      <c r="P116" s="128"/>
      <c r="Q116" s="128"/>
      <c r="R116" s="128"/>
      <c r="S116" s="128"/>
      <c r="T116" s="128"/>
      <c r="U116" s="128"/>
      <c r="V116" s="128"/>
      <c r="W116" s="128"/>
      <c r="X116" s="128"/>
      <c r="Y116" s="128"/>
      <c r="Z116" s="128"/>
      <c r="AA116" s="128"/>
      <c r="AB116" s="128"/>
      <c r="AC116" s="128"/>
      <c r="AD116" s="128"/>
      <c r="AE116" s="128"/>
      <c r="AF116" s="128"/>
      <c r="AG116" s="128"/>
      <c r="AH116" s="128"/>
      <c r="AI116" s="128"/>
      <c r="AJ116" s="128"/>
      <c r="AK116" s="128"/>
      <c r="AL116" s="128"/>
      <c r="AM116" s="128"/>
      <c r="AN116" s="128"/>
      <c r="AO116" s="128"/>
      <c r="AP116" s="128"/>
      <c r="AQ116" s="128"/>
      <c r="AR116" s="128"/>
      <c r="AS116" s="128"/>
      <c r="AT116" s="128"/>
      <c r="AU116" s="128"/>
      <c r="AV116" s="128"/>
      <c r="AW116" s="128"/>
      <c r="AX116" s="128"/>
      <c r="AY116" s="128"/>
      <c r="AZ116" s="128"/>
      <c r="BA116" s="128"/>
      <c r="BB116" s="128"/>
      <c r="BC116" s="128"/>
      <c r="BD116" s="128"/>
      <c r="BE116" s="128"/>
      <c r="BF116" s="128"/>
      <c r="BG116" s="128"/>
      <c r="BH116" s="128"/>
      <c r="BI116" s="128"/>
      <c r="BJ116" s="128"/>
      <c r="BK116" s="128"/>
      <c r="BL116" s="128"/>
      <c r="BM116" s="128"/>
      <c r="BN116" s="128"/>
      <c r="BO116" s="128"/>
      <c r="BP116" s="128"/>
      <c r="BQ116" s="128"/>
      <c r="BR116" s="128"/>
      <c r="BS116" s="128"/>
      <c r="BT116" s="128"/>
    </row>
    <row r="117" spans="1:72" s="129" customFormat="1" ht="15.75" customHeight="1" x14ac:dyDescent="0.2">
      <c r="A117" s="90"/>
      <c r="B117" s="91"/>
      <c r="C117" s="109"/>
      <c r="D117" s="92"/>
      <c r="E117" s="92" t="s">
        <v>92</v>
      </c>
      <c r="F117" s="102" t="s">
        <v>87</v>
      </c>
      <c r="G117" s="103">
        <f>288000+431742.16-40114.41+244500-23763.41</f>
        <v>900364.33999999985</v>
      </c>
      <c r="H117" s="128"/>
      <c r="I117" s="128"/>
      <c r="J117" s="128"/>
      <c r="K117" s="128"/>
      <c r="L117" s="128"/>
      <c r="M117" s="128"/>
      <c r="N117" s="128"/>
      <c r="O117" s="128"/>
      <c r="P117" s="128"/>
      <c r="Q117" s="128"/>
      <c r="R117" s="128"/>
      <c r="S117" s="128"/>
      <c r="T117" s="128"/>
      <c r="U117" s="128"/>
      <c r="V117" s="128"/>
      <c r="W117" s="128"/>
      <c r="X117" s="128"/>
      <c r="Y117" s="128"/>
      <c r="Z117" s="128"/>
      <c r="AA117" s="128"/>
      <c r="AB117" s="128"/>
      <c r="AC117" s="128"/>
      <c r="AD117" s="128"/>
      <c r="AE117" s="128"/>
      <c r="AF117" s="128"/>
      <c r="AG117" s="128"/>
      <c r="AH117" s="128"/>
      <c r="AI117" s="128"/>
      <c r="AJ117" s="128"/>
      <c r="AK117" s="128"/>
      <c r="AL117" s="128"/>
      <c r="AM117" s="128"/>
      <c r="AN117" s="128"/>
      <c r="AO117" s="128"/>
      <c r="AP117" s="128"/>
      <c r="AQ117" s="128"/>
      <c r="AR117" s="128"/>
      <c r="AS117" s="128"/>
      <c r="AT117" s="128"/>
      <c r="AU117" s="128"/>
      <c r="AV117" s="128"/>
      <c r="AW117" s="128"/>
      <c r="AX117" s="128"/>
      <c r="AY117" s="128"/>
      <c r="AZ117" s="128"/>
      <c r="BA117" s="128"/>
      <c r="BB117" s="128"/>
      <c r="BC117" s="128"/>
      <c r="BD117" s="128"/>
      <c r="BE117" s="128"/>
      <c r="BF117" s="128"/>
      <c r="BG117" s="128"/>
      <c r="BH117" s="128"/>
      <c r="BI117" s="128"/>
      <c r="BJ117" s="128"/>
      <c r="BK117" s="128"/>
      <c r="BL117" s="128"/>
      <c r="BM117" s="128"/>
      <c r="BN117" s="128"/>
      <c r="BO117" s="128"/>
      <c r="BP117" s="128"/>
      <c r="BQ117" s="128"/>
      <c r="BR117" s="128"/>
      <c r="BS117" s="128"/>
      <c r="BT117" s="128"/>
    </row>
    <row r="118" spans="1:72" s="129" customFormat="1" ht="15.75" customHeight="1" x14ac:dyDescent="0.2">
      <c r="A118" s="90"/>
      <c r="B118" s="91"/>
      <c r="C118" s="109"/>
      <c r="D118" s="92"/>
      <c r="E118" s="92"/>
      <c r="F118" s="102"/>
      <c r="G118" s="103"/>
      <c r="H118" s="128"/>
      <c r="I118" s="128"/>
      <c r="J118" s="128"/>
      <c r="K118" s="128"/>
      <c r="L118" s="128"/>
      <c r="M118" s="128"/>
      <c r="N118" s="128"/>
      <c r="O118" s="128"/>
      <c r="P118" s="128"/>
      <c r="Q118" s="128"/>
      <c r="R118" s="128"/>
      <c r="S118" s="128"/>
      <c r="T118" s="128"/>
      <c r="U118" s="128"/>
      <c r="V118" s="128"/>
      <c r="W118" s="128"/>
      <c r="X118" s="128"/>
      <c r="Y118" s="128"/>
      <c r="Z118" s="128"/>
      <c r="AA118" s="128"/>
      <c r="AB118" s="128"/>
      <c r="AC118" s="128"/>
      <c r="AD118" s="128"/>
      <c r="AE118" s="128"/>
      <c r="AF118" s="128"/>
      <c r="AG118" s="128"/>
      <c r="AH118" s="128"/>
      <c r="AI118" s="128"/>
      <c r="AJ118" s="128"/>
      <c r="AK118" s="128"/>
      <c r="AL118" s="128"/>
      <c r="AM118" s="128"/>
      <c r="AN118" s="128"/>
      <c r="AO118" s="128"/>
      <c r="AP118" s="128"/>
      <c r="AQ118" s="128"/>
      <c r="AR118" s="128"/>
      <c r="AS118" s="128"/>
      <c r="AT118" s="128"/>
      <c r="AU118" s="128"/>
      <c r="AV118" s="128"/>
      <c r="AW118" s="128"/>
      <c r="AX118" s="128"/>
      <c r="AY118" s="128"/>
      <c r="AZ118" s="128"/>
      <c r="BA118" s="128"/>
      <c r="BB118" s="128"/>
      <c r="BC118" s="128"/>
      <c r="BD118" s="128"/>
      <c r="BE118" s="128"/>
      <c r="BF118" s="128"/>
      <c r="BG118" s="128"/>
      <c r="BH118" s="128"/>
      <c r="BI118" s="128"/>
      <c r="BJ118" s="128"/>
      <c r="BK118" s="128"/>
      <c r="BL118" s="128"/>
      <c r="BM118" s="128"/>
      <c r="BN118" s="128"/>
      <c r="BO118" s="128"/>
      <c r="BP118" s="128"/>
      <c r="BQ118" s="128"/>
      <c r="BR118" s="128"/>
      <c r="BS118" s="128"/>
      <c r="BT118" s="128"/>
    </row>
    <row r="119" spans="1:72" s="129" customFormat="1" ht="15.75" customHeight="1" x14ac:dyDescent="0.2">
      <c r="A119" s="90"/>
      <c r="B119" s="131" t="s">
        <v>129</v>
      </c>
      <c r="C119" s="92"/>
      <c r="D119" s="92"/>
      <c r="E119" s="92"/>
      <c r="F119" s="102"/>
      <c r="G119" s="130">
        <f>SUM(G120:G122)</f>
        <v>92261.97</v>
      </c>
      <c r="H119" s="128"/>
      <c r="I119" s="128"/>
      <c r="J119" s="128"/>
      <c r="K119" s="128"/>
      <c r="L119" s="128"/>
      <c r="M119" s="128"/>
      <c r="N119" s="128"/>
      <c r="O119" s="128"/>
      <c r="P119" s="128"/>
      <c r="Q119" s="128"/>
      <c r="R119" s="128"/>
      <c r="S119" s="128"/>
      <c r="T119" s="128"/>
      <c r="U119" s="128"/>
      <c r="V119" s="128"/>
      <c r="W119" s="128"/>
      <c r="X119" s="128"/>
      <c r="Y119" s="128"/>
      <c r="Z119" s="128"/>
      <c r="AA119" s="128"/>
      <c r="AB119" s="128"/>
      <c r="AC119" s="128"/>
      <c r="AD119" s="128"/>
      <c r="AE119" s="128"/>
      <c r="AF119" s="128"/>
      <c r="AG119" s="128"/>
      <c r="AH119" s="128"/>
      <c r="AI119" s="128"/>
      <c r="AJ119" s="128"/>
      <c r="AK119" s="128"/>
      <c r="AL119" s="128"/>
      <c r="AM119" s="128"/>
      <c r="AN119" s="128"/>
      <c r="AO119" s="128"/>
      <c r="AP119" s="128"/>
      <c r="AQ119" s="128"/>
      <c r="AR119" s="128"/>
      <c r="AS119" s="128"/>
      <c r="AT119" s="128"/>
      <c r="AU119" s="128"/>
      <c r="AV119" s="128"/>
      <c r="AW119" s="128"/>
      <c r="AX119" s="128"/>
      <c r="AY119" s="128"/>
      <c r="AZ119" s="128"/>
      <c r="BA119" s="128"/>
      <c r="BB119" s="128"/>
      <c r="BC119" s="128"/>
      <c r="BD119" s="128"/>
      <c r="BE119" s="128"/>
      <c r="BF119" s="128"/>
      <c r="BG119" s="128"/>
      <c r="BH119" s="128"/>
      <c r="BI119" s="128"/>
      <c r="BJ119" s="128"/>
      <c r="BK119" s="128"/>
      <c r="BL119" s="128"/>
      <c r="BM119" s="128"/>
      <c r="BN119" s="128"/>
      <c r="BO119" s="128"/>
      <c r="BP119" s="128"/>
      <c r="BQ119" s="128"/>
      <c r="BR119" s="128"/>
      <c r="BS119" s="128"/>
      <c r="BT119" s="128"/>
    </row>
    <row r="120" spans="1:72" s="129" customFormat="1" ht="15.75" customHeight="1" x14ac:dyDescent="0.2">
      <c r="A120" s="90"/>
      <c r="B120" s="131"/>
      <c r="C120" s="109"/>
      <c r="D120" s="92"/>
      <c r="E120" s="92" t="s">
        <v>62</v>
      </c>
      <c r="F120" s="102" t="s">
        <v>87</v>
      </c>
      <c r="G120" s="103">
        <v>386.17</v>
      </c>
      <c r="H120" s="128"/>
      <c r="I120" s="128"/>
      <c r="J120" s="128"/>
      <c r="K120" s="128"/>
      <c r="L120" s="128"/>
      <c r="M120" s="128"/>
      <c r="N120" s="128"/>
      <c r="O120" s="128"/>
      <c r="P120" s="128"/>
      <c r="Q120" s="128"/>
      <c r="R120" s="128"/>
      <c r="S120" s="128"/>
      <c r="T120" s="128"/>
      <c r="U120" s="128"/>
      <c r="V120" s="128"/>
      <c r="W120" s="128"/>
      <c r="X120" s="128"/>
      <c r="Y120" s="128"/>
      <c r="Z120" s="128"/>
      <c r="AA120" s="128"/>
      <c r="AB120" s="128"/>
      <c r="AC120" s="128"/>
      <c r="AD120" s="128"/>
      <c r="AE120" s="128"/>
      <c r="AF120" s="128"/>
      <c r="AG120" s="128"/>
      <c r="AH120" s="128"/>
      <c r="AI120" s="128"/>
      <c r="AJ120" s="128"/>
      <c r="AK120" s="128"/>
      <c r="AL120" s="128"/>
      <c r="AM120" s="128"/>
      <c r="AN120" s="128"/>
      <c r="AO120" s="128"/>
      <c r="AP120" s="128"/>
      <c r="AQ120" s="128"/>
      <c r="AR120" s="128"/>
      <c r="AS120" s="128"/>
      <c r="AT120" s="128"/>
      <c r="AU120" s="128"/>
      <c r="AV120" s="128"/>
      <c r="AW120" s="128"/>
      <c r="AX120" s="128"/>
      <c r="AY120" s="128"/>
      <c r="AZ120" s="128"/>
      <c r="BA120" s="128"/>
      <c r="BB120" s="128"/>
      <c r="BC120" s="128"/>
      <c r="BD120" s="128"/>
      <c r="BE120" s="128"/>
      <c r="BF120" s="128"/>
      <c r="BG120" s="128"/>
      <c r="BH120" s="128"/>
      <c r="BI120" s="128"/>
      <c r="BJ120" s="128"/>
      <c r="BK120" s="128"/>
      <c r="BL120" s="128"/>
      <c r="BM120" s="128"/>
      <c r="BN120" s="128"/>
      <c r="BO120" s="128"/>
      <c r="BP120" s="128"/>
      <c r="BQ120" s="128"/>
      <c r="BR120" s="128"/>
      <c r="BS120" s="128"/>
      <c r="BT120" s="128"/>
    </row>
    <row r="121" spans="1:72" s="129" customFormat="1" ht="15.75" customHeight="1" x14ac:dyDescent="0.2">
      <c r="A121" s="90"/>
      <c r="B121" s="91"/>
      <c r="C121" s="109"/>
      <c r="D121" s="92"/>
      <c r="E121" s="92" t="s">
        <v>92</v>
      </c>
      <c r="F121" s="102" t="s">
        <v>87</v>
      </c>
      <c r="G121" s="103">
        <f>2056.23+12473.87+3535.72</f>
        <v>18065.82</v>
      </c>
      <c r="H121" s="128"/>
      <c r="I121" s="128"/>
      <c r="J121" s="128"/>
      <c r="K121" s="128"/>
      <c r="L121" s="128"/>
      <c r="M121" s="128"/>
      <c r="N121" s="128"/>
      <c r="O121" s="128"/>
      <c r="P121" s="128"/>
      <c r="Q121" s="128"/>
      <c r="R121" s="128"/>
      <c r="S121" s="128"/>
      <c r="T121" s="128"/>
      <c r="U121" s="128"/>
      <c r="V121" s="128"/>
      <c r="W121" s="128"/>
      <c r="X121" s="128"/>
      <c r="Y121" s="128"/>
      <c r="Z121" s="128"/>
      <c r="AA121" s="128"/>
      <c r="AB121" s="128"/>
      <c r="AC121" s="128"/>
      <c r="AD121" s="128"/>
      <c r="AE121" s="128"/>
      <c r="AF121" s="128"/>
      <c r="AG121" s="128"/>
      <c r="AH121" s="128"/>
      <c r="AI121" s="128"/>
      <c r="AJ121" s="128"/>
      <c r="AK121" s="128"/>
      <c r="AL121" s="128"/>
      <c r="AM121" s="128"/>
      <c r="AN121" s="128"/>
      <c r="AO121" s="128"/>
      <c r="AP121" s="128"/>
      <c r="AQ121" s="128"/>
      <c r="AR121" s="128"/>
      <c r="AS121" s="128"/>
      <c r="AT121" s="128"/>
      <c r="AU121" s="128"/>
      <c r="AV121" s="128"/>
      <c r="AW121" s="128"/>
      <c r="AX121" s="128"/>
      <c r="AY121" s="128"/>
      <c r="AZ121" s="128"/>
      <c r="BA121" s="128"/>
      <c r="BB121" s="128"/>
      <c r="BC121" s="128"/>
      <c r="BD121" s="128"/>
      <c r="BE121" s="128"/>
      <c r="BF121" s="128"/>
      <c r="BG121" s="128"/>
      <c r="BH121" s="128"/>
      <c r="BI121" s="128"/>
      <c r="BJ121" s="128"/>
      <c r="BK121" s="128"/>
      <c r="BL121" s="128"/>
      <c r="BM121" s="128"/>
      <c r="BN121" s="128"/>
      <c r="BO121" s="128"/>
      <c r="BP121" s="128"/>
      <c r="BQ121" s="128"/>
      <c r="BR121" s="128"/>
      <c r="BS121" s="128"/>
      <c r="BT121" s="128"/>
    </row>
    <row r="122" spans="1:72" s="129" customFormat="1" ht="15.75" customHeight="1" x14ac:dyDescent="0.2">
      <c r="A122" s="90"/>
      <c r="B122" s="91"/>
      <c r="C122" s="109"/>
      <c r="D122" s="92"/>
      <c r="E122" s="92" t="s">
        <v>130</v>
      </c>
      <c r="F122" s="102" t="s">
        <v>87</v>
      </c>
      <c r="G122" s="103">
        <f>26641.61+27326.85+19841.52</f>
        <v>73809.98</v>
      </c>
      <c r="H122" s="128"/>
      <c r="I122" s="128"/>
      <c r="J122" s="128"/>
      <c r="K122" s="128"/>
      <c r="L122" s="128"/>
      <c r="M122" s="128"/>
      <c r="N122" s="128"/>
      <c r="O122" s="128"/>
      <c r="P122" s="128"/>
      <c r="Q122" s="128"/>
      <c r="R122" s="128"/>
      <c r="S122" s="128"/>
      <c r="T122" s="128"/>
      <c r="U122" s="128"/>
      <c r="V122" s="128"/>
      <c r="W122" s="128"/>
      <c r="X122" s="128"/>
      <c r="Y122" s="128"/>
      <c r="Z122" s="128"/>
      <c r="AA122" s="128"/>
      <c r="AB122" s="128"/>
      <c r="AC122" s="128"/>
      <c r="AD122" s="128"/>
      <c r="AE122" s="128"/>
      <c r="AF122" s="128"/>
      <c r="AG122" s="128"/>
      <c r="AH122" s="128"/>
      <c r="AI122" s="128"/>
      <c r="AJ122" s="128"/>
      <c r="AK122" s="128"/>
      <c r="AL122" s="128"/>
      <c r="AM122" s="128"/>
      <c r="AN122" s="128"/>
      <c r="AO122" s="128"/>
      <c r="AP122" s="128"/>
      <c r="AQ122" s="128"/>
      <c r="AR122" s="128"/>
      <c r="AS122" s="128"/>
      <c r="AT122" s="128"/>
      <c r="AU122" s="128"/>
      <c r="AV122" s="128"/>
      <c r="AW122" s="128"/>
      <c r="AX122" s="128"/>
      <c r="AY122" s="128"/>
      <c r="AZ122" s="128"/>
      <c r="BA122" s="128"/>
      <c r="BB122" s="128"/>
      <c r="BC122" s="128"/>
      <c r="BD122" s="128"/>
      <c r="BE122" s="128"/>
      <c r="BF122" s="128"/>
      <c r="BG122" s="128"/>
      <c r="BH122" s="128"/>
      <c r="BI122" s="128"/>
      <c r="BJ122" s="128"/>
      <c r="BK122" s="128"/>
      <c r="BL122" s="128"/>
      <c r="BM122" s="128"/>
      <c r="BN122" s="128"/>
      <c r="BO122" s="128"/>
      <c r="BP122" s="128"/>
      <c r="BQ122" s="128"/>
      <c r="BR122" s="128"/>
      <c r="BS122" s="128"/>
      <c r="BT122" s="128"/>
    </row>
    <row r="123" spans="1:72" s="129" customFormat="1" ht="15.75" customHeight="1" x14ac:dyDescent="0.2">
      <c r="A123" s="90"/>
      <c r="B123" s="91"/>
      <c r="C123" s="109"/>
      <c r="D123" s="92"/>
      <c r="E123" s="92"/>
      <c r="F123" s="102"/>
      <c r="G123" s="103"/>
      <c r="H123" s="128"/>
      <c r="I123" s="128"/>
      <c r="J123" s="128"/>
      <c r="K123" s="128"/>
      <c r="L123" s="128"/>
      <c r="M123" s="128"/>
      <c r="N123" s="128"/>
      <c r="O123" s="128"/>
      <c r="P123" s="128"/>
      <c r="Q123" s="128"/>
      <c r="R123" s="128"/>
      <c r="S123" s="128"/>
      <c r="T123" s="128"/>
      <c r="U123" s="128"/>
      <c r="V123" s="128"/>
      <c r="W123" s="128"/>
      <c r="X123" s="128"/>
      <c r="Y123" s="128"/>
      <c r="Z123" s="128"/>
      <c r="AA123" s="128"/>
      <c r="AB123" s="128"/>
      <c r="AC123" s="128"/>
      <c r="AD123" s="128"/>
      <c r="AE123" s="128"/>
      <c r="AF123" s="128"/>
      <c r="AG123" s="128"/>
      <c r="AH123" s="128"/>
      <c r="AI123" s="128"/>
      <c r="AJ123" s="128"/>
      <c r="AK123" s="128"/>
      <c r="AL123" s="128"/>
      <c r="AM123" s="128"/>
      <c r="AN123" s="128"/>
      <c r="AO123" s="128"/>
      <c r="AP123" s="128"/>
      <c r="AQ123" s="128"/>
      <c r="AR123" s="128"/>
      <c r="AS123" s="128"/>
      <c r="AT123" s="128"/>
      <c r="AU123" s="128"/>
      <c r="AV123" s="128"/>
      <c r="AW123" s="128"/>
      <c r="AX123" s="128"/>
      <c r="AY123" s="128"/>
      <c r="AZ123" s="128"/>
      <c r="BA123" s="128"/>
      <c r="BB123" s="128"/>
      <c r="BC123" s="128"/>
      <c r="BD123" s="128"/>
      <c r="BE123" s="128"/>
      <c r="BF123" s="128"/>
      <c r="BG123" s="128"/>
      <c r="BH123" s="128"/>
      <c r="BI123" s="128"/>
      <c r="BJ123" s="128"/>
      <c r="BK123" s="128"/>
      <c r="BL123" s="128"/>
      <c r="BM123" s="128"/>
      <c r="BN123" s="128"/>
      <c r="BO123" s="128"/>
      <c r="BP123" s="128"/>
      <c r="BQ123" s="128"/>
      <c r="BR123" s="128"/>
      <c r="BS123" s="128"/>
      <c r="BT123" s="128"/>
    </row>
    <row r="124" spans="1:72" s="129" customFormat="1" ht="25.5" customHeight="1" x14ac:dyDescent="0.2">
      <c r="A124" s="90"/>
      <c r="B124" s="132" t="s">
        <v>131</v>
      </c>
      <c r="C124" s="92"/>
      <c r="D124" s="92"/>
      <c r="E124" s="92"/>
      <c r="F124" s="102"/>
      <c r="G124" s="130">
        <f>SUM(G125:G125)</f>
        <v>313.69</v>
      </c>
      <c r="H124" s="128"/>
      <c r="I124" s="128"/>
      <c r="J124" s="128"/>
      <c r="K124" s="128"/>
      <c r="L124" s="128"/>
      <c r="M124" s="128"/>
      <c r="N124" s="128"/>
      <c r="O124" s="128"/>
      <c r="P124" s="128"/>
      <c r="Q124" s="128"/>
      <c r="R124" s="128"/>
      <c r="S124" s="128"/>
      <c r="T124" s="128"/>
      <c r="U124" s="128"/>
      <c r="V124" s="128"/>
      <c r="W124" s="128"/>
      <c r="X124" s="128"/>
      <c r="Y124" s="128"/>
      <c r="Z124" s="128"/>
      <c r="AA124" s="128"/>
      <c r="AB124" s="128"/>
      <c r="AC124" s="128"/>
      <c r="AD124" s="128"/>
      <c r="AE124" s="128"/>
      <c r="AF124" s="128"/>
      <c r="AG124" s="128"/>
      <c r="AH124" s="128"/>
      <c r="AI124" s="128"/>
      <c r="AJ124" s="128"/>
      <c r="AK124" s="128"/>
      <c r="AL124" s="128"/>
      <c r="AM124" s="128"/>
      <c r="AN124" s="128"/>
      <c r="AO124" s="128"/>
      <c r="AP124" s="128"/>
      <c r="AQ124" s="128"/>
      <c r="AR124" s="128"/>
      <c r="AS124" s="128"/>
      <c r="AT124" s="128"/>
      <c r="AU124" s="128"/>
      <c r="AV124" s="128"/>
      <c r="AW124" s="128"/>
      <c r="AX124" s="128"/>
      <c r="AY124" s="128"/>
      <c r="AZ124" s="128"/>
      <c r="BA124" s="128"/>
      <c r="BB124" s="128"/>
      <c r="BC124" s="128"/>
      <c r="BD124" s="128"/>
      <c r="BE124" s="128"/>
      <c r="BF124" s="128"/>
      <c r="BG124" s="128"/>
      <c r="BH124" s="128"/>
      <c r="BI124" s="128"/>
      <c r="BJ124" s="128"/>
      <c r="BK124" s="128"/>
      <c r="BL124" s="128"/>
      <c r="BM124" s="128"/>
      <c r="BN124" s="128"/>
      <c r="BO124" s="128"/>
      <c r="BP124" s="128"/>
      <c r="BQ124" s="128"/>
      <c r="BR124" s="128"/>
      <c r="BS124" s="128"/>
      <c r="BT124" s="128"/>
    </row>
    <row r="125" spans="1:72" s="129" customFormat="1" ht="15.75" customHeight="1" x14ac:dyDescent="0.2">
      <c r="A125" s="90"/>
      <c r="B125" s="91"/>
      <c r="C125" s="109"/>
      <c r="D125" s="92"/>
      <c r="E125" s="92" t="s">
        <v>62</v>
      </c>
      <c r="F125" s="102" t="s">
        <v>87</v>
      </c>
      <c r="G125" s="103">
        <v>313.69</v>
      </c>
      <c r="H125" s="128"/>
      <c r="I125" s="128"/>
      <c r="J125" s="128"/>
      <c r="K125" s="128"/>
      <c r="L125" s="128"/>
      <c r="M125" s="128"/>
      <c r="N125" s="128"/>
      <c r="O125" s="128"/>
      <c r="P125" s="128"/>
      <c r="Q125" s="128"/>
      <c r="R125" s="128"/>
      <c r="S125" s="128"/>
      <c r="T125" s="128"/>
      <c r="U125" s="128"/>
      <c r="V125" s="128"/>
      <c r="W125" s="128"/>
      <c r="X125" s="128"/>
      <c r="Y125" s="128"/>
      <c r="Z125" s="128"/>
      <c r="AA125" s="128"/>
      <c r="AB125" s="128"/>
      <c r="AC125" s="128"/>
      <c r="AD125" s="128"/>
      <c r="AE125" s="128"/>
      <c r="AF125" s="128"/>
      <c r="AG125" s="128"/>
      <c r="AH125" s="128"/>
      <c r="AI125" s="128"/>
      <c r="AJ125" s="128"/>
      <c r="AK125" s="128"/>
      <c r="AL125" s="128"/>
      <c r="AM125" s="128"/>
      <c r="AN125" s="128"/>
      <c r="AO125" s="128"/>
      <c r="AP125" s="128"/>
      <c r="AQ125" s="128"/>
      <c r="AR125" s="128"/>
      <c r="AS125" s="128"/>
      <c r="AT125" s="128"/>
      <c r="AU125" s="128"/>
      <c r="AV125" s="128"/>
      <c r="AW125" s="128"/>
      <c r="AX125" s="128"/>
      <c r="AY125" s="128"/>
      <c r="AZ125" s="128"/>
      <c r="BA125" s="128"/>
      <c r="BB125" s="128"/>
      <c r="BC125" s="128"/>
      <c r="BD125" s="128"/>
      <c r="BE125" s="128"/>
      <c r="BF125" s="128"/>
      <c r="BG125" s="128"/>
      <c r="BH125" s="128"/>
      <c r="BI125" s="128"/>
      <c r="BJ125" s="128"/>
      <c r="BK125" s="128"/>
      <c r="BL125" s="128"/>
      <c r="BM125" s="128"/>
      <c r="BN125" s="128"/>
      <c r="BO125" s="128"/>
      <c r="BP125" s="128"/>
      <c r="BQ125" s="128"/>
      <c r="BR125" s="128"/>
      <c r="BS125" s="128"/>
      <c r="BT125" s="128"/>
    </row>
    <row r="126" spans="1:72" s="129" customFormat="1" ht="15.75" customHeight="1" x14ac:dyDescent="0.2">
      <c r="A126" s="104"/>
      <c r="B126" s="105"/>
      <c r="C126" s="106"/>
      <c r="D126" s="93"/>
      <c r="E126" s="93"/>
      <c r="F126" s="95"/>
      <c r="G126" s="107"/>
      <c r="H126" s="128"/>
      <c r="I126" s="128"/>
      <c r="J126" s="128"/>
      <c r="K126" s="128"/>
      <c r="L126" s="128"/>
      <c r="M126" s="128"/>
      <c r="N126" s="128"/>
      <c r="O126" s="128"/>
      <c r="P126" s="128"/>
      <c r="Q126" s="128"/>
      <c r="R126" s="128"/>
      <c r="S126" s="128"/>
      <c r="T126" s="128"/>
      <c r="U126" s="128"/>
      <c r="V126" s="128"/>
      <c r="W126" s="128"/>
      <c r="X126" s="128"/>
      <c r="Y126" s="128"/>
      <c r="Z126" s="128"/>
      <c r="AA126" s="128"/>
      <c r="AB126" s="128"/>
      <c r="AC126" s="128"/>
      <c r="AD126" s="128"/>
      <c r="AE126" s="128"/>
      <c r="AF126" s="128"/>
      <c r="AG126" s="128"/>
      <c r="AH126" s="128"/>
      <c r="AI126" s="128"/>
      <c r="AJ126" s="128"/>
      <c r="AK126" s="128"/>
      <c r="AL126" s="128"/>
      <c r="AM126" s="128"/>
      <c r="AN126" s="128"/>
      <c r="AO126" s="128"/>
      <c r="AP126" s="128"/>
      <c r="AQ126" s="128"/>
      <c r="AR126" s="128"/>
      <c r="AS126" s="128"/>
      <c r="AT126" s="128"/>
      <c r="AU126" s="128"/>
      <c r="AV126" s="128"/>
      <c r="AW126" s="128"/>
      <c r="AX126" s="128"/>
      <c r="AY126" s="128"/>
      <c r="AZ126" s="128"/>
      <c r="BA126" s="128"/>
      <c r="BB126" s="128"/>
      <c r="BC126" s="128"/>
      <c r="BD126" s="128"/>
      <c r="BE126" s="128"/>
      <c r="BF126" s="128"/>
      <c r="BG126" s="128"/>
      <c r="BH126" s="128"/>
      <c r="BI126" s="128"/>
      <c r="BJ126" s="128"/>
      <c r="BK126" s="128"/>
      <c r="BL126" s="128"/>
      <c r="BM126" s="128"/>
      <c r="BN126" s="128"/>
      <c r="BO126" s="128"/>
      <c r="BP126" s="128"/>
      <c r="BQ126" s="128"/>
      <c r="BR126" s="128"/>
      <c r="BS126" s="128"/>
      <c r="BT126" s="128"/>
    </row>
    <row r="127" spans="1:72" s="129" customFormat="1" ht="15.75" customHeight="1" x14ac:dyDescent="0.2">
      <c r="A127" s="90"/>
      <c r="B127" s="91"/>
      <c r="C127" s="92"/>
      <c r="D127" s="92"/>
      <c r="E127" s="93" t="s">
        <v>28</v>
      </c>
      <c r="F127" s="94">
        <v>295.87</v>
      </c>
      <c r="G127" s="95" t="s">
        <v>87</v>
      </c>
      <c r="H127" s="128"/>
      <c r="I127" s="128"/>
      <c r="J127" s="128"/>
      <c r="K127" s="128"/>
      <c r="L127" s="128"/>
      <c r="M127" s="128"/>
      <c r="N127" s="128"/>
      <c r="O127" s="128"/>
      <c r="P127" s="128"/>
      <c r="Q127" s="128"/>
      <c r="R127" s="128"/>
      <c r="S127" s="128"/>
      <c r="T127" s="128"/>
      <c r="U127" s="128"/>
      <c r="V127" s="128"/>
      <c r="W127" s="128"/>
      <c r="X127" s="128"/>
      <c r="Y127" s="128"/>
      <c r="Z127" s="128"/>
      <c r="AA127" s="128"/>
      <c r="AB127" s="128"/>
      <c r="AC127" s="128"/>
      <c r="AD127" s="128"/>
      <c r="AE127" s="128"/>
      <c r="AF127" s="128"/>
      <c r="AG127" s="128"/>
      <c r="AH127" s="128"/>
      <c r="AI127" s="128"/>
      <c r="AJ127" s="128"/>
      <c r="AK127" s="128"/>
      <c r="AL127" s="128"/>
      <c r="AM127" s="128"/>
      <c r="AN127" s="128"/>
      <c r="AO127" s="128"/>
      <c r="AP127" s="128"/>
      <c r="AQ127" s="128"/>
      <c r="AR127" s="128"/>
      <c r="AS127" s="128"/>
      <c r="AT127" s="128"/>
      <c r="AU127" s="128"/>
      <c r="AV127" s="128"/>
      <c r="AW127" s="128"/>
      <c r="AX127" s="128"/>
      <c r="AY127" s="128"/>
      <c r="AZ127" s="128"/>
      <c r="BA127" s="128"/>
      <c r="BB127" s="128"/>
      <c r="BC127" s="128"/>
      <c r="BD127" s="128"/>
      <c r="BE127" s="128"/>
      <c r="BF127" s="128"/>
      <c r="BG127" s="128"/>
      <c r="BH127" s="128"/>
      <c r="BI127" s="128"/>
      <c r="BJ127" s="128"/>
      <c r="BK127" s="128"/>
      <c r="BL127" s="128"/>
      <c r="BM127" s="128"/>
      <c r="BN127" s="128"/>
      <c r="BO127" s="128"/>
      <c r="BP127" s="128"/>
      <c r="BQ127" s="128"/>
      <c r="BR127" s="128"/>
      <c r="BS127" s="128"/>
      <c r="BT127" s="128"/>
    </row>
    <row r="128" spans="1:72" s="129" customFormat="1" ht="24" customHeight="1" x14ac:dyDescent="0.2">
      <c r="A128" s="96" t="s">
        <v>132</v>
      </c>
      <c r="B128" s="97" t="s">
        <v>133</v>
      </c>
      <c r="C128" s="92" t="s">
        <v>134</v>
      </c>
      <c r="D128" s="92" t="s">
        <v>135</v>
      </c>
      <c r="E128" s="98" t="s">
        <v>87</v>
      </c>
      <c r="F128" s="99" t="s">
        <v>87</v>
      </c>
      <c r="G128" s="100">
        <f>SUM(G130)</f>
        <v>295.87</v>
      </c>
      <c r="H128" s="128"/>
      <c r="I128" s="128"/>
      <c r="J128" s="128"/>
      <c r="K128" s="128"/>
      <c r="L128" s="128"/>
      <c r="M128" s="128"/>
      <c r="N128" s="128"/>
      <c r="O128" s="128"/>
      <c r="P128" s="128"/>
      <c r="Q128" s="128"/>
      <c r="R128" s="128"/>
      <c r="S128" s="128"/>
      <c r="T128" s="128"/>
      <c r="U128" s="128"/>
      <c r="V128" s="128"/>
      <c r="W128" s="128"/>
      <c r="X128" s="128"/>
      <c r="Y128" s="128"/>
      <c r="Z128" s="128"/>
      <c r="AA128" s="128"/>
      <c r="AB128" s="128"/>
      <c r="AC128" s="128"/>
      <c r="AD128" s="128"/>
      <c r="AE128" s="128"/>
      <c r="AF128" s="128"/>
      <c r="AG128" s="128"/>
      <c r="AH128" s="128"/>
      <c r="AI128" s="128"/>
      <c r="AJ128" s="128"/>
      <c r="AK128" s="128"/>
      <c r="AL128" s="128"/>
      <c r="AM128" s="128"/>
      <c r="AN128" s="128"/>
      <c r="AO128" s="128"/>
      <c r="AP128" s="128"/>
      <c r="AQ128" s="128"/>
      <c r="AR128" s="128"/>
      <c r="AS128" s="128"/>
      <c r="AT128" s="128"/>
      <c r="AU128" s="128"/>
      <c r="AV128" s="128"/>
      <c r="AW128" s="128"/>
      <c r="AX128" s="128"/>
      <c r="AY128" s="128"/>
      <c r="AZ128" s="128"/>
      <c r="BA128" s="128"/>
      <c r="BB128" s="128"/>
      <c r="BC128" s="128"/>
      <c r="BD128" s="128"/>
      <c r="BE128" s="128"/>
      <c r="BF128" s="128"/>
      <c r="BG128" s="128"/>
      <c r="BH128" s="128"/>
      <c r="BI128" s="128"/>
      <c r="BJ128" s="128"/>
      <c r="BK128" s="128"/>
      <c r="BL128" s="128"/>
      <c r="BM128" s="128"/>
      <c r="BN128" s="128"/>
      <c r="BO128" s="128"/>
      <c r="BP128" s="128"/>
      <c r="BQ128" s="128"/>
      <c r="BR128" s="128"/>
      <c r="BS128" s="128"/>
      <c r="BT128" s="128"/>
    </row>
    <row r="129" spans="1:72" s="129" customFormat="1" ht="15.75" customHeight="1" x14ac:dyDescent="0.2">
      <c r="A129" s="90"/>
      <c r="B129" s="101"/>
      <c r="C129" s="92"/>
      <c r="D129" s="92"/>
      <c r="E129" s="92"/>
      <c r="F129" s="102"/>
      <c r="G129" s="130"/>
      <c r="H129" s="128"/>
      <c r="I129" s="128"/>
      <c r="J129" s="128"/>
      <c r="K129" s="128"/>
      <c r="L129" s="128"/>
      <c r="M129" s="128"/>
      <c r="N129" s="128"/>
      <c r="O129" s="128"/>
      <c r="P129" s="128"/>
      <c r="Q129" s="128"/>
      <c r="R129" s="128"/>
      <c r="S129" s="128"/>
      <c r="T129" s="128"/>
      <c r="U129" s="128"/>
      <c r="V129" s="128"/>
      <c r="W129" s="128"/>
      <c r="X129" s="128"/>
      <c r="Y129" s="128"/>
      <c r="Z129" s="128"/>
      <c r="AA129" s="128"/>
      <c r="AB129" s="128"/>
      <c r="AC129" s="128"/>
      <c r="AD129" s="128"/>
      <c r="AE129" s="128"/>
      <c r="AF129" s="128"/>
      <c r="AG129" s="128"/>
      <c r="AH129" s="128"/>
      <c r="AI129" s="128"/>
      <c r="AJ129" s="128"/>
      <c r="AK129" s="128"/>
      <c r="AL129" s="128"/>
      <c r="AM129" s="128"/>
      <c r="AN129" s="128"/>
      <c r="AO129" s="128"/>
      <c r="AP129" s="128"/>
      <c r="AQ129" s="128"/>
      <c r="AR129" s="128"/>
      <c r="AS129" s="128"/>
      <c r="AT129" s="128"/>
      <c r="AU129" s="128"/>
      <c r="AV129" s="128"/>
      <c r="AW129" s="128"/>
      <c r="AX129" s="128"/>
      <c r="AY129" s="128"/>
      <c r="AZ129" s="128"/>
      <c r="BA129" s="128"/>
      <c r="BB129" s="128"/>
      <c r="BC129" s="128"/>
      <c r="BD129" s="128"/>
      <c r="BE129" s="128"/>
      <c r="BF129" s="128"/>
      <c r="BG129" s="128"/>
      <c r="BH129" s="128"/>
      <c r="BI129" s="128"/>
      <c r="BJ129" s="128"/>
      <c r="BK129" s="128"/>
      <c r="BL129" s="128"/>
      <c r="BM129" s="128"/>
      <c r="BN129" s="128"/>
      <c r="BO129" s="128"/>
      <c r="BP129" s="128"/>
      <c r="BQ129" s="128"/>
      <c r="BR129" s="128"/>
      <c r="BS129" s="128"/>
      <c r="BT129" s="128"/>
    </row>
    <row r="130" spans="1:72" s="129" customFormat="1" ht="15.75" customHeight="1" x14ac:dyDescent="0.2">
      <c r="A130" s="90"/>
      <c r="B130" s="132" t="s">
        <v>136</v>
      </c>
      <c r="C130" s="92"/>
      <c r="D130" s="92"/>
      <c r="E130" s="92"/>
      <c r="F130" s="102"/>
      <c r="G130" s="130">
        <f>SUM(G131:G131)</f>
        <v>295.87</v>
      </c>
      <c r="H130" s="128"/>
      <c r="I130" s="128"/>
      <c r="J130" s="128"/>
      <c r="K130" s="128"/>
      <c r="L130" s="128"/>
      <c r="M130" s="128"/>
      <c r="N130" s="128"/>
      <c r="O130" s="128"/>
      <c r="P130" s="128"/>
      <c r="Q130" s="128"/>
      <c r="R130" s="128"/>
      <c r="S130" s="128"/>
      <c r="T130" s="128"/>
      <c r="U130" s="128"/>
      <c r="V130" s="128"/>
      <c r="W130" s="128"/>
      <c r="X130" s="128"/>
      <c r="Y130" s="128"/>
      <c r="Z130" s="128"/>
      <c r="AA130" s="128"/>
      <c r="AB130" s="128"/>
      <c r="AC130" s="128"/>
      <c r="AD130" s="128"/>
      <c r="AE130" s="128"/>
      <c r="AF130" s="128"/>
      <c r="AG130" s="128"/>
      <c r="AH130" s="128"/>
      <c r="AI130" s="128"/>
      <c r="AJ130" s="128"/>
      <c r="AK130" s="128"/>
      <c r="AL130" s="128"/>
      <c r="AM130" s="128"/>
      <c r="AN130" s="128"/>
      <c r="AO130" s="128"/>
      <c r="AP130" s="128"/>
      <c r="AQ130" s="128"/>
      <c r="AR130" s="128"/>
      <c r="AS130" s="128"/>
      <c r="AT130" s="128"/>
      <c r="AU130" s="128"/>
      <c r="AV130" s="128"/>
      <c r="AW130" s="128"/>
      <c r="AX130" s="128"/>
      <c r="AY130" s="128"/>
      <c r="AZ130" s="128"/>
      <c r="BA130" s="128"/>
      <c r="BB130" s="128"/>
      <c r="BC130" s="128"/>
      <c r="BD130" s="128"/>
      <c r="BE130" s="128"/>
      <c r="BF130" s="128"/>
      <c r="BG130" s="128"/>
      <c r="BH130" s="128"/>
      <c r="BI130" s="128"/>
      <c r="BJ130" s="128"/>
      <c r="BK130" s="128"/>
      <c r="BL130" s="128"/>
      <c r="BM130" s="128"/>
      <c r="BN130" s="128"/>
      <c r="BO130" s="128"/>
      <c r="BP130" s="128"/>
      <c r="BQ130" s="128"/>
      <c r="BR130" s="128"/>
      <c r="BS130" s="128"/>
      <c r="BT130" s="128"/>
    </row>
    <row r="131" spans="1:72" s="129" customFormat="1" ht="15.75" customHeight="1" x14ac:dyDescent="0.2">
      <c r="A131" s="90"/>
      <c r="B131" s="91"/>
      <c r="C131" s="92"/>
      <c r="D131" s="92"/>
      <c r="E131" s="92" t="s">
        <v>62</v>
      </c>
      <c r="F131" s="102" t="s">
        <v>87</v>
      </c>
      <c r="G131" s="103">
        <v>295.87</v>
      </c>
      <c r="H131" s="128"/>
      <c r="I131" s="128"/>
      <c r="J131" s="128"/>
      <c r="K131" s="128"/>
      <c r="L131" s="128"/>
      <c r="M131" s="128"/>
      <c r="N131" s="128"/>
      <c r="O131" s="128"/>
      <c r="P131" s="128"/>
      <c r="Q131" s="128"/>
      <c r="R131" s="128"/>
      <c r="S131" s="128"/>
      <c r="T131" s="128"/>
      <c r="U131" s="128"/>
      <c r="V131" s="128"/>
      <c r="W131" s="128"/>
      <c r="X131" s="128"/>
      <c r="Y131" s="128"/>
      <c r="Z131" s="128"/>
      <c r="AA131" s="128"/>
      <c r="AB131" s="128"/>
      <c r="AC131" s="128"/>
      <c r="AD131" s="128"/>
      <c r="AE131" s="128"/>
      <c r="AF131" s="128"/>
      <c r="AG131" s="128"/>
      <c r="AH131" s="128"/>
      <c r="AI131" s="128"/>
      <c r="AJ131" s="128"/>
      <c r="AK131" s="128"/>
      <c r="AL131" s="128"/>
      <c r="AM131" s="128"/>
      <c r="AN131" s="128"/>
      <c r="AO131" s="128"/>
      <c r="AP131" s="128"/>
      <c r="AQ131" s="128"/>
      <c r="AR131" s="128"/>
      <c r="AS131" s="128"/>
      <c r="AT131" s="128"/>
      <c r="AU131" s="128"/>
      <c r="AV131" s="128"/>
      <c r="AW131" s="128"/>
      <c r="AX131" s="128"/>
      <c r="AY131" s="128"/>
      <c r="AZ131" s="128"/>
      <c r="BA131" s="128"/>
      <c r="BB131" s="128"/>
      <c r="BC131" s="128"/>
      <c r="BD131" s="128"/>
      <c r="BE131" s="128"/>
      <c r="BF131" s="128"/>
      <c r="BG131" s="128"/>
      <c r="BH131" s="128"/>
      <c r="BI131" s="128"/>
      <c r="BJ131" s="128"/>
      <c r="BK131" s="128"/>
      <c r="BL131" s="128"/>
      <c r="BM131" s="128"/>
      <c r="BN131" s="128"/>
      <c r="BO131" s="128"/>
      <c r="BP131" s="128"/>
      <c r="BQ131" s="128"/>
      <c r="BR131" s="128"/>
      <c r="BS131" s="128"/>
      <c r="BT131" s="128"/>
    </row>
    <row r="132" spans="1:72" s="129" customFormat="1" ht="15.75" customHeight="1" x14ac:dyDescent="0.2">
      <c r="A132" s="104"/>
      <c r="B132" s="105"/>
      <c r="C132" s="106"/>
      <c r="D132" s="93"/>
      <c r="E132" s="93"/>
      <c r="F132" s="95"/>
      <c r="G132" s="107"/>
      <c r="H132" s="128"/>
      <c r="I132" s="128"/>
      <c r="J132" s="128"/>
      <c r="K132" s="128"/>
      <c r="L132" s="128"/>
      <c r="M132" s="128"/>
      <c r="N132" s="128"/>
      <c r="O132" s="128"/>
      <c r="P132" s="128"/>
      <c r="Q132" s="128"/>
      <c r="R132" s="128"/>
      <c r="S132" s="128"/>
      <c r="T132" s="128"/>
      <c r="U132" s="128"/>
      <c r="V132" s="128"/>
      <c r="W132" s="128"/>
      <c r="X132" s="128"/>
      <c r="Y132" s="128"/>
      <c r="Z132" s="128"/>
      <c r="AA132" s="128"/>
      <c r="AB132" s="128"/>
      <c r="AC132" s="128"/>
      <c r="AD132" s="128"/>
      <c r="AE132" s="128"/>
      <c r="AF132" s="128"/>
      <c r="AG132" s="128"/>
      <c r="AH132" s="128"/>
      <c r="AI132" s="128"/>
      <c r="AJ132" s="128"/>
      <c r="AK132" s="128"/>
      <c r="AL132" s="128"/>
      <c r="AM132" s="128"/>
      <c r="AN132" s="128"/>
      <c r="AO132" s="128"/>
      <c r="AP132" s="128"/>
      <c r="AQ132" s="128"/>
      <c r="AR132" s="128"/>
      <c r="AS132" s="128"/>
      <c r="AT132" s="128"/>
      <c r="AU132" s="128"/>
      <c r="AV132" s="128"/>
      <c r="AW132" s="128"/>
      <c r="AX132" s="128"/>
      <c r="AY132" s="128"/>
      <c r="AZ132" s="128"/>
      <c r="BA132" s="128"/>
      <c r="BB132" s="128"/>
      <c r="BC132" s="128"/>
      <c r="BD132" s="128"/>
      <c r="BE132" s="128"/>
      <c r="BF132" s="128"/>
      <c r="BG132" s="128"/>
      <c r="BH132" s="128"/>
      <c r="BI132" s="128"/>
      <c r="BJ132" s="128"/>
      <c r="BK132" s="128"/>
      <c r="BL132" s="128"/>
      <c r="BM132" s="128"/>
      <c r="BN132" s="128"/>
      <c r="BO132" s="128"/>
      <c r="BP132" s="128"/>
      <c r="BQ132" s="128"/>
      <c r="BR132" s="128"/>
      <c r="BS132" s="128"/>
      <c r="BT132" s="128"/>
    </row>
    <row r="133" spans="1:72" s="129" customFormat="1" ht="15.75" customHeight="1" x14ac:dyDescent="0.2">
      <c r="A133" s="90"/>
      <c r="B133" s="91"/>
      <c r="C133" s="92"/>
      <c r="D133" s="92"/>
      <c r="E133" s="93" t="s">
        <v>28</v>
      </c>
      <c r="F133" s="94">
        <v>1050</v>
      </c>
      <c r="G133" s="95" t="s">
        <v>87</v>
      </c>
      <c r="H133" s="128"/>
      <c r="I133" s="128"/>
      <c r="J133" s="128"/>
      <c r="K133" s="128"/>
      <c r="L133" s="128"/>
      <c r="M133" s="128"/>
      <c r="N133" s="128"/>
      <c r="O133" s="128"/>
      <c r="P133" s="128"/>
      <c r="Q133" s="128"/>
      <c r="R133" s="128"/>
      <c r="S133" s="128"/>
      <c r="T133" s="128"/>
      <c r="U133" s="128"/>
      <c r="V133" s="128"/>
      <c r="W133" s="128"/>
      <c r="X133" s="128"/>
      <c r="Y133" s="128"/>
      <c r="Z133" s="128"/>
      <c r="AA133" s="128"/>
      <c r="AB133" s="128"/>
      <c r="AC133" s="128"/>
      <c r="AD133" s="128"/>
      <c r="AE133" s="128"/>
      <c r="AF133" s="128"/>
      <c r="AG133" s="128"/>
      <c r="AH133" s="128"/>
      <c r="AI133" s="128"/>
      <c r="AJ133" s="128"/>
      <c r="AK133" s="128"/>
      <c r="AL133" s="128"/>
      <c r="AM133" s="128"/>
      <c r="AN133" s="128"/>
      <c r="AO133" s="128"/>
      <c r="AP133" s="128"/>
      <c r="AQ133" s="128"/>
      <c r="AR133" s="128"/>
      <c r="AS133" s="128"/>
      <c r="AT133" s="128"/>
      <c r="AU133" s="128"/>
      <c r="AV133" s="128"/>
      <c r="AW133" s="128"/>
      <c r="AX133" s="128"/>
      <c r="AY133" s="128"/>
      <c r="AZ133" s="128"/>
      <c r="BA133" s="128"/>
      <c r="BB133" s="128"/>
      <c r="BC133" s="128"/>
      <c r="BD133" s="128"/>
      <c r="BE133" s="128"/>
      <c r="BF133" s="128"/>
      <c r="BG133" s="128"/>
      <c r="BH133" s="128"/>
      <c r="BI133" s="128"/>
      <c r="BJ133" s="128"/>
      <c r="BK133" s="128"/>
      <c r="BL133" s="128"/>
      <c r="BM133" s="128"/>
      <c r="BN133" s="128"/>
      <c r="BO133" s="128"/>
      <c r="BP133" s="128"/>
      <c r="BQ133" s="128"/>
      <c r="BR133" s="128"/>
      <c r="BS133" s="128"/>
      <c r="BT133" s="128"/>
    </row>
    <row r="134" spans="1:72" s="129" customFormat="1" ht="48" customHeight="1" x14ac:dyDescent="0.2">
      <c r="A134" s="96" t="s">
        <v>137</v>
      </c>
      <c r="B134" s="97" t="s">
        <v>138</v>
      </c>
      <c r="C134" s="92" t="s">
        <v>101</v>
      </c>
      <c r="D134" s="92" t="s">
        <v>139</v>
      </c>
      <c r="E134" s="98" t="s">
        <v>87</v>
      </c>
      <c r="F134" s="99" t="s">
        <v>87</v>
      </c>
      <c r="G134" s="100">
        <f>SUM(G136)</f>
        <v>1050</v>
      </c>
      <c r="H134" s="128"/>
      <c r="I134" s="128"/>
      <c r="J134" s="128"/>
      <c r="K134" s="128"/>
      <c r="L134" s="128"/>
      <c r="M134" s="128"/>
      <c r="N134" s="128"/>
      <c r="O134" s="128"/>
      <c r="P134" s="128"/>
      <c r="Q134" s="128"/>
      <c r="R134" s="128"/>
      <c r="S134" s="128"/>
      <c r="T134" s="128"/>
      <c r="U134" s="128"/>
      <c r="V134" s="128"/>
      <c r="W134" s="128"/>
      <c r="X134" s="128"/>
      <c r="Y134" s="128"/>
      <c r="Z134" s="128"/>
      <c r="AA134" s="128"/>
      <c r="AB134" s="128"/>
      <c r="AC134" s="128"/>
      <c r="AD134" s="128"/>
      <c r="AE134" s="128"/>
      <c r="AF134" s="128"/>
      <c r="AG134" s="128"/>
      <c r="AH134" s="128"/>
      <c r="AI134" s="128"/>
      <c r="AJ134" s="128"/>
      <c r="AK134" s="128"/>
      <c r="AL134" s="128"/>
      <c r="AM134" s="128"/>
      <c r="AN134" s="128"/>
      <c r="AO134" s="128"/>
      <c r="AP134" s="128"/>
      <c r="AQ134" s="128"/>
      <c r="AR134" s="128"/>
      <c r="AS134" s="128"/>
      <c r="AT134" s="128"/>
      <c r="AU134" s="128"/>
      <c r="AV134" s="128"/>
      <c r="AW134" s="128"/>
      <c r="AX134" s="128"/>
      <c r="AY134" s="128"/>
      <c r="AZ134" s="128"/>
      <c r="BA134" s="128"/>
      <c r="BB134" s="128"/>
      <c r="BC134" s="128"/>
      <c r="BD134" s="128"/>
      <c r="BE134" s="128"/>
      <c r="BF134" s="128"/>
      <c r="BG134" s="128"/>
      <c r="BH134" s="128"/>
      <c r="BI134" s="128"/>
      <c r="BJ134" s="128"/>
      <c r="BK134" s="128"/>
      <c r="BL134" s="128"/>
      <c r="BM134" s="128"/>
      <c r="BN134" s="128"/>
      <c r="BO134" s="128"/>
      <c r="BP134" s="128"/>
      <c r="BQ134" s="128"/>
      <c r="BR134" s="128"/>
      <c r="BS134" s="128"/>
      <c r="BT134" s="128"/>
    </row>
    <row r="135" spans="1:72" s="129" customFormat="1" ht="15.75" customHeight="1" x14ac:dyDescent="0.2">
      <c r="A135" s="90"/>
      <c r="B135" s="91"/>
      <c r="C135" s="109"/>
      <c r="D135" s="92"/>
      <c r="E135" s="92"/>
      <c r="F135" s="102"/>
      <c r="G135" s="103"/>
      <c r="H135" s="128"/>
      <c r="I135" s="128"/>
      <c r="J135" s="128"/>
      <c r="K135" s="128"/>
      <c r="L135" s="128"/>
      <c r="M135" s="128"/>
      <c r="N135" s="128"/>
      <c r="O135" s="128"/>
      <c r="P135" s="128"/>
      <c r="Q135" s="128"/>
      <c r="R135" s="128"/>
      <c r="S135" s="128"/>
      <c r="T135" s="128"/>
      <c r="U135" s="128"/>
      <c r="V135" s="128"/>
      <c r="W135" s="128"/>
      <c r="X135" s="128"/>
      <c r="Y135" s="128"/>
      <c r="Z135" s="128"/>
      <c r="AA135" s="128"/>
      <c r="AB135" s="128"/>
      <c r="AC135" s="128"/>
      <c r="AD135" s="128"/>
      <c r="AE135" s="128"/>
      <c r="AF135" s="128"/>
      <c r="AG135" s="128"/>
      <c r="AH135" s="128"/>
      <c r="AI135" s="128"/>
      <c r="AJ135" s="128"/>
      <c r="AK135" s="128"/>
      <c r="AL135" s="128"/>
      <c r="AM135" s="128"/>
      <c r="AN135" s="128"/>
      <c r="AO135" s="128"/>
      <c r="AP135" s="128"/>
      <c r="AQ135" s="128"/>
      <c r="AR135" s="128"/>
      <c r="AS135" s="128"/>
      <c r="AT135" s="128"/>
      <c r="AU135" s="128"/>
      <c r="AV135" s="128"/>
      <c r="AW135" s="128"/>
      <c r="AX135" s="128"/>
      <c r="AY135" s="128"/>
      <c r="AZ135" s="128"/>
      <c r="BA135" s="128"/>
      <c r="BB135" s="128"/>
      <c r="BC135" s="128"/>
      <c r="BD135" s="128"/>
      <c r="BE135" s="128"/>
      <c r="BF135" s="128"/>
      <c r="BG135" s="128"/>
      <c r="BH135" s="128"/>
      <c r="BI135" s="128"/>
      <c r="BJ135" s="128"/>
      <c r="BK135" s="128"/>
      <c r="BL135" s="128"/>
      <c r="BM135" s="128"/>
      <c r="BN135" s="128"/>
      <c r="BO135" s="128"/>
      <c r="BP135" s="128"/>
      <c r="BQ135" s="128"/>
      <c r="BR135" s="128"/>
      <c r="BS135" s="128"/>
      <c r="BT135" s="128"/>
    </row>
    <row r="136" spans="1:72" s="129" customFormat="1" ht="26.25" customHeight="1" x14ac:dyDescent="0.2">
      <c r="A136" s="90"/>
      <c r="B136" s="132" t="s">
        <v>140</v>
      </c>
      <c r="C136" s="92"/>
      <c r="D136" s="92"/>
      <c r="E136" s="92"/>
      <c r="F136" s="102"/>
      <c r="G136" s="130">
        <f>SUM(G137:G137)</f>
        <v>1050</v>
      </c>
      <c r="H136" s="128"/>
      <c r="I136" s="128"/>
      <c r="J136" s="128"/>
      <c r="K136" s="128"/>
      <c r="L136" s="128"/>
      <c r="M136" s="128"/>
      <c r="N136" s="128"/>
      <c r="O136" s="128"/>
      <c r="P136" s="128"/>
      <c r="Q136" s="128"/>
      <c r="R136" s="128"/>
      <c r="S136" s="128"/>
      <c r="T136" s="128"/>
      <c r="U136" s="128"/>
      <c r="V136" s="128"/>
      <c r="W136" s="128"/>
      <c r="X136" s="128"/>
      <c r="Y136" s="128"/>
      <c r="Z136" s="128"/>
      <c r="AA136" s="128"/>
      <c r="AB136" s="128"/>
      <c r="AC136" s="128"/>
      <c r="AD136" s="128"/>
      <c r="AE136" s="128"/>
      <c r="AF136" s="128"/>
      <c r="AG136" s="128"/>
      <c r="AH136" s="128"/>
      <c r="AI136" s="128"/>
      <c r="AJ136" s="128"/>
      <c r="AK136" s="128"/>
      <c r="AL136" s="128"/>
      <c r="AM136" s="128"/>
      <c r="AN136" s="128"/>
      <c r="AO136" s="128"/>
      <c r="AP136" s="128"/>
      <c r="AQ136" s="128"/>
      <c r="AR136" s="128"/>
      <c r="AS136" s="128"/>
      <c r="AT136" s="128"/>
      <c r="AU136" s="128"/>
      <c r="AV136" s="128"/>
      <c r="AW136" s="128"/>
      <c r="AX136" s="128"/>
      <c r="AY136" s="128"/>
      <c r="AZ136" s="128"/>
      <c r="BA136" s="128"/>
      <c r="BB136" s="128"/>
      <c r="BC136" s="128"/>
      <c r="BD136" s="128"/>
      <c r="BE136" s="128"/>
      <c r="BF136" s="128"/>
      <c r="BG136" s="128"/>
      <c r="BH136" s="128"/>
      <c r="BI136" s="128"/>
      <c r="BJ136" s="128"/>
      <c r="BK136" s="128"/>
      <c r="BL136" s="128"/>
      <c r="BM136" s="128"/>
      <c r="BN136" s="128"/>
      <c r="BO136" s="128"/>
      <c r="BP136" s="128"/>
      <c r="BQ136" s="128"/>
      <c r="BR136" s="128"/>
      <c r="BS136" s="128"/>
      <c r="BT136" s="128"/>
    </row>
    <row r="137" spans="1:72" s="129" customFormat="1" ht="15.75" customHeight="1" x14ac:dyDescent="0.2">
      <c r="A137" s="90"/>
      <c r="B137" s="91"/>
      <c r="C137" s="92"/>
      <c r="D137" s="92"/>
      <c r="E137" s="92" t="s">
        <v>62</v>
      </c>
      <c r="F137" s="102" t="s">
        <v>87</v>
      </c>
      <c r="G137" s="103">
        <v>1050</v>
      </c>
      <c r="H137" s="128"/>
      <c r="I137" s="128"/>
      <c r="J137" s="128"/>
      <c r="K137" s="128"/>
      <c r="L137" s="128"/>
      <c r="M137" s="128"/>
      <c r="N137" s="128"/>
      <c r="O137" s="128"/>
      <c r="P137" s="128"/>
      <c r="Q137" s="128"/>
      <c r="R137" s="128"/>
      <c r="S137" s="128"/>
      <c r="T137" s="128"/>
      <c r="U137" s="128"/>
      <c r="V137" s="128"/>
      <c r="W137" s="128"/>
      <c r="X137" s="128"/>
      <c r="Y137" s="128"/>
      <c r="Z137" s="128"/>
      <c r="AA137" s="128"/>
      <c r="AB137" s="128"/>
      <c r="AC137" s="128"/>
      <c r="AD137" s="128"/>
      <c r="AE137" s="128"/>
      <c r="AF137" s="128"/>
      <c r="AG137" s="128"/>
      <c r="AH137" s="128"/>
      <c r="AI137" s="128"/>
      <c r="AJ137" s="128"/>
      <c r="AK137" s="128"/>
      <c r="AL137" s="128"/>
      <c r="AM137" s="128"/>
      <c r="AN137" s="128"/>
      <c r="AO137" s="128"/>
      <c r="AP137" s="128"/>
      <c r="AQ137" s="128"/>
      <c r="AR137" s="128"/>
      <c r="AS137" s="128"/>
      <c r="AT137" s="128"/>
      <c r="AU137" s="128"/>
      <c r="AV137" s="128"/>
      <c r="AW137" s="128"/>
      <c r="AX137" s="128"/>
      <c r="AY137" s="128"/>
      <c r="AZ137" s="128"/>
      <c r="BA137" s="128"/>
      <c r="BB137" s="128"/>
      <c r="BC137" s="128"/>
      <c r="BD137" s="128"/>
      <c r="BE137" s="128"/>
      <c r="BF137" s="128"/>
      <c r="BG137" s="128"/>
      <c r="BH137" s="128"/>
      <c r="BI137" s="128"/>
      <c r="BJ137" s="128"/>
      <c r="BK137" s="128"/>
      <c r="BL137" s="128"/>
      <c r="BM137" s="128"/>
      <c r="BN137" s="128"/>
      <c r="BO137" s="128"/>
      <c r="BP137" s="128"/>
      <c r="BQ137" s="128"/>
      <c r="BR137" s="128"/>
      <c r="BS137" s="128"/>
      <c r="BT137" s="128"/>
    </row>
    <row r="138" spans="1:72" s="86" customFormat="1" ht="15.75" customHeight="1" x14ac:dyDescent="0.2">
      <c r="A138" s="104"/>
      <c r="B138" s="105"/>
      <c r="C138" s="109"/>
      <c r="D138" s="92"/>
      <c r="E138" s="93"/>
      <c r="F138" s="107"/>
      <c r="G138" s="107"/>
      <c r="H138" s="85"/>
      <c r="I138" s="85"/>
      <c r="J138" s="85"/>
      <c r="K138" s="85"/>
      <c r="L138" s="85"/>
      <c r="M138" s="85"/>
      <c r="N138" s="85"/>
      <c r="O138" s="85"/>
      <c r="P138" s="85"/>
      <c r="Q138" s="85"/>
      <c r="R138" s="85"/>
      <c r="S138" s="85"/>
      <c r="T138" s="85"/>
      <c r="U138" s="85"/>
      <c r="V138" s="85"/>
      <c r="W138" s="85"/>
      <c r="X138" s="85"/>
      <c r="Y138" s="85"/>
      <c r="Z138" s="85"/>
      <c r="AA138" s="85"/>
      <c r="AB138" s="85"/>
      <c r="AC138" s="85"/>
      <c r="AD138" s="85"/>
      <c r="AE138" s="85"/>
      <c r="AF138" s="85"/>
      <c r="AG138" s="85"/>
      <c r="AH138" s="85"/>
      <c r="AI138" s="85"/>
      <c r="AJ138" s="85"/>
      <c r="AK138" s="85"/>
      <c r="AL138" s="85"/>
      <c r="AM138" s="85"/>
      <c r="AN138" s="85"/>
      <c r="AO138" s="85"/>
      <c r="AP138" s="85"/>
      <c r="AQ138" s="85"/>
      <c r="AR138" s="85"/>
      <c r="AS138" s="85"/>
      <c r="AT138" s="85"/>
      <c r="AU138" s="85"/>
      <c r="AV138" s="85"/>
      <c r="AW138" s="85"/>
      <c r="AX138" s="85"/>
      <c r="AY138" s="85"/>
      <c r="AZ138" s="85"/>
      <c r="BA138" s="85"/>
      <c r="BB138" s="85"/>
      <c r="BC138" s="85"/>
      <c r="BD138" s="85"/>
      <c r="BE138" s="85"/>
      <c r="BF138" s="85"/>
      <c r="BG138" s="85"/>
      <c r="BH138" s="85"/>
      <c r="BI138" s="85"/>
      <c r="BJ138" s="85"/>
      <c r="BK138" s="85"/>
      <c r="BL138" s="85"/>
      <c r="BM138" s="85"/>
      <c r="BN138" s="85"/>
      <c r="BO138" s="85"/>
      <c r="BP138" s="85"/>
      <c r="BQ138" s="85"/>
      <c r="BR138" s="85"/>
      <c r="BS138" s="85"/>
      <c r="BT138" s="85"/>
    </row>
    <row r="139" spans="1:72" s="86" customFormat="1" ht="27" customHeight="1" x14ac:dyDescent="0.2">
      <c r="A139" s="133"/>
      <c r="B139" s="134" t="s">
        <v>141</v>
      </c>
      <c r="C139" s="135"/>
      <c r="D139" s="136"/>
      <c r="E139" s="137"/>
      <c r="F139" s="137">
        <f>SUM(F12,F19,F28,F36,F98,F105,F113,F127,F133)</f>
        <v>3676457.12</v>
      </c>
      <c r="G139" s="137">
        <f>SUM(G13,G20,G29,G37,G99,G106,G114,G128,G134)</f>
        <v>3676457.12</v>
      </c>
      <c r="H139" s="85"/>
      <c r="I139" s="85"/>
      <c r="J139" s="85"/>
      <c r="K139" s="85"/>
      <c r="L139" s="85"/>
      <c r="M139" s="85"/>
      <c r="N139" s="85"/>
      <c r="O139" s="85"/>
      <c r="P139" s="85"/>
      <c r="Q139" s="85"/>
      <c r="R139" s="85"/>
      <c r="S139" s="85"/>
      <c r="T139" s="85"/>
      <c r="U139" s="85"/>
      <c r="V139" s="85"/>
      <c r="W139" s="85"/>
      <c r="X139" s="85"/>
      <c r="Y139" s="85"/>
      <c r="Z139" s="85"/>
      <c r="AA139" s="85"/>
      <c r="AB139" s="85"/>
      <c r="AC139" s="85"/>
      <c r="AD139" s="85"/>
      <c r="AE139" s="85"/>
      <c r="AF139" s="85"/>
      <c r="AG139" s="85"/>
      <c r="AH139" s="85"/>
      <c r="AI139" s="85"/>
      <c r="AJ139" s="85"/>
      <c r="AK139" s="85"/>
      <c r="AL139" s="85"/>
      <c r="AM139" s="85"/>
      <c r="AN139" s="85"/>
      <c r="AO139" s="85"/>
      <c r="AP139" s="85"/>
      <c r="AQ139" s="85"/>
      <c r="AR139" s="85"/>
      <c r="AS139" s="85"/>
      <c r="AT139" s="85"/>
      <c r="AU139" s="85"/>
      <c r="AV139" s="85"/>
      <c r="AW139" s="85"/>
      <c r="AX139" s="85"/>
      <c r="AY139" s="85"/>
      <c r="AZ139" s="85"/>
      <c r="BA139" s="85"/>
      <c r="BB139" s="85"/>
      <c r="BC139" s="85"/>
      <c r="BD139" s="85"/>
      <c r="BE139" s="85"/>
      <c r="BF139" s="85"/>
      <c r="BG139" s="85"/>
      <c r="BH139" s="85"/>
      <c r="BI139" s="85"/>
      <c r="BJ139" s="85"/>
      <c r="BK139" s="85"/>
      <c r="BL139" s="85"/>
      <c r="BM139" s="85"/>
      <c r="BN139" s="85"/>
      <c r="BO139" s="85"/>
      <c r="BP139" s="85"/>
      <c r="BQ139" s="85"/>
      <c r="BR139" s="85"/>
      <c r="BS139" s="85"/>
      <c r="BT139" s="85"/>
    </row>
    <row r="141" spans="1:72" x14ac:dyDescent="0.25">
      <c r="A141" s="138"/>
      <c r="I141" s="16"/>
    </row>
    <row r="142" spans="1:72" x14ac:dyDescent="0.25">
      <c r="F142" s="139"/>
      <c r="G142" s="16"/>
    </row>
    <row r="143" spans="1:72" x14ac:dyDescent="0.25">
      <c r="F143" s="139"/>
    </row>
  </sheetData>
  <pageMargins left="0.51181102362204722" right="0.51181102362204722" top="0.74803149606299213" bottom="0.74803149606299213" header="0.31496062992125984" footer="0.31496062992125984"/>
  <pageSetup paperSize="9" orientation="portrait" r:id="rId1"/>
  <headerFooter>
    <oddFooter>&amp;C&amp;"Arial,Pogrubiony"&amp;8&amp;P</oddFooter>
  </headerFooter>
  <rowBreaks count="3" manualBreakCount="3">
    <brk id="47" max="16383" man="1"/>
    <brk id="91" max="16383" man="1"/>
    <brk id="13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Zał.Nr1</vt:lpstr>
      <vt:lpstr>Zał.Nr2</vt:lpstr>
      <vt:lpstr>Zał.Nr1!Tytuły_wydruku</vt:lpstr>
      <vt:lpstr>Zał.Nr2!Tytuły_wydruku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do Zarządzenia nr 323/2022 Prezydenta Miasta Włocławek z dn. 15 wrzesnia 2022 r.</dc:title>
  <dc:creator>Beata Duszeńska</dc:creator>
  <cp:keywords>Załącznik do Zarządzenia Prezydenta Miasta Włocławek</cp:keywords>
  <cp:lastModifiedBy>Karolina Budziszewska</cp:lastModifiedBy>
  <cp:lastPrinted>2022-09-19T08:38:00Z</cp:lastPrinted>
  <dcterms:created xsi:type="dcterms:W3CDTF">2022-09-19T08:29:34Z</dcterms:created>
  <dcterms:modified xsi:type="dcterms:W3CDTF">2022-09-19T11:53:36Z</dcterms:modified>
</cp:coreProperties>
</file>