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87B387A5-4E0D-4228-8D92-3C60CE309123}" xr6:coauthVersionLast="47" xr6:coauthVersionMax="47" xr10:uidLastSave="{00000000-0000-0000-0000-000000000000}"/>
  <bookViews>
    <workbookView xWindow="1020" yWindow="2685" windowWidth="21630" windowHeight="11385" xr2:uid="{19D26B50-62A8-4D7D-A7CF-509674CEF306}"/>
  </bookViews>
  <sheets>
    <sheet name="Zał.Nr1" sheetId="2" r:id="rId1"/>
    <sheet name="Zał.Nr2" sheetId="3" r:id="rId2"/>
    <sheet name="Zał.Nr3" sheetId="4" r:id="rId3"/>
    <sheet name="Zał.Nr4" sheetId="5" r:id="rId4"/>
    <sheet name="Zał.Nr5" sheetId="6" r:id="rId5"/>
    <sheet name="Zał.Nr6" sheetId="7" r:id="rId6"/>
    <sheet name="Zał.Nr7" sheetId="8" r:id="rId7"/>
    <sheet name="Zał.Nr8" sheetId="9" r:id="rId8"/>
  </sheets>
  <definedNames>
    <definedName name="__xlnm.Print_Area" localSheetId="1">Zał.Nr2!$A$1:$M$20</definedName>
    <definedName name="_xlnm._FilterDatabase" localSheetId="1" hidden="1">Zał.Nr2!$M$1:$M$41</definedName>
    <definedName name="a" localSheetId="1">Zał.Nr2!$7:$14</definedName>
    <definedName name="_xlnm.Print_Area" localSheetId="0">Zał.Nr1!$A$1:$H$346</definedName>
    <definedName name="_xlnm.Print_Area" localSheetId="1">Zał.Nr2!$A$1:$M$20</definedName>
    <definedName name="_xlnm.Print_Area" localSheetId="7">Zał.Nr8!$A$1:$G$152</definedName>
    <definedName name="_xlnm.Print_Titles" localSheetId="0">Zał.Nr1!$7:$9</definedName>
    <definedName name="_xlnm.Print_Titles" localSheetId="1">Zał.Nr2!$7:$14</definedName>
    <definedName name="_xlnm.Print_Titles" localSheetId="2">Zał.Nr3!$8:$14</definedName>
    <definedName name="_xlnm.Print_Titles" localSheetId="5">Zał.Nr6!$9:$10</definedName>
    <definedName name="_xlnm.Print_Titles" localSheetId="7">Zał.Nr8!$10:$11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0" i="9" l="1"/>
  <c r="G149" i="9" s="1"/>
  <c r="G147" i="9" s="1"/>
  <c r="G145" i="9"/>
  <c r="G144" i="9"/>
  <c r="G143" i="9" s="1"/>
  <c r="G141" i="9" s="1"/>
  <c r="G139" i="9"/>
  <c r="G138" i="9"/>
  <c r="G136" i="9" s="1"/>
  <c r="G134" i="9"/>
  <c r="G133" i="9"/>
  <c r="G132" i="9"/>
  <c r="G130" i="9" s="1"/>
  <c r="G128" i="9"/>
  <c r="G127" i="9" s="1"/>
  <c r="G125" i="9" s="1"/>
  <c r="G123" i="9"/>
  <c r="G122" i="9"/>
  <c r="G121" i="9"/>
  <c r="G119" i="9"/>
  <c r="G117" i="9"/>
  <c r="G116" i="9"/>
  <c r="G115" i="9"/>
  <c r="G113" i="9"/>
  <c r="G111" i="9"/>
  <c r="G110" i="9"/>
  <c r="G109" i="9"/>
  <c r="G107" i="9"/>
  <c r="G105" i="9"/>
  <c r="G104" i="9"/>
  <c r="G102" i="9"/>
  <c r="G100" i="9"/>
  <c r="G98" i="9" s="1"/>
  <c r="G96" i="9" s="1"/>
  <c r="G99" i="9"/>
  <c r="G94" i="9"/>
  <c r="G92" i="9" s="1"/>
  <c r="G90" i="9" s="1"/>
  <c r="G93" i="9"/>
  <c r="G88" i="9"/>
  <c r="G87" i="9" s="1"/>
  <c r="G85" i="9" s="1"/>
  <c r="G83" i="9"/>
  <c r="G82" i="9"/>
  <c r="G81" i="9" s="1"/>
  <c r="G79" i="9" s="1"/>
  <c r="F76" i="9"/>
  <c r="G64" i="9"/>
  <c r="G63" i="9"/>
  <c r="G61" i="9"/>
  <c r="F60" i="9"/>
  <c r="G58" i="9"/>
  <c r="G57" i="9"/>
  <c r="G56" i="9"/>
  <c r="G55" i="9"/>
  <c r="G53" i="9" s="1"/>
  <c r="F52" i="9"/>
  <c r="G50" i="9"/>
  <c r="G49" i="9"/>
  <c r="G48" i="9" s="1"/>
  <c r="G43" i="9" s="1"/>
  <c r="G46" i="9"/>
  <c r="G45" i="9"/>
  <c r="F42" i="9"/>
  <c r="G40" i="9"/>
  <c r="G39" i="9"/>
  <c r="G38" i="9"/>
  <c r="G37" i="9" s="1"/>
  <c r="G35" i="9" s="1"/>
  <c r="F34" i="9"/>
  <c r="G32" i="9"/>
  <c r="G29" i="9" s="1"/>
  <c r="G27" i="9" s="1"/>
  <c r="G31" i="9"/>
  <c r="G30" i="9"/>
  <c r="F26" i="9"/>
  <c r="G24" i="9"/>
  <c r="G23" i="9"/>
  <c r="G22" i="9"/>
  <c r="G21" i="9" s="1"/>
  <c r="G19" i="9" s="1"/>
  <c r="F18" i="9"/>
  <c r="G16" i="9"/>
  <c r="F12" i="9"/>
  <c r="F152" i="9" s="1"/>
  <c r="G77" i="9" l="1"/>
  <c r="G15" i="9"/>
  <c r="G13" i="9" s="1"/>
  <c r="G152" i="9" s="1"/>
  <c r="G33" i="8" l="1"/>
  <c r="F33" i="8"/>
  <c r="E33" i="8"/>
  <c r="D33" i="8"/>
  <c r="F154" i="7" l="1"/>
  <c r="F151" i="7"/>
  <c r="F140" i="7"/>
  <c r="F138" i="7"/>
  <c r="F129" i="7"/>
  <c r="F126" i="7"/>
  <c r="F121" i="7"/>
  <c r="F108" i="7"/>
  <c r="F98" i="7"/>
  <c r="F94" i="7"/>
  <c r="F81" i="7"/>
  <c r="F63" i="7"/>
  <c r="F60" i="7"/>
  <c r="F53" i="7"/>
  <c r="F156" i="7" s="1"/>
  <c r="F49" i="7"/>
  <c r="F50" i="7" s="1"/>
  <c r="F47" i="7"/>
  <c r="F42" i="7"/>
  <c r="F40" i="7"/>
  <c r="F37" i="7"/>
  <c r="F33" i="7"/>
  <c r="F29" i="7"/>
  <c r="F26" i="7"/>
  <c r="F24" i="7"/>
  <c r="F17" i="7"/>
  <c r="F15" i="7"/>
  <c r="F40" i="6"/>
  <c r="F39" i="6"/>
  <c r="F38" i="6"/>
  <c r="F37" i="6" s="1"/>
  <c r="F36" i="6"/>
  <c r="F35" i="6"/>
  <c r="F34" i="6"/>
  <c r="F33" i="6" s="1"/>
  <c r="F32" i="6"/>
  <c r="F31" i="6"/>
  <c r="F29" i="6"/>
  <c r="F28" i="6"/>
  <c r="F26" i="6"/>
  <c r="F24" i="6"/>
  <c r="F22" i="6"/>
  <c r="F20" i="6"/>
  <c r="J26" i="5"/>
  <c r="I26" i="5"/>
  <c r="H26" i="5"/>
  <c r="G26" i="5"/>
  <c r="D26" i="5"/>
  <c r="E25" i="5"/>
  <c r="E24" i="5"/>
  <c r="E23" i="5"/>
  <c r="F22" i="5"/>
  <c r="E22" i="5"/>
  <c r="E21" i="5"/>
  <c r="F20" i="5"/>
  <c r="E20" i="5"/>
  <c r="F19" i="5"/>
  <c r="E19" i="5" s="1"/>
  <c r="E18" i="5"/>
  <c r="E17" i="5"/>
  <c r="F16" i="5"/>
  <c r="F26" i="5" s="1"/>
  <c r="F157" i="7" l="1"/>
  <c r="F41" i="6"/>
  <c r="F42" i="6" s="1"/>
  <c r="E16" i="5"/>
  <c r="E26" i="5" s="1"/>
  <c r="H345" i="2"/>
  <c r="H344" i="2"/>
  <c r="H343" i="2"/>
  <c r="G342" i="2"/>
  <c r="G341" i="2" s="1"/>
  <c r="G340" i="2" s="1"/>
  <c r="F342" i="2"/>
  <c r="F341" i="2" s="1"/>
  <c r="H339" i="2"/>
  <c r="H338" i="2"/>
  <c r="G337" i="2"/>
  <c r="G336" i="2" s="1"/>
  <c r="G335" i="2" s="1"/>
  <c r="F337" i="2"/>
  <c r="H337" i="2" s="1"/>
  <c r="F336" i="2"/>
  <c r="H336" i="2" s="1"/>
  <c r="H334" i="2"/>
  <c r="H333" i="2"/>
  <c r="H332" i="2"/>
  <c r="G331" i="2"/>
  <c r="G330" i="2" s="1"/>
  <c r="G329" i="2" s="1"/>
  <c r="F331" i="2"/>
  <c r="H331" i="2" s="1"/>
  <c r="H328" i="2"/>
  <c r="H327" i="2"/>
  <c r="H326" i="2"/>
  <c r="G325" i="2"/>
  <c r="G324" i="2" s="1"/>
  <c r="G323" i="2" s="1"/>
  <c r="F325" i="2"/>
  <c r="H325" i="2" s="1"/>
  <c r="F324" i="2"/>
  <c r="H324" i="2" s="1"/>
  <c r="H322" i="2"/>
  <c r="H321" i="2"/>
  <c r="H320" i="2"/>
  <c r="G319" i="2"/>
  <c r="G318" i="2" s="1"/>
  <c r="G317" i="2" s="1"/>
  <c r="F319" i="2"/>
  <c r="H319" i="2" s="1"/>
  <c r="H315" i="2"/>
  <c r="G314" i="2"/>
  <c r="G313" i="2" s="1"/>
  <c r="G310" i="2" s="1"/>
  <c r="F314" i="2"/>
  <c r="H314" i="2" s="1"/>
  <c r="H309" i="2"/>
  <c r="H308" i="2"/>
  <c r="H307" i="2"/>
  <c r="G306" i="2"/>
  <c r="G305" i="2" s="1"/>
  <c r="G304" i="2" s="1"/>
  <c r="F306" i="2"/>
  <c r="H303" i="2"/>
  <c r="H302" i="2"/>
  <c r="H301" i="2"/>
  <c r="G301" i="2"/>
  <c r="F301" i="2"/>
  <c r="H300" i="2"/>
  <c r="H299" i="2"/>
  <c r="G299" i="2"/>
  <c r="F299" i="2"/>
  <c r="H298" i="2"/>
  <c r="H297" i="2"/>
  <c r="G297" i="2"/>
  <c r="F297" i="2"/>
  <c r="G296" i="2"/>
  <c r="F296" i="2"/>
  <c r="F295" i="2" s="1"/>
  <c r="H293" i="2"/>
  <c r="H292" i="2"/>
  <c r="H291" i="2"/>
  <c r="G290" i="2"/>
  <c r="F290" i="2"/>
  <c r="F289" i="2" s="1"/>
  <c r="G289" i="2"/>
  <c r="G288" i="2" s="1"/>
  <c r="H286" i="2"/>
  <c r="G285" i="2"/>
  <c r="G284" i="2" s="1"/>
  <c r="F285" i="2"/>
  <c r="H283" i="2"/>
  <c r="G282" i="2"/>
  <c r="F282" i="2"/>
  <c r="H282" i="2" s="1"/>
  <c r="G281" i="2"/>
  <c r="H279" i="2"/>
  <c r="G278" i="2"/>
  <c r="F278" i="2"/>
  <c r="H277" i="2"/>
  <c r="H276" i="2"/>
  <c r="G275" i="2"/>
  <c r="F275" i="2"/>
  <c r="H275" i="2" s="1"/>
  <c r="G274" i="2"/>
  <c r="H273" i="2"/>
  <c r="G272" i="2"/>
  <c r="F272" i="2"/>
  <c r="F271" i="2" s="1"/>
  <c r="H270" i="2"/>
  <c r="G269" i="2"/>
  <c r="G268" i="2" s="1"/>
  <c r="F269" i="2"/>
  <c r="H266" i="2"/>
  <c r="H265" i="2"/>
  <c r="H264" i="2"/>
  <c r="G263" i="2"/>
  <c r="F263" i="2"/>
  <c r="F262" i="2"/>
  <c r="H261" i="2"/>
  <c r="H260" i="2"/>
  <c r="G259" i="2"/>
  <c r="F259" i="2"/>
  <c r="F258" i="2"/>
  <c r="H257" i="2"/>
  <c r="H256" i="2"/>
  <c r="G255" i="2"/>
  <c r="F255" i="2"/>
  <c r="F254" i="2"/>
  <c r="F253" i="2" s="1"/>
  <c r="H252" i="2"/>
  <c r="H251" i="2"/>
  <c r="G250" i="2"/>
  <c r="F250" i="2"/>
  <c r="F249" i="2" s="1"/>
  <c r="H248" i="2"/>
  <c r="G247" i="2"/>
  <c r="G246" i="2" s="1"/>
  <c r="F247" i="2"/>
  <c r="F245" i="2"/>
  <c r="H245" i="2" s="1"/>
  <c r="G244" i="2"/>
  <c r="G243" i="2" s="1"/>
  <c r="F244" i="2"/>
  <c r="H241" i="2"/>
  <c r="H240" i="2"/>
  <c r="G239" i="2"/>
  <c r="G238" i="2" s="1"/>
  <c r="G237" i="2" s="1"/>
  <c r="F239" i="2"/>
  <c r="H236" i="2"/>
  <c r="H235" i="2"/>
  <c r="H234" i="2"/>
  <c r="H233" i="2"/>
  <c r="H232" i="2"/>
  <c r="H231" i="2"/>
  <c r="H230" i="2"/>
  <c r="H229" i="2"/>
  <c r="G228" i="2"/>
  <c r="F228" i="2"/>
  <c r="H228" i="2" s="1"/>
  <c r="H226" i="2"/>
  <c r="G225" i="2"/>
  <c r="F225" i="2"/>
  <c r="H225" i="2" s="1"/>
  <c r="H224" i="2"/>
  <c r="G223" i="2"/>
  <c r="F223" i="2"/>
  <c r="H223" i="2" s="1"/>
  <c r="G222" i="2"/>
  <c r="H221" i="2"/>
  <c r="H220" i="2"/>
  <c r="G220" i="2"/>
  <c r="F220" i="2"/>
  <c r="G219" i="2"/>
  <c r="F219" i="2"/>
  <c r="H218" i="2"/>
  <c r="G217" i="2"/>
  <c r="F217" i="2"/>
  <c r="F216" i="2"/>
  <c r="H214" i="2"/>
  <c r="G213" i="2"/>
  <c r="F213" i="2"/>
  <c r="H213" i="2" s="1"/>
  <c r="H212" i="2"/>
  <c r="G211" i="2"/>
  <c r="G210" i="2" s="1"/>
  <c r="F211" i="2"/>
  <c r="H208" i="2"/>
  <c r="H207" i="2"/>
  <c r="H206" i="2"/>
  <c r="H205" i="2"/>
  <c r="H204" i="2"/>
  <c r="H203" i="2"/>
  <c r="H202" i="2"/>
  <c r="H201" i="2"/>
  <c r="G200" i="2"/>
  <c r="H200" i="2" s="1"/>
  <c r="F200" i="2"/>
  <c r="H199" i="2"/>
  <c r="H198" i="2"/>
  <c r="G197" i="2"/>
  <c r="F197" i="2"/>
  <c r="H196" i="2"/>
  <c r="H195" i="2"/>
  <c r="H194" i="2"/>
  <c r="H193" i="2"/>
  <c r="G192" i="2"/>
  <c r="F192" i="2"/>
  <c r="H192" i="2" s="1"/>
  <c r="H191" i="2"/>
  <c r="G190" i="2"/>
  <c r="G189" i="2" s="1"/>
  <c r="F190" i="2"/>
  <c r="H190" i="2" s="1"/>
  <c r="H188" i="2"/>
  <c r="H187" i="2"/>
  <c r="H186" i="2"/>
  <c r="G185" i="2"/>
  <c r="G184" i="2" s="1"/>
  <c r="F185" i="2"/>
  <c r="H181" i="2"/>
  <c r="G180" i="2"/>
  <c r="F180" i="2"/>
  <c r="H180" i="2" s="1"/>
  <c r="G179" i="2"/>
  <c r="H175" i="2"/>
  <c r="H174" i="2"/>
  <c r="G173" i="2"/>
  <c r="G172" i="2" s="1"/>
  <c r="F173" i="2"/>
  <c r="H173" i="2" s="1"/>
  <c r="H170" i="2"/>
  <c r="H169" i="2"/>
  <c r="H168" i="2"/>
  <c r="F167" i="2"/>
  <c r="H167" i="2" s="1"/>
  <c r="G166" i="2"/>
  <c r="G165" i="2"/>
  <c r="F164" i="2"/>
  <c r="H164" i="2" s="1"/>
  <c r="H163" i="2"/>
  <c r="F163" i="2"/>
  <c r="G162" i="2"/>
  <c r="G161" i="2" s="1"/>
  <c r="F162" i="2"/>
  <c r="H160" i="2"/>
  <c r="F160" i="2"/>
  <c r="G159" i="2"/>
  <c r="F159" i="2"/>
  <c r="H159" i="2" s="1"/>
  <c r="H158" i="2"/>
  <c r="F158" i="2"/>
  <c r="F157" i="2"/>
  <c r="G156" i="2"/>
  <c r="H155" i="2"/>
  <c r="H154" i="2"/>
  <c r="H153" i="2"/>
  <c r="G152" i="2"/>
  <c r="G151" i="2" s="1"/>
  <c r="F152" i="2"/>
  <c r="F150" i="2"/>
  <c r="F149" i="2" s="1"/>
  <c r="H149" i="2" s="1"/>
  <c r="G149" i="2"/>
  <c r="G145" i="2" s="1"/>
  <c r="F148" i="2"/>
  <c r="H148" i="2" s="1"/>
  <c r="F147" i="2"/>
  <c r="F146" i="2" s="1"/>
  <c r="G146" i="2"/>
  <c r="F144" i="2"/>
  <c r="F142" i="2" s="1"/>
  <c r="H143" i="2"/>
  <c r="F143" i="2"/>
  <c r="G142" i="2"/>
  <c r="G141" i="2" s="1"/>
  <c r="F140" i="2"/>
  <c r="H140" i="2" s="1"/>
  <c r="H139" i="2"/>
  <c r="F139" i="2"/>
  <c r="G138" i="2"/>
  <c r="G137" i="2" s="1"/>
  <c r="F138" i="2"/>
  <c r="H136" i="2"/>
  <c r="G135" i="2"/>
  <c r="F135" i="2"/>
  <c r="H134" i="2"/>
  <c r="H133" i="2"/>
  <c r="G132" i="2"/>
  <c r="F132" i="2"/>
  <c r="H131" i="2"/>
  <c r="H130" i="2"/>
  <c r="H129" i="2"/>
  <c r="H128" i="2"/>
  <c r="H127" i="2"/>
  <c r="H126" i="2"/>
  <c r="G125" i="2"/>
  <c r="H125" i="2" s="1"/>
  <c r="F125" i="2"/>
  <c r="F123" i="2"/>
  <c r="H123" i="2" s="1"/>
  <c r="H122" i="2"/>
  <c r="F122" i="2"/>
  <c r="G121" i="2"/>
  <c r="F121" i="2"/>
  <c r="H121" i="2" s="1"/>
  <c r="G120" i="2"/>
  <c r="H120" i="2" s="1"/>
  <c r="H119" i="2"/>
  <c r="H118" i="2"/>
  <c r="H117" i="2"/>
  <c r="G116" i="2"/>
  <c r="F116" i="2"/>
  <c r="F114" i="2"/>
  <c r="F113" i="2" s="1"/>
  <c r="G113" i="2"/>
  <c r="F112" i="2"/>
  <c r="H112" i="2" s="1"/>
  <c r="H111" i="2"/>
  <c r="F111" i="2"/>
  <c r="G110" i="2"/>
  <c r="F110" i="2"/>
  <c r="H110" i="2" s="1"/>
  <c r="H109" i="2"/>
  <c r="H108" i="2"/>
  <c r="H107" i="2"/>
  <c r="H106" i="2"/>
  <c r="H105" i="2"/>
  <c r="H104" i="2"/>
  <c r="H103" i="2"/>
  <c r="H102" i="2"/>
  <c r="G101" i="2"/>
  <c r="F101" i="2"/>
  <c r="H98" i="2"/>
  <c r="G97" i="2"/>
  <c r="G96" i="2" s="1"/>
  <c r="F97" i="2"/>
  <c r="F96" i="2"/>
  <c r="F95" i="2" s="1"/>
  <c r="G95" i="2"/>
  <c r="H94" i="2"/>
  <c r="H93" i="2"/>
  <c r="G92" i="2"/>
  <c r="H92" i="2" s="1"/>
  <c r="F92" i="2"/>
  <c r="H91" i="2"/>
  <c r="H90" i="2"/>
  <c r="G89" i="2"/>
  <c r="F89" i="2"/>
  <c r="H88" i="2"/>
  <c r="H87" i="2"/>
  <c r="G86" i="2"/>
  <c r="G85" i="2" s="1"/>
  <c r="F86" i="2"/>
  <c r="H84" i="2"/>
  <c r="G83" i="2"/>
  <c r="G82" i="2" s="1"/>
  <c r="F83" i="2"/>
  <c r="H80" i="2"/>
  <c r="H79" i="2"/>
  <c r="G78" i="2"/>
  <c r="G77" i="2" s="1"/>
  <c r="F78" i="2"/>
  <c r="H76" i="2"/>
  <c r="H75" i="2"/>
  <c r="G74" i="2"/>
  <c r="G73" i="2" s="1"/>
  <c r="F74" i="2"/>
  <c r="H72" i="2"/>
  <c r="G71" i="2"/>
  <c r="G70" i="2" s="1"/>
  <c r="F71" i="2"/>
  <c r="F70" i="2" s="1"/>
  <c r="H69" i="2"/>
  <c r="H68" i="2"/>
  <c r="H67" i="2"/>
  <c r="G66" i="2"/>
  <c r="G65" i="2" s="1"/>
  <c r="F66" i="2"/>
  <c r="H66" i="2" s="1"/>
  <c r="H64" i="2"/>
  <c r="H63" i="2"/>
  <c r="H62" i="2"/>
  <c r="H61" i="2"/>
  <c r="H60" i="2"/>
  <c r="G59" i="2"/>
  <c r="G58" i="2" s="1"/>
  <c r="F59" i="2"/>
  <c r="F58" i="2"/>
  <c r="H54" i="2"/>
  <c r="G53" i="2"/>
  <c r="G52" i="2" s="1"/>
  <c r="F53" i="2"/>
  <c r="F52" i="2"/>
  <c r="F51" i="2" s="1"/>
  <c r="G51" i="2"/>
  <c r="G50" i="2" s="1"/>
  <c r="H49" i="2"/>
  <c r="G48" i="2"/>
  <c r="F48" i="2"/>
  <c r="F47" i="2" s="1"/>
  <c r="H45" i="2"/>
  <c r="G44" i="2"/>
  <c r="G43" i="2" s="1"/>
  <c r="G42" i="2" s="1"/>
  <c r="F44" i="2"/>
  <c r="H44" i="2" s="1"/>
  <c r="H41" i="2"/>
  <c r="G40" i="2"/>
  <c r="F40" i="2"/>
  <c r="H39" i="2"/>
  <c r="G38" i="2"/>
  <c r="F38" i="2"/>
  <c r="F37" i="2"/>
  <c r="H34" i="2"/>
  <c r="G33" i="2"/>
  <c r="G32" i="2" s="1"/>
  <c r="F33" i="2"/>
  <c r="H33" i="2" s="1"/>
  <c r="F32" i="2"/>
  <c r="F31" i="2" s="1"/>
  <c r="H30" i="2"/>
  <c r="G29" i="2"/>
  <c r="F29" i="2"/>
  <c r="F28" i="2"/>
  <c r="F27" i="2" s="1"/>
  <c r="H26" i="2"/>
  <c r="G25" i="2"/>
  <c r="G24" i="2" s="1"/>
  <c r="F25" i="2"/>
  <c r="H25" i="2" s="1"/>
  <c r="F24" i="2"/>
  <c r="H23" i="2"/>
  <c r="G22" i="2"/>
  <c r="G21" i="2" s="1"/>
  <c r="H21" i="2" s="1"/>
  <c r="F22" i="2"/>
  <c r="F21" i="2" s="1"/>
  <c r="H20" i="2"/>
  <c r="G19" i="2"/>
  <c r="G18" i="2" s="1"/>
  <c r="F19" i="2"/>
  <c r="F18" i="2" s="1"/>
  <c r="F15" i="2"/>
  <c r="F14" i="2" s="1"/>
  <c r="F13" i="2" s="1"/>
  <c r="G14" i="2"/>
  <c r="F141" i="2" l="1"/>
  <c r="H141" i="2" s="1"/>
  <c r="H142" i="2"/>
  <c r="H18" i="2"/>
  <c r="F16" i="2"/>
  <c r="G81" i="2"/>
  <c r="H15" i="2"/>
  <c r="H40" i="2"/>
  <c r="H52" i="2"/>
  <c r="H71" i="2"/>
  <c r="H114" i="2"/>
  <c r="H144" i="2"/>
  <c r="H147" i="2"/>
  <c r="F189" i="2"/>
  <c r="H189" i="2" s="1"/>
  <c r="H53" i="2"/>
  <c r="H96" i="2"/>
  <c r="G124" i="2"/>
  <c r="H150" i="2"/>
  <c r="F222" i="2"/>
  <c r="H222" i="2" s="1"/>
  <c r="G280" i="2"/>
  <c r="H95" i="2"/>
  <c r="H135" i="2"/>
  <c r="H219" i="2"/>
  <c r="G316" i="2"/>
  <c r="H22" i="2"/>
  <c r="H24" i="2"/>
  <c r="H32" i="2"/>
  <c r="H14" i="2"/>
  <c r="F43" i="2"/>
  <c r="F42" i="2" s="1"/>
  <c r="G57" i="2"/>
  <c r="H74" i="2"/>
  <c r="H78" i="2"/>
  <c r="H83" i="2"/>
  <c r="H89" i="2"/>
  <c r="H97" i="2"/>
  <c r="G100" i="2"/>
  <c r="G115" i="2"/>
  <c r="H152" i="2"/>
  <c r="H197" i="2"/>
  <c r="F274" i="2"/>
  <c r="H274" i="2" s="1"/>
  <c r="H278" i="2"/>
  <c r="H290" i="2"/>
  <c r="H306" i="2"/>
  <c r="F318" i="2"/>
  <c r="H318" i="2" s="1"/>
  <c r="F330" i="2"/>
  <c r="G16" i="2"/>
  <c r="G31" i="2"/>
  <c r="H31" i="2" s="1"/>
  <c r="F36" i="2"/>
  <c r="H58" i="2"/>
  <c r="H211" i="2"/>
  <c r="F210" i="2"/>
  <c r="H255" i="2"/>
  <c r="G254" i="2"/>
  <c r="H272" i="2"/>
  <c r="G271" i="2"/>
  <c r="H271" i="2" s="1"/>
  <c r="H289" i="2"/>
  <c r="G13" i="2"/>
  <c r="G12" i="2" s="1"/>
  <c r="H19" i="2"/>
  <c r="F46" i="2"/>
  <c r="H70" i="2"/>
  <c r="H86" i="2"/>
  <c r="F85" i="2"/>
  <c r="H85" i="2" s="1"/>
  <c r="H101" i="2"/>
  <c r="F100" i="2"/>
  <c r="H113" i="2"/>
  <c r="F115" i="2"/>
  <c r="H162" i="2"/>
  <c r="F161" i="2"/>
  <c r="H161" i="2" s="1"/>
  <c r="H244" i="2"/>
  <c r="F243" i="2"/>
  <c r="H247" i="2"/>
  <c r="F246" i="2"/>
  <c r="H246" i="2" s="1"/>
  <c r="H259" i="2"/>
  <c r="G258" i="2"/>
  <c r="H258" i="2" s="1"/>
  <c r="H48" i="2"/>
  <c r="G47" i="2"/>
  <c r="G46" i="2" s="1"/>
  <c r="F50" i="2"/>
  <c r="H51" i="2"/>
  <c r="H269" i="2"/>
  <c r="F268" i="2"/>
  <c r="H13" i="2"/>
  <c r="H42" i="2"/>
  <c r="F124" i="2"/>
  <c r="H124" i="2" s="1"/>
  <c r="H132" i="2"/>
  <c r="H138" i="2"/>
  <c r="F137" i="2"/>
  <c r="H137" i="2" s="1"/>
  <c r="H185" i="2"/>
  <c r="F184" i="2"/>
  <c r="H184" i="2" s="1"/>
  <c r="H217" i="2"/>
  <c r="G216" i="2"/>
  <c r="G209" i="2" s="1"/>
  <c r="H239" i="2"/>
  <c r="F238" i="2"/>
  <c r="G267" i="2"/>
  <c r="F12" i="2"/>
  <c r="H29" i="2"/>
  <c r="G28" i="2"/>
  <c r="G27" i="2" s="1"/>
  <c r="H27" i="2" s="1"/>
  <c r="H38" i="2"/>
  <c r="G37" i="2"/>
  <c r="G36" i="2" s="1"/>
  <c r="H59" i="2"/>
  <c r="G99" i="2"/>
  <c r="H146" i="2"/>
  <c r="F145" i="2"/>
  <c r="H145" i="2" s="1"/>
  <c r="H157" i="2"/>
  <c r="F156" i="2"/>
  <c r="G242" i="2"/>
  <c r="H250" i="2"/>
  <c r="G249" i="2"/>
  <c r="H249" i="2" s="1"/>
  <c r="H254" i="2"/>
  <c r="H263" i="2"/>
  <c r="G262" i="2"/>
  <c r="H262" i="2" s="1"/>
  <c r="H285" i="2"/>
  <c r="F284" i="2"/>
  <c r="H284" i="2" s="1"/>
  <c r="F288" i="2"/>
  <c r="H330" i="2"/>
  <c r="H341" i="2"/>
  <c r="F340" i="2"/>
  <c r="H340" i="2" s="1"/>
  <c r="H116" i="2"/>
  <c r="G295" i="2"/>
  <c r="G287" i="2" s="1"/>
  <c r="H296" i="2"/>
  <c r="H342" i="2"/>
  <c r="F65" i="2"/>
  <c r="F73" i="2"/>
  <c r="H73" i="2" s="1"/>
  <c r="F77" i="2"/>
  <c r="H77" i="2" s="1"/>
  <c r="F82" i="2"/>
  <c r="F166" i="2"/>
  <c r="F172" i="2"/>
  <c r="H172" i="2" s="1"/>
  <c r="F179" i="2"/>
  <c r="H179" i="2" s="1"/>
  <c r="F281" i="2"/>
  <c r="F323" i="2"/>
  <c r="H323" i="2" s="1"/>
  <c r="F329" i="2"/>
  <c r="H329" i="2" s="1"/>
  <c r="F335" i="2"/>
  <c r="H335" i="2" s="1"/>
  <c r="F305" i="2"/>
  <c r="F313" i="2"/>
  <c r="F317" i="2" l="1"/>
  <c r="H317" i="2" s="1"/>
  <c r="H16" i="2"/>
  <c r="H115" i="2"/>
  <c r="H43" i="2"/>
  <c r="H37" i="2"/>
  <c r="H46" i="2"/>
  <c r="H210" i="2"/>
  <c r="F209" i="2"/>
  <c r="F304" i="2"/>
  <c r="H304" i="2" s="1"/>
  <c r="H305" i="2"/>
  <c r="F316" i="2"/>
  <c r="F165" i="2"/>
  <c r="H165" i="2" s="1"/>
  <c r="H166" i="2"/>
  <c r="F57" i="2"/>
  <c r="H65" i="2"/>
  <c r="H216" i="2"/>
  <c r="H47" i="2"/>
  <c r="G11" i="2"/>
  <c r="F280" i="2"/>
  <c r="H280" i="2" s="1"/>
  <c r="H281" i="2"/>
  <c r="F81" i="2"/>
  <c r="H82" i="2"/>
  <c r="H295" i="2"/>
  <c r="H238" i="2"/>
  <c r="F237" i="2"/>
  <c r="H100" i="2"/>
  <c r="G253" i="2"/>
  <c r="H28" i="2"/>
  <c r="F310" i="2"/>
  <c r="H310" i="2" s="1"/>
  <c r="H313" i="2"/>
  <c r="H288" i="2"/>
  <c r="H156" i="2"/>
  <c r="F151" i="2"/>
  <c r="H151" i="2" s="1"/>
  <c r="G35" i="2"/>
  <c r="H12" i="2"/>
  <c r="F11" i="2"/>
  <c r="H268" i="2"/>
  <c r="F267" i="2"/>
  <c r="H50" i="2"/>
  <c r="H243" i="2"/>
  <c r="F242" i="2"/>
  <c r="H36" i="2"/>
  <c r="F35" i="2"/>
  <c r="H209" i="2" l="1"/>
  <c r="H35" i="2"/>
  <c r="H11" i="2"/>
  <c r="F10" i="2"/>
  <c r="G10" i="2"/>
  <c r="H57" i="2"/>
  <c r="F99" i="2"/>
  <c r="F56" i="2" s="1"/>
  <c r="H316" i="2"/>
  <c r="F287" i="2"/>
  <c r="H237" i="2"/>
  <c r="H81" i="2"/>
  <c r="H242" i="2"/>
  <c r="H267" i="2"/>
  <c r="H253" i="2"/>
  <c r="G56" i="2"/>
  <c r="G55" i="2" s="1"/>
  <c r="H56" i="2" l="1"/>
  <c r="F55" i="2"/>
  <c r="H287" i="2"/>
  <c r="H10" i="2"/>
  <c r="H99" i="2"/>
  <c r="H55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K18" authorId="0" shapeId="0" xr:uid="{4851348B-8DF4-4C02-8992-0B9E57CB2206}">
      <text>
        <r>
          <rPr>
            <b/>
            <sz val="9"/>
            <color indexed="8"/>
            <rFont val="Tahoma"/>
            <family val="2"/>
            <charset val="238"/>
          </rPr>
          <t xml:space="preserve">Autor:
</t>
        </r>
        <r>
          <rPr>
            <sz val="9"/>
            <color indexed="8"/>
            <rFont val="Tahoma"/>
            <family val="2"/>
            <charset val="238"/>
          </rPr>
          <t>Norweskie</t>
        </r>
      </text>
    </comment>
  </commentList>
</comments>
</file>

<file path=xl/sharedStrings.xml><?xml version="1.0" encoding="utf-8"?>
<sst xmlns="http://schemas.openxmlformats.org/spreadsheetml/2006/main" count="1036" uniqueCount="504">
  <si>
    <t>Załącznik Nr 1</t>
  </si>
  <si>
    <t xml:space="preserve">Prezydenta Miasta Włocławek </t>
  </si>
  <si>
    <t>Zmiany w budżecie miasta Włocławek na 2023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</si>
  <si>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</si>
  <si>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</si>
  <si>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</si>
  <si>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</si>
  <si>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</si>
  <si>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</si>
  <si>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</si>
  <si>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</si>
  <si>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</si>
  <si>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</si>
  <si>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</si>
  <si>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</si>
  <si>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</si>
  <si>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</si>
  <si>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</si>
  <si>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</si>
  <si>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</si>
  <si>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</si>
  <si>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Pomoc społeczna</t>
  </si>
  <si>
    <t xml:space="preserve">Zasiłki okresowe, celowe i pomoc w naturze oraz składki </t>
  </si>
  <si>
    <t>na ubezpieczenia emerytalne i rentowe</t>
  </si>
  <si>
    <t>Organ - Fundusz Pomocy (zasiłki okresowe)</t>
  </si>
  <si>
    <t>Pomoc w zakresie dożywiania</t>
  </si>
  <si>
    <t>Organ - Fundusz Pomocy (zapewnienie posiłku dzieciom i młodzieży)</t>
  </si>
  <si>
    <t>Pozostała działalność</t>
  </si>
  <si>
    <t>Organ - projekt pn. "Trampolina 3"</t>
  </si>
  <si>
    <t>2057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</si>
  <si>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</si>
  <si>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854</t>
  </si>
  <si>
    <t>Edukacyjna opieka wychowawcza</t>
  </si>
  <si>
    <t>85415</t>
  </si>
  <si>
    <t>Pomoc materialna dla uczniów o charakterze socjalnym</t>
  </si>
  <si>
    <t xml:space="preserve">Organ </t>
  </si>
  <si>
    <t>2330</t>
  </si>
  <si>
    <t>dotacje celowe otrzymane od samorządu województwa na zadania bieżące realizowane na podstawie porozumień (umów) między jednostkami samorządu terytorialnego</t>
  </si>
  <si>
    <t>Rodzina</t>
  </si>
  <si>
    <t>Organ - Fundusz Pomocy (świadczenia rodzinne)</t>
  </si>
  <si>
    <t>Dochody na zadania zlecone:</t>
  </si>
  <si>
    <t>Bezpieczeństwo publiczne i ochrona przeciwpożarowa</t>
  </si>
  <si>
    <t>Organ - Fundusz Pomocy (świadczenie pieniężne - 40 zł za osobę dziennie)</t>
  </si>
  <si>
    <t>Organ - Fundusz Pomocy (zapewnienie zakwaterowania i wyżywienia obywatelom Ukrainy)</t>
  </si>
  <si>
    <t>Pozostałe zadania w zakresie polityki społecznej</t>
  </si>
  <si>
    <t>Organ - Fundusz Pomocy (świadczenie pieniężne w wysokości 300 zł)</t>
  </si>
  <si>
    <t>Świadczenia rodzinne, świadczenie z funduszu alimentacyjnego oraz składki na ubezpieczenia emerytalne i rentowe z ubezpieczenia społecznego</t>
  </si>
  <si>
    <t>Organ</t>
  </si>
  <si>
    <t>dotacje celowe otrzymane z budżetu państwa na zadania bieżące z zakresu administracji rządowej zlecone gminom (związkom gmin, związkom powiatowo - gminnym), związane z realizacją świadczenia wychowawczego stanowiącego pomoc państwa w wychowywaniu dzieci</t>
  </si>
  <si>
    <t>Dochody na zadania rządowe:</t>
  </si>
  <si>
    <t>Zespoły do spraw orzekania o niepełnosprawności</t>
  </si>
  <si>
    <t>Organ - Fundusz Pomocy (realizacja zadań przez Miejski Zespół do Spraw Orzekania o Niepełnosprawności na rzecz obywateli Ukrainy)</t>
  </si>
  <si>
    <t>WYDATKI OGÓŁEM:</t>
  </si>
  <si>
    <t>Wydatki na zadania własne:</t>
  </si>
  <si>
    <t>Transport i łączność</t>
  </si>
  <si>
    <t>Drogi publiczne w miastach na prawach powiatu</t>
  </si>
  <si>
    <t>Miejski Zarząd Infrastruktury Drogowej i Transportu</t>
  </si>
  <si>
    <t>zakup usług remontowych</t>
  </si>
  <si>
    <t>zakup usług pozostałych</t>
  </si>
  <si>
    <t xml:space="preserve">różne opłaty i składki </t>
  </si>
  <si>
    <t>kary i odszkodowania wypłacane na rzecz osób fizycznych</t>
  </si>
  <si>
    <t>kary i odszkodowania wypłacane na rzecz osób prawnych i innych jednostek organizacyjnych</t>
  </si>
  <si>
    <t>Drogi publiczne gminne</t>
  </si>
  <si>
    <t>Drogi wewnętrzne</t>
  </si>
  <si>
    <t>Płatne parkowanie</t>
  </si>
  <si>
    <t>Administracja publiczna</t>
  </si>
  <si>
    <t>Rady gmin (miast i miast na prawach powiatu)</t>
  </si>
  <si>
    <t>Biuro Rady Miasta Włocławek</t>
  </si>
  <si>
    <t>75095</t>
  </si>
  <si>
    <t>Wydział Rewitalizacji - projekt pn. "Latarnicy społeczni obszaru rewitalizacji"</t>
  </si>
  <si>
    <t>dodatkowe wynagrodzenie roczne</t>
  </si>
  <si>
    <t>wynagrodzenia bezosobowe</t>
  </si>
  <si>
    <t xml:space="preserve">Wydział Rozwoju Miasta - Projekt pn. "WŁOCŁAWEK - MIASTO NOWYCH MOŻLIWOŚCI. Tutaj mieszkam, pracuję, inwestuję i tu wypoczywam" </t>
  </si>
  <si>
    <t>zwroty niewykorzystanych dotacji oraz płatności, dotyczące wydatków majątkowych</t>
  </si>
  <si>
    <t xml:space="preserve">Wydział Inwestycji - Projekt pn. "WŁOCŁAWEK - MIASTO NOWYCH MOŻLIWOŚCI. Tutaj mieszkam, pracuję, inwestuję i tu wypoczywam" </t>
  </si>
  <si>
    <t>wydatki inwestycyjne jednostek budżetowych</t>
  </si>
  <si>
    <t>Rezerwy ogólne i celowe</t>
  </si>
  <si>
    <t>4810</t>
  </si>
  <si>
    <t xml:space="preserve">rezerwy </t>
  </si>
  <si>
    <t xml:space="preserve"> - rezerwa ogólna</t>
  </si>
  <si>
    <t>Oświata i wychowanie</t>
  </si>
  <si>
    <t>Szkoły podstawowe</t>
  </si>
  <si>
    <t>Jednostki oświatowe zbiorczo</t>
  </si>
  <si>
    <t>wpłaty na Państwowy Fundusz Rehabilitacji Osób Niepełnosprawnych</t>
  </si>
  <si>
    <t>4210</t>
  </si>
  <si>
    <t>zakup materiałów i wyposażenia</t>
  </si>
  <si>
    <t>4230</t>
  </si>
  <si>
    <t>zakup leków, wyrobów medycznych i produktów biobójczych</t>
  </si>
  <si>
    <t>podatek od nieruchomości</t>
  </si>
  <si>
    <t>pozostałe podatki na rzecz budżetów jednostek samorządu terytorialnego</t>
  </si>
  <si>
    <t>wpłaty na PPK finansowane przez podmiot zatrudniający</t>
  </si>
  <si>
    <t>dodatkowe wynagrodzenie roczne nauczycieli</t>
  </si>
  <si>
    <t>Jednostki oświatowe zbiorczo - Fundusz Pomocy (realizacja dodatkowych zadań oświatowych)</t>
  </si>
  <si>
    <t>wynagrodzenia nauczycieli wypłacane w związku z pomocą obywatelom Ukrainy</t>
  </si>
  <si>
    <t>składki i inne pochodne od wynagrodzeń pracowników wypłacanych w związku z pomocą obywatelom Ukrainy</t>
  </si>
  <si>
    <t>Wydział Edukacji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</si>
  <si>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</si>
  <si>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</si>
  <si>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Szkoły podstawowe specjalne</t>
  </si>
  <si>
    <t>wydatki osobowe niezaliczone do wynagrodzeń</t>
  </si>
  <si>
    <t>4190</t>
  </si>
  <si>
    <t>nagrody konkursowe</t>
  </si>
  <si>
    <t>Przedszkola</t>
  </si>
  <si>
    <t>opłaty na rzecz budżetów jednostek samorządu terytorialnego</t>
  </si>
  <si>
    <t>Przedszkola specjalne</t>
  </si>
  <si>
    <t>Technika</t>
  </si>
  <si>
    <t>Branżowe szkoły I i II stopnia</t>
  </si>
  <si>
    <t>Licea ogólnokształcące</t>
  </si>
  <si>
    <t>zakup usług zdrowotnych</t>
  </si>
  <si>
    <t>Szkoły artystyczne</t>
  </si>
  <si>
    <t>Szkoły zawodowe specjalne</t>
  </si>
  <si>
    <t xml:space="preserve">Placówki kształcenia ustawicznego i centra </t>
  </si>
  <si>
    <t xml:space="preserve"> kształcenia zawodowego</t>
  </si>
  <si>
    <t>opłaty na rzecz budżetu państwa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</si>
  <si>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</si>
  <si>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</si>
  <si>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</si>
  <si>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</si>
  <si>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</si>
  <si>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</si>
  <si>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 xml:space="preserve">składki na Fundusz Pracy oraz Fundusz Solidarnościowy </t>
  </si>
  <si>
    <t>Wydział Edukacji - projekt pn. "Włocławek zawodowo II"</t>
  </si>
  <si>
    <t>Jednostki oświatowe zbiorczo - projekt pn. "Włocławek zawodowo II"</t>
  </si>
  <si>
    <t xml:space="preserve">składki na ubezpieczenia społeczne </t>
  </si>
  <si>
    <t>wynagrodzenie osobowe nauczycieli</t>
  </si>
  <si>
    <t>Wydział Edukacji - projekt pn. "Region Nauk Ścisłych II - edukacja przyszłości"</t>
  </si>
  <si>
    <t>zakup środków dydaktycznych i książek</t>
  </si>
  <si>
    <t>Jednostki oświatowe zbiorczo - projekt pn. "Region Nauk Ścisłych II - edukacja przyszłości"</t>
  </si>
  <si>
    <t>składki na ubezpieczenia społeczne</t>
  </si>
  <si>
    <t>składki na Fundusz Pracy oraz Fundusz Solidarnościowy</t>
  </si>
  <si>
    <t>852</t>
  </si>
  <si>
    <t>Domy pomocy społecznej</t>
  </si>
  <si>
    <t>Dom Pomocy Społecznej ul. Dobrzyńska 102</t>
  </si>
  <si>
    <t>Wydział Polityki Społecznej i Zdrowia Publicznego</t>
  </si>
  <si>
    <t>2910</t>
  </si>
  <si>
    <t>zwrot dotacji oraz płatności, w tym wykorzystanych niezgodnie z przeznaczeniem lub wykorzystanych z naruszeniem procedur, o których mowa w art. 184 ustawy, pobranych nienależnie lub w nadmiernej wysokości</t>
  </si>
  <si>
    <t>Miejski Ośrodek Pomocy Rodzinie - Fundusz Pomocy (zasiłki okresowe)</t>
  </si>
  <si>
    <t>świadczenia społeczne wypłacane obywatelom Ukrainy przebywającym na terytorium RP</t>
  </si>
  <si>
    <t>Miejski Ośrodek Pomocy Rodzinie - Fundusz Pomocy (zapewnienie posiłku dzieciom i młodzieży)</t>
  </si>
  <si>
    <t>Miejski Ośrodek Pomocy Rodzinie</t>
  </si>
  <si>
    <t>Wydział Spraw Obywatelskich</t>
  </si>
  <si>
    <t>świadczenia społeczne</t>
  </si>
  <si>
    <t>Młodzieżowy Ośrodek Wychowawczy - projekt pn.</t>
  </si>
  <si>
    <t>"Trampolina"</t>
  </si>
  <si>
    <t>składki na Fundusz Emerytur Pomostowych</t>
  </si>
  <si>
    <t>Miejska Jadłodajnia "U Świętego Antoniego"</t>
  </si>
  <si>
    <t>zakup środków żywności</t>
  </si>
  <si>
    <t>podatek od towarów i usług (VAT)</t>
  </si>
  <si>
    <t>Internaty i bursy szkolne</t>
  </si>
  <si>
    <t>4350</t>
  </si>
  <si>
    <t>zakup towarów (w szczególności materiałów, leków, żywności) w związku z pomocą obywatelom Ukrainy</t>
  </si>
  <si>
    <t>stypendia dla uczniów</t>
  </si>
  <si>
    <t>Młodzieżowe ośrodki wychowawcze</t>
  </si>
  <si>
    <t>Rodziny zastępcze</t>
  </si>
  <si>
    <t>Miejski Ośrodek Pomocy Rodzinie - rodziny zastępcze</t>
  </si>
  <si>
    <t>Działalność placówek opiekuńczo - wychowawczych</t>
  </si>
  <si>
    <t>Miejski Ośrodek Pomocy Rodzinie - Fundusz Pomocy (świadczenia rodzinne)</t>
  </si>
  <si>
    <t>wynagrodzenia i uposażenia wypłacane w związku z pomocą obywatelom Ukrainy</t>
  </si>
  <si>
    <t>Gospodarka komunalna i ochrona środowiska</t>
  </si>
  <si>
    <t>Oczyszczanie miast i wsi</t>
  </si>
  <si>
    <t>Miejski Zakład Zieleni i Usług Komunalnych</t>
  </si>
  <si>
    <t>Utrzymanie zieleni w miastach i gminach</t>
  </si>
  <si>
    <t>Miejski Zakład Zieleni i Usług Komunalnych we Włocławku - obsługa Strefy Rozwoju Gospodarczego /Park Przemysłowo - Technologiczny/</t>
  </si>
  <si>
    <t xml:space="preserve">Kultura i ochrona dziedzictwa narodowego </t>
  </si>
  <si>
    <t>Centra kultury i sztuki</t>
  </si>
  <si>
    <t>Wydział Kultury, Promocji i Komunikacji Społecznej</t>
  </si>
  <si>
    <t>2480</t>
  </si>
  <si>
    <t>dotacja podmiotowa z budżetu dla samorządowej instytucji kultury</t>
  </si>
  <si>
    <t>Wydatki na zadania zlecone:</t>
  </si>
  <si>
    <t>Urzędy wojewódzkie</t>
  </si>
  <si>
    <t>Wydział Organizacyjno - Prawny i Kadr</t>
  </si>
  <si>
    <t>wynagrodzenia osobowe pracowników</t>
  </si>
  <si>
    <t xml:space="preserve">Bezpieczeństwo publiczne i ochrona </t>
  </si>
  <si>
    <t>przeciwpożarowa</t>
  </si>
  <si>
    <t>Miejski Ośrodek Pomocy Rodzinie - Fundusz Pomocy (świadczenie pieniężne - 40 zł za osobę dziennie)</t>
  </si>
  <si>
    <t>świadczenia związane z udzielaniem pomocy obywatelom Ukrainy</t>
  </si>
  <si>
    <t>Wydział Zarządzania Kryzysowego i Bezpieczeństwa - Fundusz Pomocy (zapewnienie zakwaterowania i wyżywienia obywatelom Ukrainy)</t>
  </si>
  <si>
    <t>zakup usług związanych z pomocą obywatelom Ukrainy</t>
  </si>
  <si>
    <t>Administracja Zasobów Komunalnych - Fundusz Pomocy (zapewnienie zakwaterowania i wyżywienia obywatelom Ukrainy)</t>
  </si>
  <si>
    <t>pozostałe wydatki bieżące na zadania związane z pomocą obywatelom Ukrainy</t>
  </si>
  <si>
    <t>Miejski Ośrodek Pomocy Rodzinie - Fundusz Pomocy (świadczenie pieniężne w wysokości 300 zł)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</si>
  <si>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</si>
  <si>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</si>
  <si>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</si>
  <si>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</si>
  <si>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>Wydatki na zadania rządowe:</t>
  </si>
  <si>
    <t xml:space="preserve">Gospodarka mieszkaniowa </t>
  </si>
  <si>
    <t>Gospodarka gruntami i nieruchomościami</t>
  </si>
  <si>
    <t>Działalność usługowa</t>
  </si>
  <si>
    <t>Zadania z zakresu geodezji i kartografii</t>
  </si>
  <si>
    <t>Wymiar sprawiedliwości</t>
  </si>
  <si>
    <t>Nieodpłatna pomoc prawna</t>
  </si>
  <si>
    <t>Miejski Zespół do Spraw Orzekania o Niepełnosprawności - Fundusz Pomocy (realizacja zadań przez Miejski Zespół do Spraw Orzekania o Niepełnosprawności na rzecz obywateli Ukrainy)</t>
  </si>
  <si>
    <t>do Zarządzenia NR 63/2023</t>
  </si>
  <si>
    <t>z dnia 28 lutego 2023 r.</t>
  </si>
  <si>
    <t>Załącznik Nr 2</t>
  </si>
  <si>
    <t>Zmiana planu wydatków majątkowych na 2023 rok</t>
  </si>
  <si>
    <t>Planowane wydatki</t>
  </si>
  <si>
    <t xml:space="preserve">Pozostałe </t>
  </si>
  <si>
    <t>Jednostka</t>
  </si>
  <si>
    <t xml:space="preserve">Łączne </t>
  </si>
  <si>
    <t>rok</t>
  </si>
  <si>
    <t>Źródła finansowania</t>
  </si>
  <si>
    <t xml:space="preserve">środki  </t>
  </si>
  <si>
    <t>organizacyjna</t>
  </si>
  <si>
    <t>Dział</t>
  </si>
  <si>
    <t>Nazwa zadania inwestycyjnego</t>
  </si>
  <si>
    <t>koszty</t>
  </si>
  <si>
    <t>budżetowy</t>
  </si>
  <si>
    <t>środki</t>
  </si>
  <si>
    <t>wydzielone</t>
  </si>
  <si>
    <t>realizująca</t>
  </si>
  <si>
    <t>finansowe</t>
  </si>
  <si>
    <t xml:space="preserve">pochodzące </t>
  </si>
  <si>
    <t>wymienione</t>
  </si>
  <si>
    <t>rachunki</t>
  </si>
  <si>
    <t>program lub</t>
  </si>
  <si>
    <t>(8+9+10)</t>
  </si>
  <si>
    <t xml:space="preserve">własne </t>
  </si>
  <si>
    <t>z innych</t>
  </si>
  <si>
    <t>w art.5 ust.1</t>
  </si>
  <si>
    <t>jednostek</t>
  </si>
  <si>
    <t>koordynująca</t>
  </si>
  <si>
    <t>źródeł</t>
  </si>
  <si>
    <t>pkt 2 i 3 u.f.p.</t>
  </si>
  <si>
    <t>oświatowych</t>
  </si>
  <si>
    <t>wykonanie</t>
  </si>
  <si>
    <t>programu</t>
  </si>
  <si>
    <t>OGÓŁEM:</t>
  </si>
  <si>
    <t>x</t>
  </si>
  <si>
    <t>ADMINISTRACJA PUBLICZNA</t>
  </si>
  <si>
    <t>6056  6057</t>
  </si>
  <si>
    <t>Ekologia dla Włocławka - Przebudowa budynku przy ul. Łaziennej oraz jego wyposażenie</t>
  </si>
  <si>
    <t>Urząd Miasta /Wydział Inwestycji/</t>
  </si>
  <si>
    <t>6696, 6697</t>
  </si>
  <si>
    <t>Zwrot dotacji dot. projektu pn. "WŁOCŁAWEK - MIASTO NOWYCH MOŻLIWOŚCI. Tutaj mieszkam, pracuję, inwestuję i tu wypoczywam "</t>
  </si>
  <si>
    <t>Urząd Miasta /Wydział Rozwoju/</t>
  </si>
  <si>
    <t>*  - łączne koszty finansowe obejmują wydatki majątkowe i wydatki bieżące</t>
  </si>
  <si>
    <t>Załącznik Nr 3</t>
  </si>
  <si>
    <t>Wydatki na programy i projekty realizowane ze środków pochodzących z funduszy strukturalnych i Funduszu Spójności</t>
  </si>
  <si>
    <t xml:space="preserve">
</t>
  </si>
  <si>
    <t xml:space="preserve">Wydatki
</t>
  </si>
  <si>
    <t>w tym:</t>
  </si>
  <si>
    <t>w okresie</t>
  </si>
  <si>
    <t>2023 rok</t>
  </si>
  <si>
    <t>Klasyfikacja</t>
  </si>
  <si>
    <t>realizacji</t>
  </si>
  <si>
    <t>Lp.</t>
  </si>
  <si>
    <t>Program/Projekt</t>
  </si>
  <si>
    <t xml:space="preserve"> (dział, </t>
  </si>
  <si>
    <t>Projektu</t>
  </si>
  <si>
    <t>rozdział)</t>
  </si>
  <si>
    <t>(całkowita wartość Projektu)</t>
  </si>
  <si>
    <t>Środki z budżetu krajowego</t>
  </si>
  <si>
    <t>Środki z budżetu UE</t>
  </si>
  <si>
    <t>Wydatki razem (8+9)</t>
  </si>
  <si>
    <t>Środki z budżetu krajowego*</t>
  </si>
  <si>
    <t>(5 + 6)</t>
  </si>
  <si>
    <t>Wydatki ogółem:</t>
  </si>
  <si>
    <t>wydatki bieżące</t>
  </si>
  <si>
    <t>wydatki majątkowe</t>
  </si>
  <si>
    <t>1</t>
  </si>
  <si>
    <t>REGIONALNY PROGRAM OPERACYJNY WOJEWÓDZTWA KUJAWSKO - POMORSKIEGO</t>
  </si>
  <si>
    <t>1.10</t>
  </si>
  <si>
    <t>Trampolina</t>
  </si>
  <si>
    <t>w tym: /Młodzieżowy Ośrodek Wychowawczy/</t>
  </si>
  <si>
    <t>dz. 852</t>
  </si>
  <si>
    <t>rozdz. 85295</t>
  </si>
  <si>
    <t>PROGRAM ROZWÓJ LOKALNY</t>
  </si>
  <si>
    <t>3.1</t>
  </si>
  <si>
    <t>WŁOCŁAWEK - MIASTO NOWYCH MOŻLIWOŚCI. Tutaj mieszkam, pracuję, inwestuję i tu wypoczywam</t>
  </si>
  <si>
    <t>w tym: /Urząd Miasta, Miejski Ośrodek Pomocy Rodzinie/</t>
  </si>
  <si>
    <t>rozdz.</t>
  </si>
  <si>
    <t>75023, 75095, 85395, 90095, 92195, 92113, 92605</t>
  </si>
  <si>
    <t>* środki własne jst, współfinansowanie z budżetu państwa oraz inne</t>
  </si>
  <si>
    <t>Załącznik Nr 4</t>
  </si>
  <si>
    <t xml:space="preserve">Dochody i wydatki związane z realizacją zadań wykonywanych na podstawie porozumień (umów) </t>
  </si>
  <si>
    <t>między jednostkami samorządu terytorialnego na 2023 rok</t>
  </si>
  <si>
    <t>z tego:</t>
  </si>
  <si>
    <t>Dotacje</t>
  </si>
  <si>
    <t>ogółem</t>
  </si>
  <si>
    <t>Wydatki</t>
  </si>
  <si>
    <t>(6 + 10)</t>
  </si>
  <si>
    <t>bieżące</t>
  </si>
  <si>
    <t>wynagrodzenia i składki od nich naliczane</t>
  </si>
  <si>
    <t>świadczenia na rzecz osób fizycznych</t>
  </si>
  <si>
    <t>dotacje</t>
  </si>
  <si>
    <t>Wydatki majątkowe</t>
  </si>
  <si>
    <t>Ogółem:</t>
  </si>
  <si>
    <t>Załącznik Nr 5</t>
  </si>
  <si>
    <t xml:space="preserve">Dotacje udzielane z budżetu jednostki samorządu terytorialnego </t>
  </si>
  <si>
    <t>dla jednostek sektora finansów publicznych na 2023 rok</t>
  </si>
  <si>
    <t>Rozdział</t>
  </si>
  <si>
    <t xml:space="preserve">§ </t>
  </si>
  <si>
    <t>Nazwa zadania</t>
  </si>
  <si>
    <t>Kwota dotacji</t>
  </si>
  <si>
    <t>dotacje celowe</t>
  </si>
  <si>
    <t>Urzędy gmin (miast i miast na prawach powiatu) - realizacja projektu "Infostrada Kujaw i Pomorza 2.0"</t>
  </si>
  <si>
    <t>Działalność informacyjna i kulturalna prowadzona za granicą - realizacja projektu "Invest in Bit CITY 2 - Promocja potencjału gospodarczego oraz promocja atrakcyjności inwestycyjnej miast prezydenckich województwa Kujawsko-Pomorskiego"</t>
  </si>
  <si>
    <t>Programy polityki zdrowotnej</t>
  </si>
  <si>
    <t>Przeciwdziałanie alkoholizmowi (dofinansowanie "Niebieskiej linii")</t>
  </si>
  <si>
    <t xml:space="preserve">Powiatowe urzędy pracy </t>
  </si>
  <si>
    <t>Pozostała działalność - realizacja projektu „Dotacja na start – wsparcie przedsiębiorczości i samozatrudnienia w województwie kujawsko – pomorskim”</t>
  </si>
  <si>
    <t>2006          2007</t>
  </si>
  <si>
    <t>Centra kultury i sztuki (dotacja na inwestycje)</t>
  </si>
  <si>
    <t xml:space="preserve"> - Centrum Kultury Browar B  (realizacja projektu pn. "Włocławek -Miasto Nowych Możliwości. Tutaj mieszkam, pracuję, inwestuję i tu wypoczywam"</t>
  </si>
  <si>
    <t>Pozostałe instytucje kultury (dotacja na inwestycje)</t>
  </si>
  <si>
    <t xml:space="preserve"> - Teatr Impresaryjny</t>
  </si>
  <si>
    <t>Biblioteki</t>
  </si>
  <si>
    <t xml:space="preserve"> - Miejska Biblioteka Publiczna</t>
  </si>
  <si>
    <t>Biblioteki (dotacja na inwestycje)</t>
  </si>
  <si>
    <t>Razem:</t>
  </si>
  <si>
    <t>dotacje podmiotowe</t>
  </si>
  <si>
    <t xml:space="preserve"> - Zakład Aktywności Zawodowej</t>
  </si>
  <si>
    <t>Galerie i biura wystaw artystycznych</t>
  </si>
  <si>
    <t xml:space="preserve"> - Galeria Sztuki Współczesnej</t>
  </si>
  <si>
    <t xml:space="preserve"> - Centrum Kultury Browar B</t>
  </si>
  <si>
    <t>Pozostałe instytucje kultury</t>
  </si>
  <si>
    <t>Załącznik Nr 6</t>
  </si>
  <si>
    <t>dla jednostek spoza sektora finansów publicznych na 2023 rok</t>
  </si>
  <si>
    <t>Dotacje do prac budowlanych w ramach rewitalizacji</t>
  </si>
  <si>
    <t>Pozostała działalność (prowadzenie Kawiarni Obywatelskiej "Śródmieście Cafe")</t>
  </si>
  <si>
    <t>Nieodpłatna pomoc prawna - zadanie rządowe</t>
  </si>
  <si>
    <t>Akademicka Szkoła Podstawowa Mistrzostwa Sportowego Nr 1          im. Obrońców Wisły 1920 roku we Włocławku</t>
  </si>
  <si>
    <t>Przedszkole Niepubliczne "Chatka Puchatka"</t>
  </si>
  <si>
    <t>Niepubliczne Przedszkole "Smerfna Chata"</t>
  </si>
  <si>
    <t>Niepubliczne Przedszkole "Skakanka"</t>
  </si>
  <si>
    <t>Przedszkole Niepubliczne "Kujawiaczek"</t>
  </si>
  <si>
    <t>Niepubliczne Przedszkole "Domowe Przedszkole"</t>
  </si>
  <si>
    <t>Niepubliczne Przedszkole "Wesoła Biedronka"</t>
  </si>
  <si>
    <t>Branżowa Szkoła I Stopnia IMPULS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</si>
  <si>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</si>
  <si>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</si>
  <si>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Realizacja projektu unijnego  "Zawodowcy z Włocławka"- podniesienie jakości nauczania i zwiększenie szans na zatrudnienie uczniów ZSS we Włocławku"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</si>
  <si>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</si>
  <si>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</si>
  <si>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</si>
  <si>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Usługi opiekuńcze i specjalistyczne usługi opiekuńcze - ogółem, z tego:</t>
  </si>
  <si>
    <t>12.1</t>
  </si>
  <si>
    <t xml:space="preserve"> - zadania własne</t>
  </si>
  <si>
    <t>12.2</t>
  </si>
  <si>
    <t xml:space="preserve"> - zadania zlecone</t>
  </si>
  <si>
    <t>Zapewnienie schronienia oraz pomocy rzeczowej osobom bezdomnym (pozostała działalność)</t>
  </si>
  <si>
    <t>Realizacja projektu unijnego "Reintegracja społeczna mieszkańców Włocławka, w tym w obszarze rewitalizacji"</t>
  </si>
  <si>
    <t>Pozostała działalność (aktywizacja społeczna seniorów, poprawa warunków funkcjonowania seniorów)</t>
  </si>
  <si>
    <t>Pozostała działalność - SENIORALIA (BUDŻET OBYWATELSKI)</t>
  </si>
  <si>
    <t>2826        2827</t>
  </si>
  <si>
    <t xml:space="preserve">Realizacja projektu unijnego "WŁOCŁAWEK - MIASTO NOWYCH MOŻLIWOŚCI. Tutaj mieszkam, pracuję, inwestuję i tu wypoczywam" </t>
  </si>
  <si>
    <t>Wymiana źródeł ciepła zasilanych paliwami stałymi ogółem, z tego:</t>
  </si>
  <si>
    <t>19.1</t>
  </si>
  <si>
    <t>- program dla osób fizycznych (dotacja na inwestycje)</t>
  </si>
  <si>
    <t>19.2</t>
  </si>
  <si>
    <t>- wymiana w budynkach wielorodzinnych (dotacja na inwestycje)</t>
  </si>
  <si>
    <t>Ochrona zabytków i opieka nad zabytkami</t>
  </si>
  <si>
    <t xml:space="preserve">2810        2820       </t>
  </si>
  <si>
    <t>Upowszechnianie kultury, sztuki, ochrony dóbr kultury i tradycji przez organizacje prowadzące działalność pożytku publicznego (pozostała działalność)</t>
  </si>
  <si>
    <t xml:space="preserve">Realizacja projektu "WŁOCŁAWEK - MIASTO NOWYCH MOŻLIWOŚCI. Tutaj mieszkam, pracuję, inwestuję i tu wypoczywam" </t>
  </si>
  <si>
    <t>2810        2820        2830</t>
  </si>
  <si>
    <t>Zadania w zakresie kultury fizycznej</t>
  </si>
  <si>
    <t xml:space="preserve">Zadania w zakresie kultury fizycznej - realizacja projektu pn. "WŁOCŁAWEK - MIASTO NOWYCH MOŻLIWOŚCI. Tutaj mieszkam, pracuję, inwestuję i tu wypoczywam" </t>
  </si>
  <si>
    <t>Razem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</si>
  <si>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</si>
  <si>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</si>
  <si>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</si>
  <si>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</si>
  <si>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</si>
  <si>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Prywatna Szkoła Podstawowa Zespołu Edukacji "Wiedza"</t>
  </si>
  <si>
    <t>Szkoła Podstawowa z oddziałami dwujęzycznymi Monttessori-     Schule</t>
  </si>
  <si>
    <t>Oddziały przedszkolne w szkołach podstawowych</t>
  </si>
  <si>
    <t>Przedszkole Akademickie przy Państwowej Akademii Nauk Stosowanych we Włocławku</t>
  </si>
  <si>
    <t>Przedszkole Niepubliczne "Tęczowa Kraina"</t>
  </si>
  <si>
    <t>Niepubliczne Przedszkole "Na Wspólnej"</t>
  </si>
  <si>
    <t>Centrum Malucha - "Piotruś Pan"- Przedszkole Niepubliczne</t>
  </si>
  <si>
    <t>Niepubliczne Przedszkole "Bajeczka"</t>
  </si>
  <si>
    <t>Przedszkole Niepubliczne "Happy Kids"</t>
  </si>
  <si>
    <t>Przedszkole Niepubliczne Megamocni we Włocławku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</si>
  <si>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</si>
  <si>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</si>
  <si>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</si>
  <si>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</si>
  <si>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</si>
  <si>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Szkoły policealne</t>
  </si>
  <si>
    <t>Policealna Szkoła dla dorosłych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</si>
  <si>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</si>
  <si>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</si>
  <si>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</si>
  <si>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</si>
  <si>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Centrum Nauki I Biznesu "Żak"</t>
  </si>
  <si>
    <t>Szkoła Policealna "Spectrum" dla dorosłych</t>
  </si>
  <si>
    <t>Policealna Szkoła dla dorosłych Futuro</t>
  </si>
  <si>
    <t>Szkoła Policealna Opieki Medycznej dla Dorosłych "Żak"</t>
  </si>
  <si>
    <t>Akademicka Szkoła Policealna przy Kujawskiej Szkole Wyższej we Włocławku</t>
  </si>
  <si>
    <t>Branżowa Szkoła I Stopnia (Stowarzyszenie Szkoła dla Włocławka)</t>
  </si>
  <si>
    <t>Akademicka Szkoła Branżowa I stopnia im. Obrońców Wisły 1920 roku</t>
  </si>
  <si>
    <t xml:space="preserve">Branżowa Szkoła I Stopnia nr 9 w Zespole Szkół Włocławskiego Stowarzyszenia Oświatowego "Cogito" 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</si>
  <si>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</si>
  <si>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</si>
  <si>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</si>
  <si>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</si>
  <si>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dla Dorosłych we Włocławku </t>
  </si>
  <si>
    <t>Liceum Ogólnokształcące dla Dorosłych "Żak"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</si>
  <si>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</si>
  <si>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</si>
  <si>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Przedszkole Akademickie przy Państwowej  Akademii Nauk Stosowanych we Włocławku</t>
  </si>
  <si>
    <t>Terapeutyczny Punkt Przedszkolny Neuromind</t>
  </si>
  <si>
    <t>Terapeutyczny Punkt Przedszkolny "Synapsik"</t>
  </si>
  <si>
    <t>Terapeutyczny Punkt Przedszkolny "Zielony Słonik"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</si>
  <si>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</si>
  <si>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</si>
  <si>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Kwalifikacyjne kursy zawodowe</t>
  </si>
  <si>
    <t>Szkoła Policealna dla dorosłych "Cosinus Plus" we Włocławku</t>
  </si>
  <si>
    <t>Policealna Szkoła Centrum Nauki i Biznesu "Żak"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</si>
  <si>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</si>
  <si>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 xml:space="preserve">Branżowa Szkoła I Stopnia Start we Włocławku 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</si>
  <si>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</si>
  <si>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</si>
  <si>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</si>
  <si>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</si>
  <si>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</si>
  <si>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</si>
  <si>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</si>
  <si>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Niepubliczna Poradnia Psychologiczno - Pedagogiczna "Centrum Diagnozy, Terapii i Wspomagania Rozwoju" (Elżbieta Złowodzka Jetter)</t>
  </si>
  <si>
    <t>Internat Zespołu Szkół Katolickich im. Ks. J. Długosza</t>
  </si>
  <si>
    <t>Załącznik Nr 7</t>
  </si>
  <si>
    <t xml:space="preserve">Plan </t>
  </si>
  <si>
    <t xml:space="preserve"> dochodów i wydatków wydzielonych rachunków dochodów oświatowych jednostek budżetowych na 2023 rok</t>
  </si>
  <si>
    <t>(zbiorczo)</t>
  </si>
  <si>
    <t>Stan środków</t>
  </si>
  <si>
    <t xml:space="preserve">Stan środków </t>
  </si>
  <si>
    <t>Wyszczególnienie</t>
  </si>
  <si>
    <t>pieniężnych</t>
  </si>
  <si>
    <t>na początek roku</t>
  </si>
  <si>
    <t>Dochody</t>
  </si>
  <si>
    <t>na koniec roku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</si>
  <si>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</si>
  <si>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</si>
  <si>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</si>
  <si>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</si>
  <si>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</si>
  <si>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</si>
  <si>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</si>
  <si>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</si>
  <si>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8.</t>
  </si>
  <si>
    <t>Placówki kształcenia ustawicznego i centra kształcenia zawodowego</t>
  </si>
  <si>
    <t>9.</t>
  </si>
  <si>
    <t>Ośrodki szkolenia, dokształcania i doskonalenia kadr</t>
  </si>
  <si>
    <t>10.</t>
  </si>
  <si>
    <t>Inne formy kształcenia osobno niewymienione</t>
  </si>
  <si>
    <t>11.</t>
  </si>
  <si>
    <t>Stołówki szkolne i przedszkolne</t>
  </si>
  <si>
    <t>Kolonie i obozy oraz inne formy wypoczynku dzieci</t>
  </si>
  <si>
    <t xml:space="preserve">i młodzieży szkolnej, a także szkolenia młodzieży </t>
  </si>
  <si>
    <t>Szkolne schroniska młodzieżowe</t>
  </si>
  <si>
    <t xml:space="preserve">Ogółem </t>
  </si>
  <si>
    <t>Załącznik Nr 8</t>
  </si>
  <si>
    <t>Plan dochodów i wydatków na wydzielonym rachunku Funduszu Pomocy</t>
  </si>
  <si>
    <t>dotyczącym realizacji zadań na rzecz pomocy Ukrainie</t>
  </si>
  <si>
    <t xml:space="preserve">Dział </t>
  </si>
  <si>
    <t>Dochody na 2023 rok</t>
  </si>
  <si>
    <t>Wydatki na 2023 rok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</si>
  <si>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</si>
  <si>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</si>
  <si>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</si>
  <si>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</si>
  <si>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</si>
  <si>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</si>
  <si>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</si>
  <si>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</si>
  <si>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</si>
  <si>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</si>
  <si>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</si>
  <si>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</si>
  <si>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</si>
  <si>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</si>
  <si>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</si>
  <si>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</si>
  <si>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</si>
  <si>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Wydział Zarządzania Kryzysowego i Bezpieczeństwa</t>
  </si>
  <si>
    <t>4370</t>
  </si>
  <si>
    <t>Administracja Zasobów Komunalnych</t>
  </si>
  <si>
    <t>4860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</si>
  <si>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</si>
  <si>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</si>
  <si>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</si>
  <si>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Zasiłki okresowe</t>
  </si>
  <si>
    <t>85214</t>
  </si>
  <si>
    <t>Nadanie numeru PESEL</t>
  </si>
  <si>
    <t>750</t>
  </si>
  <si>
    <t>75011</t>
  </si>
  <si>
    <t>Potwierdzenie tożsamości obywateli Ukrainy i wprowadzenie danych do rejestru danych kontaktowych na wniosek</t>
  </si>
  <si>
    <t>758</t>
  </si>
  <si>
    <t>Realizacja dodatkowych zadań oświatowych</t>
  </si>
  <si>
    <t>801</t>
  </si>
  <si>
    <t>80101</t>
  </si>
  <si>
    <t>4750</t>
  </si>
  <si>
    <t>Wydział Edukacji</t>
  </si>
  <si>
    <t>80102</t>
  </si>
  <si>
    <t>80104</t>
  </si>
  <si>
    <t>80105</t>
  </si>
  <si>
    <t>80115</t>
  </si>
  <si>
    <t>80117</t>
  </si>
  <si>
    <t>80120</t>
  </si>
  <si>
    <t>80132</t>
  </si>
  <si>
    <t>85410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</si>
</sst>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Arial CE"/>
      <family val="2"/>
      <charset val="238"/>
    </font>
    <font>
      <sz val="7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b/>
      <sz val="8"/>
      <name val="Arial CE"/>
      <charset val="238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b/>
      <sz val="6"/>
      <name val="Arial CE"/>
      <family val="2"/>
      <charset val="238"/>
    </font>
    <font>
      <sz val="10"/>
      <name val="Arial"/>
      <family val="2"/>
      <charset val="238"/>
    </font>
    <font>
      <b/>
      <u/>
      <sz val="8"/>
      <name val="Arial CE"/>
      <family val="2"/>
      <charset val="238"/>
    </font>
    <font>
      <sz val="8"/>
      <color indexed="8"/>
      <name val="Arial CE"/>
      <family val="2"/>
      <charset val="238"/>
    </font>
    <font>
      <b/>
      <sz val="9"/>
      <color indexed="8"/>
      <name val="Tahoma"/>
      <family val="2"/>
      <charset val="238"/>
    </font>
    <font>
      <sz val="9"/>
      <color indexed="8"/>
      <name val="Tahoma"/>
      <family val="2"/>
      <charset val="238"/>
    </font>
    <font>
      <sz val="11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7.5"/>
      <name val="Arial"/>
      <family val="2"/>
      <charset val="238"/>
    </font>
    <font>
      <sz val="6"/>
      <name val="Arial"/>
      <family val="2"/>
      <charset val="238"/>
    </font>
    <font>
      <sz val="5"/>
      <name val="Arial"/>
      <family val="2"/>
      <charset val="238"/>
    </font>
    <font>
      <sz val="7"/>
      <name val="Arial"/>
      <family val="2"/>
      <charset val="238"/>
    </font>
    <font>
      <b/>
      <sz val="12"/>
      <name val="Arial CE"/>
      <family val="2"/>
      <charset val="238"/>
    </font>
    <font>
      <b/>
      <sz val="9"/>
      <name val="Arial CE"/>
      <family val="2"/>
      <charset val="238"/>
    </font>
    <font>
      <sz val="9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9"/>
      <name val="Arial CE"/>
      <family val="2"/>
      <charset val="238"/>
    </font>
    <font>
      <sz val="10"/>
      <name val="Arial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9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6"/>
      <name val="Arial CE"/>
      <family val="2"/>
      <charset val="238"/>
    </font>
    <font>
      <sz val="10"/>
      <name val="Arial CE"/>
      <charset val="238"/>
    </font>
    <font>
      <u/>
      <sz val="9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/>
      <right/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DashDot">
        <color indexed="64"/>
      </bottom>
      <diagonal/>
    </border>
    <border>
      <left/>
      <right/>
      <top style="thin">
        <color indexed="64"/>
      </top>
      <bottom style="mediumDashDot">
        <color indexed="64"/>
      </bottom>
      <diagonal/>
    </border>
    <border>
      <left/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4" fillId="0" borderId="0"/>
    <xf numFmtId="0" fontId="15" fillId="0" borderId="0"/>
    <xf numFmtId="43" fontId="19" fillId="0" borderId="0" applyFill="0" applyBorder="0" applyAlignment="0" applyProtection="0"/>
    <xf numFmtId="0" fontId="24" fillId="0" borderId="0"/>
    <xf numFmtId="43" fontId="14" fillId="0" borderId="0" applyFont="0" applyFill="0" applyBorder="0" applyAlignment="0" applyProtection="0"/>
    <xf numFmtId="0" fontId="19" fillId="0" borderId="0"/>
    <xf numFmtId="0" fontId="19" fillId="0" borderId="0"/>
    <xf numFmtId="0" fontId="37" fillId="0" borderId="0"/>
  </cellStyleXfs>
  <cellXfs count="649">
    <xf numFmtId="0" fontId="0" fillId="0" borderId="0" xfId="0"/>
    <xf numFmtId="0" fontId="3" fillId="0" borderId="0" xfId="0" applyFont="1"/>
    <xf numFmtId="49" fontId="3" fillId="0" borderId="0" xfId="0" applyNumberFormat="1" applyFont="1"/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Continuous"/>
    </xf>
    <xf numFmtId="49" fontId="5" fillId="0" borderId="0" xfId="0" applyNumberFormat="1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7" fillId="0" borderId="0" xfId="0" applyFont="1"/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1" xfId="0" applyFont="1" applyBorder="1"/>
    <xf numFmtId="49" fontId="3" fillId="0" borderId="1" xfId="0" applyNumberFormat="1" applyFont="1" applyBorder="1"/>
    <xf numFmtId="0" fontId="7" fillId="0" borderId="2" xfId="0" applyFont="1" applyBorder="1"/>
    <xf numFmtId="0" fontId="7" fillId="0" borderId="1" xfId="0" applyFont="1" applyBorder="1" applyAlignment="1">
      <alignment horizontal="center"/>
    </xf>
    <xf numFmtId="3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4" fontId="9" fillId="0" borderId="0" xfId="0" applyNumberFormat="1" applyFont="1"/>
    <xf numFmtId="0" fontId="9" fillId="0" borderId="0" xfId="0" applyFont="1"/>
    <xf numFmtId="0" fontId="7" fillId="0" borderId="3" xfId="0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3" fontId="7" fillId="0" borderId="3" xfId="0" applyNumberFormat="1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3" fontId="7" fillId="0" borderId="5" xfId="0" applyNumberFormat="1" applyFont="1" applyBorder="1" applyAlignment="1">
      <alignment horizontal="center"/>
    </xf>
    <xf numFmtId="3" fontId="3" fillId="0" borderId="3" xfId="0" applyNumberFormat="1" applyFont="1" applyBorder="1"/>
    <xf numFmtId="49" fontId="3" fillId="0" borderId="3" xfId="0" applyNumberFormat="1" applyFont="1" applyBorder="1" applyAlignment="1">
      <alignment horizontal="right"/>
    </xf>
    <xf numFmtId="0" fontId="7" fillId="0" borderId="7" xfId="0" applyFont="1" applyBorder="1"/>
    <xf numFmtId="4" fontId="7" fillId="0" borderId="8" xfId="0" applyNumberFormat="1" applyFont="1" applyBorder="1"/>
    <xf numFmtId="0" fontId="7" fillId="0" borderId="9" xfId="0" applyFont="1" applyBorder="1"/>
    <xf numFmtId="4" fontId="7" fillId="0" borderId="10" xfId="0" applyNumberFormat="1" applyFont="1" applyBorder="1"/>
    <xf numFmtId="0" fontId="7" fillId="0" borderId="3" xfId="0" applyFont="1" applyBorder="1"/>
    <xf numFmtId="0" fontId="7" fillId="0" borderId="4" xfId="0" applyFont="1" applyBorder="1"/>
    <xf numFmtId="4" fontId="7" fillId="0" borderId="10" xfId="0" applyNumberFormat="1" applyFont="1" applyBorder="1" applyAlignment="1">
      <alignment horizontal="right"/>
    </xf>
    <xf numFmtId="0" fontId="3" fillId="0" borderId="3" xfId="0" applyFont="1" applyBorder="1" applyAlignment="1">
      <alignment horizontal="center"/>
    </xf>
    <xf numFmtId="0" fontId="3" fillId="0" borderId="6" xfId="0" applyFont="1" applyBorder="1"/>
    <xf numFmtId="4" fontId="3" fillId="0" borderId="5" xfId="0" applyNumberFormat="1" applyFont="1" applyBorder="1"/>
    <xf numFmtId="4" fontId="3" fillId="0" borderId="5" xfId="0" applyNumberFormat="1" applyFont="1" applyBorder="1" applyAlignment="1">
      <alignment horizontal="right"/>
    </xf>
    <xf numFmtId="49" fontId="3" fillId="0" borderId="3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4" fontId="3" fillId="0" borderId="3" xfId="0" applyNumberFormat="1" applyFont="1" applyBorder="1"/>
    <xf numFmtId="4" fontId="3" fillId="0" borderId="3" xfId="0" applyNumberFormat="1" applyFont="1" applyBorder="1" applyAlignment="1">
      <alignment horizontal="right"/>
    </xf>
    <xf numFmtId="3" fontId="7" fillId="0" borderId="3" xfId="0" applyNumberFormat="1" applyFont="1" applyBorder="1"/>
    <xf numFmtId="49" fontId="7" fillId="0" borderId="3" xfId="0" applyNumberFormat="1" applyFont="1" applyBorder="1" applyAlignment="1">
      <alignment horizontal="right"/>
    </xf>
    <xf numFmtId="3" fontId="7" fillId="0" borderId="4" xfId="0" applyNumberFormat="1" applyFont="1" applyBorder="1"/>
    <xf numFmtId="0" fontId="3" fillId="0" borderId="3" xfId="0" applyFont="1" applyBorder="1"/>
    <xf numFmtId="3" fontId="3" fillId="0" borderId="4" xfId="0" applyNumberFormat="1" applyFont="1" applyBorder="1"/>
    <xf numFmtId="4" fontId="7" fillId="0" borderId="3" xfId="0" applyNumberFormat="1" applyFont="1" applyBorder="1"/>
    <xf numFmtId="4" fontId="7" fillId="0" borderId="3" xfId="0" applyNumberFormat="1" applyFont="1" applyBorder="1" applyAlignment="1">
      <alignment horizontal="right"/>
    </xf>
    <xf numFmtId="3" fontId="10" fillId="0" borderId="6" xfId="0" applyNumberFormat="1" applyFont="1" applyBorder="1"/>
    <xf numFmtId="3" fontId="7" fillId="0" borderId="3" xfId="0" applyNumberFormat="1" applyFont="1" applyBorder="1" applyAlignment="1">
      <alignment horizontal="right"/>
    </xf>
    <xf numFmtId="3" fontId="3" fillId="0" borderId="3" xfId="0" applyNumberFormat="1" applyFont="1" applyBorder="1" applyAlignment="1">
      <alignment horizontal="right"/>
    </xf>
    <xf numFmtId="0" fontId="7" fillId="0" borderId="3" xfId="0" applyFont="1" applyBorder="1" applyAlignment="1">
      <alignment horizontal="right"/>
    </xf>
    <xf numFmtId="4" fontId="10" fillId="0" borderId="3" xfId="0" applyNumberFormat="1" applyFont="1" applyBorder="1"/>
    <xf numFmtId="3" fontId="3" fillId="0" borderId="6" xfId="0" applyNumberFormat="1" applyFont="1" applyBorder="1"/>
    <xf numFmtId="0" fontId="3" fillId="0" borderId="3" xfId="0" applyFont="1" applyBorder="1" applyAlignment="1">
      <alignment horizontal="right"/>
    </xf>
    <xf numFmtId="0" fontId="3" fillId="0" borderId="3" xfId="0" applyFont="1" applyBorder="1" applyAlignment="1">
      <alignment horizontal="right" vertical="top"/>
    </xf>
    <xf numFmtId="3" fontId="3" fillId="0" borderId="5" xfId="0" applyNumberFormat="1" applyFont="1" applyBorder="1"/>
    <xf numFmtId="49" fontId="3" fillId="0" borderId="5" xfId="0" applyNumberFormat="1" applyFont="1" applyBorder="1" applyAlignment="1">
      <alignment horizontal="right" vertical="top"/>
    </xf>
    <xf numFmtId="0" fontId="3" fillId="0" borderId="6" xfId="0" applyFont="1" applyBorder="1" applyAlignment="1">
      <alignment vertical="top" wrapText="1"/>
    </xf>
    <xf numFmtId="0" fontId="3" fillId="0" borderId="6" xfId="0" applyFont="1" applyBorder="1" applyAlignment="1">
      <alignment wrapText="1"/>
    </xf>
    <xf numFmtId="0" fontId="3" fillId="0" borderId="3" xfId="0" applyFont="1" applyBorder="1" applyAlignment="1">
      <alignment horizontal="left" wrapText="1"/>
    </xf>
    <xf numFmtId="4" fontId="10" fillId="0" borderId="3" xfId="0" applyNumberFormat="1" applyFont="1" applyBorder="1" applyAlignment="1">
      <alignment horizontal="right"/>
    </xf>
    <xf numFmtId="4" fontId="10" fillId="0" borderId="5" xfId="0" applyNumberFormat="1" applyFont="1" applyBorder="1"/>
    <xf numFmtId="0" fontId="3" fillId="0" borderId="4" xfId="0" applyFont="1" applyBorder="1" applyAlignment="1">
      <alignment horizontal="right"/>
    </xf>
    <xf numFmtId="0" fontId="3" fillId="0" borderId="4" xfId="0" applyFont="1" applyBorder="1"/>
    <xf numFmtId="0" fontId="3" fillId="0" borderId="4" xfId="0" applyFont="1" applyBorder="1" applyAlignment="1">
      <alignment wrapText="1"/>
    </xf>
    <xf numFmtId="0" fontId="10" fillId="0" borderId="3" xfId="0" applyFont="1" applyBorder="1" applyAlignment="1">
      <alignment horizontal="right"/>
    </xf>
    <xf numFmtId="0" fontId="10" fillId="0" borderId="3" xfId="0" applyFont="1" applyBorder="1" applyAlignment="1">
      <alignment horizontal="center"/>
    </xf>
    <xf numFmtId="0" fontId="10" fillId="0" borderId="5" xfId="0" applyFont="1" applyBorder="1"/>
    <xf numFmtId="3" fontId="7" fillId="0" borderId="5" xfId="0" applyNumberFormat="1" applyFont="1" applyBorder="1"/>
    <xf numFmtId="0" fontId="3" fillId="0" borderId="5" xfId="0" applyFont="1" applyBorder="1"/>
    <xf numFmtId="0" fontId="3" fillId="0" borderId="5" xfId="0" applyFont="1" applyBorder="1" applyAlignment="1">
      <alignment horizontal="right"/>
    </xf>
    <xf numFmtId="4" fontId="13" fillId="0" borderId="10" xfId="0" applyNumberFormat="1" applyFont="1" applyBorder="1"/>
    <xf numFmtId="0" fontId="10" fillId="0" borderId="3" xfId="3" applyFont="1" applyBorder="1" applyAlignment="1">
      <alignment horizontal="right"/>
    </xf>
    <xf numFmtId="0" fontId="10" fillId="0" borderId="5" xfId="3" applyFont="1" applyBorder="1"/>
    <xf numFmtId="0" fontId="10" fillId="0" borderId="3" xfId="3" applyFont="1" applyBorder="1" applyAlignment="1">
      <alignment horizontal="center"/>
    </xf>
    <xf numFmtId="0" fontId="10" fillId="0" borderId="3" xfId="0" applyFont="1" applyBorder="1" applyAlignment="1">
      <alignment horizontal="right" vertical="top"/>
    </xf>
    <xf numFmtId="0" fontId="10" fillId="0" borderId="4" xfId="0" applyFont="1" applyBorder="1" applyAlignment="1">
      <alignment wrapText="1"/>
    </xf>
    <xf numFmtId="4" fontId="10" fillId="0" borderId="1" xfId="0" applyNumberFormat="1" applyFont="1" applyBorder="1"/>
    <xf numFmtId="0" fontId="10" fillId="0" borderId="4" xfId="0" applyFont="1" applyBorder="1"/>
    <xf numFmtId="49" fontId="10" fillId="0" borderId="3" xfId="0" applyNumberFormat="1" applyFont="1" applyBorder="1" applyAlignment="1">
      <alignment horizontal="right"/>
    </xf>
    <xf numFmtId="3" fontId="3" fillId="0" borderId="4" xfId="0" applyNumberFormat="1" applyFont="1" applyBorder="1" applyAlignment="1">
      <alignment wrapText="1"/>
    </xf>
    <xf numFmtId="0" fontId="11" fillId="0" borderId="0" xfId="0" applyFont="1"/>
    <xf numFmtId="49" fontId="10" fillId="0" borderId="3" xfId="0" applyNumberFormat="1" applyFont="1" applyBorder="1" applyAlignment="1">
      <alignment horizontal="right" vertical="top"/>
    </xf>
    <xf numFmtId="0" fontId="3" fillId="0" borderId="3" xfId="0" applyFont="1" applyBorder="1" applyAlignment="1">
      <alignment wrapText="1"/>
    </xf>
    <xf numFmtId="0" fontId="3" fillId="0" borderId="5" xfId="0" applyFont="1" applyBorder="1" applyAlignment="1">
      <alignment horizontal="right" vertical="top"/>
    </xf>
    <xf numFmtId="3" fontId="10" fillId="0" borderId="4" xfId="0" applyNumberFormat="1" applyFont="1" applyBorder="1"/>
    <xf numFmtId="0" fontId="3" fillId="0" borderId="4" xfId="0" applyFont="1" applyBorder="1" applyAlignment="1">
      <alignment vertical="top"/>
    </xf>
    <xf numFmtId="0" fontId="10" fillId="0" borderId="3" xfId="3" applyFont="1" applyBorder="1"/>
    <xf numFmtId="49" fontId="7" fillId="0" borderId="5" xfId="0" applyNumberFormat="1" applyFont="1" applyBorder="1" applyAlignment="1">
      <alignment horizontal="right"/>
    </xf>
    <xf numFmtId="0" fontId="13" fillId="0" borderId="3" xfId="0" applyFont="1" applyBorder="1" applyAlignment="1">
      <alignment horizontal="center"/>
    </xf>
    <xf numFmtId="0" fontId="11" fillId="0" borderId="0" xfId="3" applyFont="1"/>
    <xf numFmtId="49" fontId="10" fillId="0" borderId="3" xfId="0" applyNumberFormat="1" applyFont="1" applyBorder="1" applyAlignment="1">
      <alignment horizontal="center"/>
    </xf>
    <xf numFmtId="0" fontId="10" fillId="0" borderId="5" xfId="1" applyNumberFormat="1" applyFont="1" applyBorder="1" applyAlignment="1">
      <alignment horizontal="left"/>
    </xf>
    <xf numFmtId="0" fontId="10" fillId="0" borderId="6" xfId="0" applyFont="1" applyBorder="1"/>
    <xf numFmtId="3" fontId="10" fillId="0" borderId="3" xfId="0" applyNumberFormat="1" applyFont="1" applyBorder="1"/>
    <xf numFmtId="3" fontId="10" fillId="0" borderId="3" xfId="0" applyNumberFormat="1" applyFont="1" applyBorder="1" applyAlignment="1">
      <alignment horizontal="right"/>
    </xf>
    <xf numFmtId="3" fontId="3" fillId="0" borderId="3" xfId="0" applyNumberFormat="1" applyFont="1" applyBorder="1" applyAlignment="1">
      <alignment wrapText="1"/>
    </xf>
    <xf numFmtId="0" fontId="10" fillId="0" borderId="6" xfId="0" applyFont="1" applyBorder="1" applyAlignment="1">
      <alignment horizontal="left"/>
    </xf>
    <xf numFmtId="0" fontId="10" fillId="0" borderId="3" xfId="0" applyFont="1" applyBorder="1"/>
    <xf numFmtId="4" fontId="10" fillId="0" borderId="3" xfId="0" applyNumberFormat="1" applyFont="1" applyBorder="1" applyAlignment="1">
      <alignment horizontal="center"/>
    </xf>
    <xf numFmtId="4" fontId="10" fillId="0" borderId="5" xfId="0" applyNumberFormat="1" applyFont="1" applyBorder="1" applyAlignment="1">
      <alignment horizontal="right"/>
    </xf>
    <xf numFmtId="49" fontId="7" fillId="0" borderId="3" xfId="0" applyNumberFormat="1" applyFont="1" applyBorder="1"/>
    <xf numFmtId="0" fontId="7" fillId="0" borderId="3" xfId="3" applyFont="1" applyBorder="1" applyAlignment="1">
      <alignment horizontal="center"/>
    </xf>
    <xf numFmtId="0" fontId="3" fillId="0" borderId="3" xfId="3" applyFont="1" applyBorder="1" applyAlignment="1">
      <alignment horizontal="center"/>
    </xf>
    <xf numFmtId="0" fontId="7" fillId="0" borderId="10" xfId="3" applyFont="1" applyBorder="1"/>
    <xf numFmtId="49" fontId="3" fillId="0" borderId="3" xfId="3" applyNumberFormat="1" applyFont="1" applyBorder="1" applyAlignment="1">
      <alignment horizontal="center"/>
    </xf>
    <xf numFmtId="0" fontId="3" fillId="0" borderId="5" xfId="3" applyFont="1" applyBorder="1"/>
    <xf numFmtId="0" fontId="13" fillId="0" borderId="3" xfId="3" applyFont="1" applyBorder="1" applyAlignment="1">
      <alignment horizontal="center"/>
    </xf>
    <xf numFmtId="49" fontId="3" fillId="0" borderId="3" xfId="3" applyNumberFormat="1" applyFont="1" applyBorder="1" applyAlignment="1">
      <alignment horizontal="right"/>
    </xf>
    <xf numFmtId="4" fontId="10" fillId="0" borderId="3" xfId="3" applyNumberFormat="1" applyFont="1" applyBorder="1" applyAlignment="1">
      <alignment horizontal="right"/>
    </xf>
    <xf numFmtId="0" fontId="9" fillId="0" borderId="5" xfId="0" applyFont="1" applyBorder="1"/>
    <xf numFmtId="49" fontId="9" fillId="0" borderId="5" xfId="0" applyNumberFormat="1" applyFont="1" applyBorder="1" applyAlignment="1">
      <alignment horizontal="right"/>
    </xf>
    <xf numFmtId="0" fontId="9" fillId="0" borderId="6" xfId="0" applyFont="1" applyBorder="1"/>
    <xf numFmtId="0" fontId="7" fillId="0" borderId="0" xfId="4" applyFont="1" applyAlignment="1">
      <alignment horizontal="center" vertical="center"/>
    </xf>
    <xf numFmtId="0" fontId="3" fillId="0" borderId="0" xfId="4" applyFont="1" applyAlignment="1">
      <alignment horizontal="center" vertical="center"/>
    </xf>
    <xf numFmtId="0" fontId="3" fillId="0" borderId="0" xfId="4" applyFont="1"/>
    <xf numFmtId="0" fontId="3" fillId="0" borderId="0" xfId="4" applyFont="1" applyAlignment="1">
      <alignment horizontal="right" vertical="center"/>
    </xf>
    <xf numFmtId="0" fontId="3" fillId="0" borderId="0" xfId="4" applyFont="1" applyAlignment="1">
      <alignment horizontal="left" vertical="center"/>
    </xf>
    <xf numFmtId="0" fontId="3" fillId="0" borderId="0" xfId="4" applyFont="1" applyAlignment="1">
      <alignment horizontal="center"/>
    </xf>
    <xf numFmtId="0" fontId="16" fillId="0" borderId="0" xfId="4" applyFont="1"/>
    <xf numFmtId="0" fontId="7" fillId="0" borderId="0" xfId="4" applyFont="1" applyAlignment="1">
      <alignment horizontal="centerContinuous" vertical="center"/>
    </xf>
    <xf numFmtId="0" fontId="7" fillId="0" borderId="0" xfId="4" applyFont="1" applyAlignment="1">
      <alignment horizontal="centerContinuous"/>
    </xf>
    <xf numFmtId="0" fontId="17" fillId="0" borderId="0" xfId="4" applyFont="1" applyAlignment="1">
      <alignment horizontal="left"/>
    </xf>
    <xf numFmtId="0" fontId="7" fillId="3" borderId="14" xfId="4" applyFont="1" applyFill="1" applyBorder="1" applyAlignment="1">
      <alignment horizontal="center" vertical="center"/>
    </xf>
    <xf numFmtId="0" fontId="3" fillId="3" borderId="14" xfId="4" applyFont="1" applyFill="1" applyBorder="1" applyAlignment="1">
      <alignment horizontal="center" vertical="center"/>
    </xf>
    <xf numFmtId="0" fontId="7" fillId="0" borderId="14" xfId="4" applyFont="1" applyBorder="1" applyAlignment="1">
      <alignment horizontal="center" vertical="center"/>
    </xf>
    <xf numFmtId="0" fontId="7" fillId="3" borderId="15" xfId="4" applyFont="1" applyFill="1" applyBorder="1" applyAlignment="1">
      <alignment horizontal="centerContinuous" vertical="center"/>
    </xf>
    <xf numFmtId="0" fontId="7" fillId="3" borderId="16" xfId="4" applyFont="1" applyFill="1" applyBorder="1" applyAlignment="1">
      <alignment horizontal="centerContinuous" vertical="center"/>
    </xf>
    <xf numFmtId="0" fontId="7" fillId="3" borderId="17" xfId="4" applyFont="1" applyFill="1" applyBorder="1" applyAlignment="1">
      <alignment horizontal="centerContinuous" vertical="center"/>
    </xf>
    <xf numFmtId="0" fontId="7" fillId="3" borderId="18" xfId="4" applyFont="1" applyFill="1" applyBorder="1" applyAlignment="1">
      <alignment horizontal="centerContinuous" vertical="center"/>
    </xf>
    <xf numFmtId="0" fontId="18" fillId="3" borderId="18" xfId="4" applyFont="1" applyFill="1" applyBorder="1" applyAlignment="1">
      <alignment horizontal="center" vertical="center"/>
    </xf>
    <xf numFmtId="0" fontId="18" fillId="3" borderId="14" xfId="4" applyFont="1" applyFill="1" applyBorder="1" applyAlignment="1">
      <alignment horizontal="center" vertical="center"/>
    </xf>
    <xf numFmtId="0" fontId="16" fillId="0" borderId="0" xfId="4" applyFont="1" applyAlignment="1">
      <alignment horizontal="center" vertical="center"/>
    </xf>
    <xf numFmtId="0" fontId="7" fillId="3" borderId="19" xfId="4" applyFont="1" applyFill="1" applyBorder="1" applyAlignment="1">
      <alignment horizontal="center" vertical="center"/>
    </xf>
    <xf numFmtId="0" fontId="7" fillId="3" borderId="20" xfId="4" applyFont="1" applyFill="1" applyBorder="1" applyAlignment="1">
      <alignment horizontal="center" vertical="center"/>
    </xf>
    <xf numFmtId="0" fontId="3" fillId="3" borderId="20" xfId="4" applyFont="1" applyFill="1" applyBorder="1" applyAlignment="1">
      <alignment horizontal="center" vertical="center"/>
    </xf>
    <xf numFmtId="0" fontId="7" fillId="0" borderId="20" xfId="4" applyFont="1" applyBorder="1" applyAlignment="1">
      <alignment horizontal="center" vertical="center"/>
    </xf>
    <xf numFmtId="0" fontId="7" fillId="3" borderId="0" xfId="4" applyFont="1" applyFill="1" applyAlignment="1">
      <alignment horizontal="center" vertical="center"/>
    </xf>
    <xf numFmtId="0" fontId="7" fillId="3" borderId="15" xfId="4" applyFont="1" applyFill="1" applyBorder="1" applyAlignment="1">
      <alignment horizontal="center" vertical="center"/>
    </xf>
    <xf numFmtId="0" fontId="3" fillId="0" borderId="21" xfId="4" applyFont="1" applyBorder="1" applyAlignment="1">
      <alignment horizontal="center" vertical="center" wrapText="1"/>
    </xf>
    <xf numFmtId="0" fontId="18" fillId="3" borderId="0" xfId="4" applyFont="1" applyFill="1" applyAlignment="1">
      <alignment horizontal="center" vertical="center"/>
    </xf>
    <xf numFmtId="0" fontId="18" fillId="3" borderId="19" xfId="4" applyFont="1" applyFill="1" applyBorder="1" applyAlignment="1">
      <alignment horizontal="center" vertical="center"/>
    </xf>
    <xf numFmtId="0" fontId="7" fillId="3" borderId="18" xfId="4" applyFont="1" applyFill="1" applyBorder="1" applyAlignment="1">
      <alignment horizontal="center" vertical="center"/>
    </xf>
    <xf numFmtId="0" fontId="18" fillId="3" borderId="20" xfId="4" applyFont="1" applyFill="1" applyBorder="1" applyAlignment="1">
      <alignment horizontal="center" vertical="center"/>
    </xf>
    <xf numFmtId="0" fontId="7" fillId="3" borderId="22" xfId="4" applyFont="1" applyFill="1" applyBorder="1" applyAlignment="1">
      <alignment horizontal="center" vertical="center"/>
    </xf>
    <xf numFmtId="0" fontId="7" fillId="3" borderId="23" xfId="4" applyFont="1" applyFill="1" applyBorder="1" applyAlignment="1">
      <alignment horizontal="center" vertical="center"/>
    </xf>
    <xf numFmtId="0" fontId="3" fillId="3" borderId="23" xfId="4" applyFont="1" applyFill="1" applyBorder="1" applyAlignment="1">
      <alignment horizontal="center" vertical="center"/>
    </xf>
    <xf numFmtId="0" fontId="7" fillId="0" borderId="23" xfId="4" applyFont="1" applyBorder="1" applyAlignment="1">
      <alignment horizontal="center" vertical="center"/>
    </xf>
    <xf numFmtId="0" fontId="7" fillId="3" borderId="24" xfId="4" applyFont="1" applyFill="1" applyBorder="1" applyAlignment="1">
      <alignment horizontal="center" vertical="center"/>
    </xf>
    <xf numFmtId="0" fontId="3" fillId="3" borderId="24" xfId="4" applyFont="1" applyFill="1" applyBorder="1" applyAlignment="1">
      <alignment horizontal="center" vertical="center"/>
    </xf>
    <xf numFmtId="0" fontId="3" fillId="0" borderId="24" xfId="4" applyFont="1" applyBorder="1" applyAlignment="1">
      <alignment horizontal="center" vertical="center"/>
    </xf>
    <xf numFmtId="0" fontId="3" fillId="0" borderId="15" xfId="4" applyFont="1" applyBorder="1" applyAlignment="1">
      <alignment horizontal="center" vertical="center"/>
    </xf>
    <xf numFmtId="0" fontId="3" fillId="3" borderId="18" xfId="4" applyFont="1" applyFill="1" applyBorder="1" applyAlignment="1">
      <alignment horizontal="center" vertical="center"/>
    </xf>
    <xf numFmtId="0" fontId="3" fillId="3" borderId="21" xfId="4" applyFont="1" applyFill="1" applyBorder="1" applyAlignment="1">
      <alignment horizontal="center" vertical="center"/>
    </xf>
    <xf numFmtId="0" fontId="3" fillId="3" borderId="17" xfId="4" applyFont="1" applyFill="1" applyBorder="1" applyAlignment="1">
      <alignment horizontal="center" vertical="center"/>
    </xf>
    <xf numFmtId="43" fontId="13" fillId="0" borderId="24" xfId="5" applyFont="1" applyFill="1" applyBorder="1" applyAlignment="1">
      <alignment horizontal="right" vertical="center"/>
    </xf>
    <xf numFmtId="43" fontId="13" fillId="0" borderId="24" xfId="5" applyFont="1" applyFill="1" applyBorder="1" applyAlignment="1">
      <alignment horizontal="right" vertical="center" wrapText="1"/>
    </xf>
    <xf numFmtId="0" fontId="20" fillId="0" borderId="24" xfId="4" applyFont="1" applyBorder="1" applyAlignment="1">
      <alignment horizontal="center" vertical="center"/>
    </xf>
    <xf numFmtId="0" fontId="7" fillId="0" borderId="24" xfId="4" applyFont="1" applyBorder="1" applyAlignment="1">
      <alignment horizontal="center" vertical="center"/>
    </xf>
    <xf numFmtId="0" fontId="20" fillId="0" borderId="24" xfId="4" applyFont="1" applyBorder="1" applyAlignment="1">
      <alignment vertical="center" wrapText="1"/>
    </xf>
    <xf numFmtId="43" fontId="13" fillId="0" borderId="24" xfId="5" applyFont="1" applyBorder="1" applyAlignment="1">
      <alignment horizontal="right" vertical="center"/>
    </xf>
    <xf numFmtId="0" fontId="7" fillId="0" borderId="24" xfId="4" applyFont="1" applyBorder="1" applyAlignment="1">
      <alignment vertical="center" wrapText="1"/>
    </xf>
    <xf numFmtId="0" fontId="3" fillId="0" borderId="24" xfId="4" applyFont="1" applyBorder="1" applyAlignment="1">
      <alignment horizontal="center" vertical="center" wrapText="1"/>
    </xf>
    <xf numFmtId="0" fontId="3" fillId="0" borderId="24" xfId="4" applyFont="1" applyBorder="1" applyAlignment="1">
      <alignment vertical="center" wrapText="1"/>
    </xf>
    <xf numFmtId="43" fontId="10" fillId="0" borderId="24" xfId="5" applyFont="1" applyBorder="1" applyAlignment="1">
      <alignment horizontal="right" vertical="center" wrapText="1"/>
    </xf>
    <xf numFmtId="4" fontId="3" fillId="0" borderId="24" xfId="4" applyNumberFormat="1" applyFont="1" applyBorder="1" applyAlignment="1">
      <alignment horizontal="right" vertical="center"/>
    </xf>
    <xf numFmtId="0" fontId="16" fillId="0" borderId="0" xfId="4" applyFont="1" applyAlignment="1">
      <alignment vertical="center"/>
    </xf>
    <xf numFmtId="0" fontId="7" fillId="0" borderId="19" xfId="4" applyFont="1" applyBorder="1" applyAlignment="1">
      <alignment horizontal="center" vertical="center"/>
    </xf>
    <xf numFmtId="0" fontId="4" fillId="0" borderId="24" xfId="4" applyFont="1" applyBorder="1" applyAlignment="1">
      <alignment horizontal="center" vertical="center" wrapText="1"/>
    </xf>
    <xf numFmtId="0" fontId="21" fillId="0" borderId="17" xfId="4" applyFont="1" applyBorder="1" applyAlignment="1">
      <alignment vertical="center" wrapText="1"/>
    </xf>
    <xf numFmtId="43" fontId="10" fillId="0" borderId="24" xfId="5" applyFont="1" applyBorder="1" applyAlignment="1">
      <alignment horizontal="right" vertical="center"/>
    </xf>
    <xf numFmtId="43" fontId="10" fillId="0" borderId="17" xfId="5" applyFont="1" applyBorder="1" applyAlignment="1">
      <alignment horizontal="right" vertical="center"/>
    </xf>
    <xf numFmtId="4" fontId="3" fillId="0" borderId="24" xfId="4" applyNumberFormat="1" applyFont="1" applyBorder="1" applyAlignment="1">
      <alignment vertical="center"/>
    </xf>
    <xf numFmtId="0" fontId="3" fillId="0" borderId="16" xfId="4" applyFont="1" applyBorder="1" applyAlignment="1">
      <alignment horizontal="center" vertical="center"/>
    </xf>
    <xf numFmtId="0" fontId="3" fillId="0" borderId="0" xfId="4" applyFont="1" applyAlignment="1">
      <alignment horizontal="left" vertical="center" wrapText="1"/>
    </xf>
    <xf numFmtId="4" fontId="3" fillId="0" borderId="0" xfId="4" applyNumberFormat="1" applyFont="1" applyAlignment="1">
      <alignment horizontal="right" vertical="center"/>
    </xf>
    <xf numFmtId="0" fontId="17" fillId="0" borderId="0" xfId="4" applyFont="1" applyAlignment="1">
      <alignment horizontal="center" vertical="center"/>
    </xf>
    <xf numFmtId="4" fontId="16" fillId="0" borderId="0" xfId="4" applyNumberFormat="1" applyFont="1" applyAlignment="1">
      <alignment horizontal="right" vertical="center"/>
    </xf>
    <xf numFmtId="0" fontId="16" fillId="0" borderId="0" xfId="4" applyFont="1" applyAlignment="1">
      <alignment horizontal="center"/>
    </xf>
    <xf numFmtId="0" fontId="16" fillId="0" borderId="0" xfId="4" applyFont="1" applyAlignment="1">
      <alignment horizontal="right" vertical="center"/>
    </xf>
    <xf numFmtId="0" fontId="25" fillId="0" borderId="0" xfId="6" applyFont="1"/>
    <xf numFmtId="0" fontId="3" fillId="0" borderId="0" xfId="3" applyFont="1"/>
    <xf numFmtId="0" fontId="3" fillId="0" borderId="0" xfId="3" applyFont="1" applyAlignment="1">
      <alignment horizontal="left"/>
    </xf>
    <xf numFmtId="0" fontId="26" fillId="0" borderId="0" xfId="6" applyFont="1" applyAlignment="1">
      <alignment horizontal="centerContinuous" vertical="center"/>
    </xf>
    <xf numFmtId="0" fontId="27" fillId="0" borderId="1" xfId="6" applyFont="1" applyBorder="1" applyAlignment="1">
      <alignment horizontal="center" vertical="center"/>
    </xf>
    <xf numFmtId="0" fontId="27" fillId="0" borderId="1" xfId="6" applyFont="1" applyBorder="1" applyAlignment="1">
      <alignment horizontal="center" vertical="center" wrapText="1"/>
    </xf>
    <xf numFmtId="0" fontId="28" fillId="0" borderId="1" xfId="6" applyFont="1" applyBorder="1" applyAlignment="1">
      <alignment horizontal="center" vertical="top" wrapText="1"/>
    </xf>
    <xf numFmtId="0" fontId="27" fillId="0" borderId="25" xfId="6" applyFont="1" applyBorder="1" applyAlignment="1">
      <alignment horizontal="centerContinuous" vertical="center"/>
    </xf>
    <xf numFmtId="0" fontId="27" fillId="0" borderId="26" xfId="6" applyFont="1" applyBorder="1" applyAlignment="1">
      <alignment horizontal="centerContinuous" vertical="center"/>
    </xf>
    <xf numFmtId="0" fontId="27" fillId="0" borderId="27" xfId="6" applyFont="1" applyBorder="1" applyAlignment="1">
      <alignment horizontal="centerContinuous" vertical="center"/>
    </xf>
    <xf numFmtId="0" fontId="27" fillId="0" borderId="3" xfId="6" applyFont="1" applyBorder="1" applyAlignment="1">
      <alignment horizontal="center" vertical="center"/>
    </xf>
    <xf numFmtId="0" fontId="27" fillId="0" borderId="3" xfId="6" applyFont="1" applyBorder="1" applyAlignment="1">
      <alignment horizontal="center" vertical="center" wrapText="1"/>
    </xf>
    <xf numFmtId="0" fontId="28" fillId="0" borderId="3" xfId="6" applyFont="1" applyBorder="1" applyAlignment="1">
      <alignment horizontal="center" vertical="center" wrapText="1"/>
    </xf>
    <xf numFmtId="0" fontId="27" fillId="0" borderId="5" xfId="6" applyFont="1" applyBorder="1" applyAlignment="1">
      <alignment horizontal="center" vertical="center"/>
    </xf>
    <xf numFmtId="0" fontId="28" fillId="0" borderId="5" xfId="6" applyFont="1" applyBorder="1" applyAlignment="1">
      <alignment horizontal="center" vertical="center" wrapText="1"/>
    </xf>
    <xf numFmtId="0" fontId="27" fillId="0" borderId="5" xfId="6" applyFont="1" applyBorder="1" applyAlignment="1">
      <alignment horizontal="center" vertical="center" wrapText="1"/>
    </xf>
    <xf numFmtId="0" fontId="29" fillId="0" borderId="28" xfId="6" applyFont="1" applyBorder="1" applyAlignment="1">
      <alignment horizontal="center" vertical="center"/>
    </xf>
    <xf numFmtId="0" fontId="29" fillId="0" borderId="26" xfId="6" applyFont="1" applyBorder="1" applyAlignment="1">
      <alignment horizontal="center" vertical="center"/>
    </xf>
    <xf numFmtId="0" fontId="26" fillId="0" borderId="1" xfId="6" applyFont="1" applyBorder="1" applyAlignment="1">
      <alignment horizontal="center" vertical="center"/>
    </xf>
    <xf numFmtId="0" fontId="26" fillId="0" borderId="28" xfId="6" applyFont="1" applyBorder="1" applyAlignment="1">
      <alignment vertical="center"/>
    </xf>
    <xf numFmtId="4" fontId="27" fillId="0" borderId="26" xfId="6" applyNumberFormat="1" applyFont="1" applyBorder="1" applyAlignment="1">
      <alignment horizontal="center" vertical="center"/>
    </xf>
    <xf numFmtId="4" fontId="27" fillId="0" borderId="28" xfId="6" applyNumberFormat="1" applyFont="1" applyBorder="1" applyAlignment="1">
      <alignment vertical="center"/>
    </xf>
    <xf numFmtId="4" fontId="27" fillId="0" borderId="0" xfId="6" applyNumberFormat="1" applyFont="1"/>
    <xf numFmtId="0" fontId="27" fillId="0" borderId="0" xfId="6" applyFont="1"/>
    <xf numFmtId="0" fontId="26" fillId="0" borderId="3" xfId="6" applyFont="1" applyBorder="1" applyAlignment="1">
      <alignment horizontal="center" vertical="center"/>
    </xf>
    <xf numFmtId="3" fontId="27" fillId="0" borderId="0" xfId="6" applyNumberFormat="1" applyFont="1"/>
    <xf numFmtId="49" fontId="27" fillId="0" borderId="31" xfId="6" applyNumberFormat="1" applyFont="1" applyBorder="1" applyAlignment="1">
      <alignment horizontal="center" vertical="center"/>
    </xf>
    <xf numFmtId="0" fontId="27" fillId="0" borderId="32" xfId="6" applyFont="1" applyBorder="1" applyAlignment="1">
      <alignment vertical="center" wrapText="1"/>
    </xf>
    <xf numFmtId="4" fontId="26" fillId="0" borderId="33" xfId="3" applyNumberFormat="1" applyFont="1" applyBorder="1" applyAlignment="1">
      <alignment horizontal="center" vertical="center"/>
    </xf>
    <xf numFmtId="4" fontId="27" fillId="0" borderId="34" xfId="3" applyNumberFormat="1" applyFont="1" applyBorder="1" applyAlignment="1">
      <alignment horizontal="right" vertical="center"/>
    </xf>
    <xf numFmtId="3" fontId="25" fillId="0" borderId="0" xfId="6" applyNumberFormat="1" applyFont="1"/>
    <xf numFmtId="49" fontId="25" fillId="0" borderId="1" xfId="6" applyNumberFormat="1" applyFont="1" applyBorder="1" applyAlignment="1">
      <alignment horizontal="center" vertical="center"/>
    </xf>
    <xf numFmtId="0" fontId="27" fillId="0" borderId="1" xfId="6" applyFont="1" applyBorder="1" applyAlignment="1">
      <alignment vertical="center"/>
    </xf>
    <xf numFmtId="4" fontId="25" fillId="0" borderId="35" xfId="6" applyNumberFormat="1" applyFont="1" applyBorder="1" applyAlignment="1">
      <alignment horizontal="center"/>
    </xf>
    <xf numFmtId="0" fontId="25" fillId="0" borderId="35" xfId="6" applyFont="1" applyBorder="1"/>
    <xf numFmtId="0" fontId="25" fillId="0" borderId="36" xfId="6" applyFont="1" applyBorder="1"/>
    <xf numFmtId="49" fontId="25" fillId="0" borderId="3" xfId="6" applyNumberFormat="1" applyFont="1" applyBorder="1" applyAlignment="1">
      <alignment horizontal="center" vertical="center"/>
    </xf>
    <xf numFmtId="0" fontId="25" fillId="0" borderId="37" xfId="6" applyFont="1" applyBorder="1" applyAlignment="1">
      <alignment vertical="top" wrapText="1"/>
    </xf>
    <xf numFmtId="4" fontId="25" fillId="0" borderId="38" xfId="6" applyNumberFormat="1" applyFont="1" applyBorder="1" applyAlignment="1">
      <alignment horizontal="center"/>
    </xf>
    <xf numFmtId="0" fontId="25" fillId="0" borderId="39" xfId="6" applyFont="1" applyBorder="1"/>
    <xf numFmtId="0" fontId="25" fillId="0" borderId="40" xfId="6" applyFont="1" applyBorder="1"/>
    <xf numFmtId="4" fontId="25" fillId="0" borderId="37" xfId="6" applyNumberFormat="1" applyFont="1" applyBorder="1" applyAlignment="1">
      <alignment horizontal="center"/>
    </xf>
    <xf numFmtId="43" fontId="25" fillId="0" borderId="39" xfId="7" applyFont="1" applyBorder="1"/>
    <xf numFmtId="43" fontId="25" fillId="0" borderId="40" xfId="7" applyFont="1" applyBorder="1"/>
    <xf numFmtId="4" fontId="25" fillId="0" borderId="3" xfId="6" applyNumberFormat="1" applyFont="1" applyBorder="1" applyAlignment="1">
      <alignment horizontal="center"/>
    </xf>
    <xf numFmtId="43" fontId="25" fillId="0" borderId="0" xfId="7" applyFont="1" applyBorder="1"/>
    <xf numFmtId="43" fontId="25" fillId="0" borderId="42" xfId="7" applyFont="1" applyBorder="1"/>
    <xf numFmtId="0" fontId="27" fillId="0" borderId="43" xfId="6" applyFont="1" applyBorder="1" applyAlignment="1">
      <alignment horizontal="center" vertical="center"/>
    </xf>
    <xf numFmtId="0" fontId="27" fillId="0" borderId="34" xfId="6" applyFont="1" applyBorder="1" applyAlignment="1">
      <alignment vertical="center"/>
    </xf>
    <xf numFmtId="4" fontId="27" fillId="0" borderId="44" xfId="6" applyNumberFormat="1" applyFont="1" applyBorder="1" applyAlignment="1">
      <alignment horizontal="center"/>
    </xf>
    <xf numFmtId="4" fontId="27" fillId="0" borderId="44" xfId="6" applyNumberFormat="1" applyFont="1" applyBorder="1"/>
    <xf numFmtId="4" fontId="27" fillId="0" borderId="45" xfId="6" applyNumberFormat="1" applyFont="1" applyBorder="1"/>
    <xf numFmtId="49" fontId="25" fillId="0" borderId="4" xfId="6" applyNumberFormat="1" applyFont="1" applyBorder="1" applyAlignment="1">
      <alignment horizontal="center" vertical="center"/>
    </xf>
    <xf numFmtId="0" fontId="27" fillId="0" borderId="3" xfId="6" applyFont="1" applyBorder="1" applyAlignment="1">
      <alignment vertical="center" wrapText="1"/>
    </xf>
    <xf numFmtId="4" fontId="25" fillId="0" borderId="0" xfId="6" applyNumberFormat="1" applyFont="1" applyAlignment="1">
      <alignment horizontal="center"/>
    </xf>
    <xf numFmtId="4" fontId="25" fillId="0" borderId="0" xfId="6" applyNumberFormat="1" applyFont="1"/>
    <xf numFmtId="4" fontId="25" fillId="0" borderId="42" xfId="6" applyNumberFormat="1" applyFont="1" applyBorder="1"/>
    <xf numFmtId="4" fontId="25" fillId="0" borderId="46" xfId="6" applyNumberFormat="1" applyFont="1" applyBorder="1"/>
    <xf numFmtId="49" fontId="25" fillId="0" borderId="38" xfId="6" applyNumberFormat="1" applyFont="1" applyBorder="1" applyAlignment="1">
      <alignment horizontal="center" vertical="center"/>
    </xf>
    <xf numFmtId="4" fontId="25" fillId="0" borderId="39" xfId="6" applyNumberFormat="1" applyFont="1" applyBorder="1" applyAlignment="1">
      <alignment horizontal="center"/>
    </xf>
    <xf numFmtId="4" fontId="25" fillId="0" borderId="39" xfId="6" applyNumberFormat="1" applyFont="1" applyBorder="1"/>
    <xf numFmtId="4" fontId="25" fillId="0" borderId="40" xfId="6" applyNumberFormat="1" applyFont="1" applyBorder="1"/>
    <xf numFmtId="4" fontId="25" fillId="0" borderId="40" xfId="6" applyNumberFormat="1" applyFont="1" applyBorder="1" applyAlignment="1">
      <alignment horizontal="right"/>
    </xf>
    <xf numFmtId="0" fontId="25" fillId="0" borderId="4" xfId="6" applyFont="1" applyBorder="1" applyAlignment="1">
      <alignment horizontal="center" vertical="center"/>
    </xf>
    <xf numFmtId="4" fontId="25" fillId="0" borderId="0" xfId="6" applyNumberFormat="1" applyFont="1" applyAlignment="1">
      <alignment horizontal="center" vertical="center" wrapText="1"/>
    </xf>
    <xf numFmtId="4" fontId="25" fillId="0" borderId="3" xfId="6" applyNumberFormat="1" applyFont="1" applyBorder="1"/>
    <xf numFmtId="4" fontId="25" fillId="0" borderId="42" xfId="6" applyNumberFormat="1" applyFont="1" applyBorder="1" applyAlignment="1">
      <alignment horizontal="right"/>
    </xf>
    <xf numFmtId="0" fontId="25" fillId="0" borderId="30" xfId="6" applyFont="1" applyBorder="1" applyAlignment="1">
      <alignment horizontal="center" vertical="center"/>
    </xf>
    <xf numFmtId="4" fontId="30" fillId="0" borderId="30" xfId="6" applyNumberFormat="1" applyFont="1" applyBorder="1" applyAlignment="1">
      <alignment horizontal="center" vertical="center" wrapText="1"/>
    </xf>
    <xf numFmtId="4" fontId="25" fillId="0" borderId="30" xfId="6" applyNumberFormat="1" applyFont="1" applyBorder="1"/>
    <xf numFmtId="4" fontId="25" fillId="0" borderId="30" xfId="6" applyNumberFormat="1" applyFont="1" applyBorder="1" applyAlignment="1">
      <alignment horizontal="right"/>
    </xf>
    <xf numFmtId="0" fontId="25" fillId="0" borderId="0" xfId="6" applyFont="1" applyAlignment="1">
      <alignment horizontal="center" vertical="center"/>
    </xf>
    <xf numFmtId="0" fontId="25" fillId="0" borderId="0" xfId="6" applyFont="1" applyAlignment="1">
      <alignment horizontal="center"/>
    </xf>
    <xf numFmtId="4" fontId="25" fillId="0" borderId="0" xfId="6" applyNumberFormat="1" applyFont="1" applyAlignment="1">
      <alignment horizontal="right"/>
    </xf>
    <xf numFmtId="43" fontId="31" fillId="0" borderId="0" xfId="7" applyFont="1" applyAlignment="1">
      <alignment horizontal="center" vertical="center"/>
    </xf>
    <xf numFmtId="43" fontId="31" fillId="0" borderId="0" xfId="7" applyFont="1"/>
    <xf numFmtId="0" fontId="3" fillId="0" borderId="0" xfId="8" applyFont="1" applyAlignment="1">
      <alignment horizontal="left"/>
    </xf>
    <xf numFmtId="0" fontId="3" fillId="0" borderId="0" xfId="8" applyFont="1"/>
    <xf numFmtId="0" fontId="6" fillId="0" borderId="0" xfId="8" applyFont="1" applyAlignment="1">
      <alignment horizontal="centerContinuous" vertical="center"/>
    </xf>
    <xf numFmtId="0" fontId="32" fillId="0" borderId="0" xfId="8" applyFont="1" applyAlignment="1">
      <alignment horizontal="centerContinuous" vertical="center" wrapText="1"/>
    </xf>
    <xf numFmtId="0" fontId="6" fillId="0" borderId="0" xfId="8" applyFont="1" applyAlignment="1">
      <alignment horizontal="left" vertical="center"/>
    </xf>
    <xf numFmtId="0" fontId="32" fillId="0" borderId="0" xfId="8" applyFont="1" applyAlignment="1">
      <alignment horizontal="left" vertical="center" wrapText="1"/>
    </xf>
    <xf numFmtId="0" fontId="25" fillId="0" borderId="0" xfId="8" applyFont="1" applyAlignment="1">
      <alignment horizontal="center" vertical="center"/>
    </xf>
    <xf numFmtId="0" fontId="33" fillId="4" borderId="1" xfId="8" applyFont="1" applyFill="1" applyBorder="1" applyAlignment="1">
      <alignment horizontal="center" vertical="center"/>
    </xf>
    <xf numFmtId="0" fontId="33" fillId="4" borderId="1" xfId="8" applyFont="1" applyFill="1" applyBorder="1" applyAlignment="1">
      <alignment horizontal="center" vertical="center" wrapText="1"/>
    </xf>
    <xf numFmtId="0" fontId="33" fillId="4" borderId="1" xfId="8" applyFont="1" applyFill="1" applyBorder="1" applyAlignment="1">
      <alignment horizontal="center" vertical="top" wrapText="1"/>
    </xf>
    <xf numFmtId="0" fontId="33" fillId="4" borderId="25" xfId="8" applyFont="1" applyFill="1" applyBorder="1" applyAlignment="1">
      <alignment horizontal="center" vertical="center" wrapText="1"/>
    </xf>
    <xf numFmtId="0" fontId="33" fillId="4" borderId="27" xfId="8" applyFont="1" applyFill="1" applyBorder="1" applyAlignment="1">
      <alignment horizontal="center" vertical="center" wrapText="1"/>
    </xf>
    <xf numFmtId="0" fontId="33" fillId="4" borderId="27" xfId="8" applyFont="1" applyFill="1" applyBorder="1" applyAlignment="1">
      <alignment horizontal="left" vertical="center" wrapText="1"/>
    </xf>
    <xf numFmtId="0" fontId="33" fillId="4" borderId="26" xfId="8" applyFont="1" applyFill="1" applyBorder="1" applyAlignment="1">
      <alignment horizontal="center" vertical="center" wrapText="1"/>
    </xf>
    <xf numFmtId="0" fontId="33" fillId="4" borderId="28" xfId="8" applyFont="1" applyFill="1" applyBorder="1" applyAlignment="1">
      <alignment horizontal="center" vertical="center" wrapText="1"/>
    </xf>
    <xf numFmtId="0" fontId="34" fillId="0" borderId="0" xfId="8" applyFont="1"/>
    <xf numFmtId="0" fontId="34" fillId="0" borderId="0" xfId="8" applyFont="1" applyAlignment="1">
      <alignment vertical="center"/>
    </xf>
    <xf numFmtId="0" fontId="33" fillId="4" borderId="3" xfId="8" applyFont="1" applyFill="1" applyBorder="1" applyAlignment="1">
      <alignment horizontal="center" vertical="center"/>
    </xf>
    <xf numFmtId="0" fontId="33" fillId="4" borderId="3" xfId="8" applyFont="1" applyFill="1" applyBorder="1" applyAlignment="1">
      <alignment horizontal="center" vertical="center" wrapText="1"/>
    </xf>
    <xf numFmtId="0" fontId="33" fillId="4" borderId="5" xfId="8" applyFont="1" applyFill="1" applyBorder="1" applyAlignment="1">
      <alignment horizontal="center" vertical="top"/>
    </xf>
    <xf numFmtId="0" fontId="33" fillId="4" borderId="5" xfId="8" applyFont="1" applyFill="1" applyBorder="1" applyAlignment="1">
      <alignment horizontal="center" vertical="top" wrapText="1"/>
    </xf>
    <xf numFmtId="0" fontId="8" fillId="0" borderId="28" xfId="8" applyFont="1" applyBorder="1" applyAlignment="1">
      <alignment horizontal="center" vertical="center"/>
    </xf>
    <xf numFmtId="0" fontId="31" fillId="0" borderId="0" xfId="8" applyFont="1"/>
    <xf numFmtId="0" fontId="31" fillId="0" borderId="0" xfId="8" applyFont="1" applyAlignment="1">
      <alignment vertical="center"/>
    </xf>
    <xf numFmtId="0" fontId="34" fillId="0" borderId="47" xfId="8" applyFont="1" applyBorder="1" applyAlignment="1">
      <alignment vertical="center"/>
    </xf>
    <xf numFmtId="4" fontId="34" fillId="0" borderId="37" xfId="8" applyNumberFormat="1" applyFont="1" applyBorder="1" applyAlignment="1">
      <alignment vertical="center"/>
    </xf>
    <xf numFmtId="0" fontId="35" fillId="0" borderId="0" xfId="8" applyFont="1"/>
    <xf numFmtId="0" fontId="25" fillId="0" borderId="0" xfId="8" applyFont="1"/>
    <xf numFmtId="0" fontId="25" fillId="0" borderId="0" xfId="8" applyFont="1" applyAlignment="1">
      <alignment vertical="center"/>
    </xf>
    <xf numFmtId="4" fontId="34" fillId="0" borderId="47" xfId="8" applyNumberFormat="1" applyFont="1" applyBorder="1" applyAlignment="1">
      <alignment vertical="center"/>
    </xf>
    <xf numFmtId="0" fontId="34" fillId="0" borderId="37" xfId="8" applyFont="1" applyBorder="1" applyAlignment="1">
      <alignment vertical="center"/>
    </xf>
    <xf numFmtId="0" fontId="33" fillId="0" borderId="25" xfId="8" applyFont="1" applyBorder="1" applyAlignment="1">
      <alignment horizontal="centerContinuous" vertical="center"/>
    </xf>
    <xf numFmtId="4" fontId="33" fillId="0" borderId="28" xfId="8" applyNumberFormat="1" applyFont="1" applyBorder="1" applyAlignment="1">
      <alignment vertical="center"/>
    </xf>
    <xf numFmtId="0" fontId="34" fillId="0" borderId="0" xfId="9" applyFont="1"/>
    <xf numFmtId="0" fontId="34" fillId="0" borderId="0" xfId="9" applyFont="1" applyAlignment="1">
      <alignment horizontal="center" vertical="top"/>
    </xf>
    <xf numFmtId="0" fontId="3" fillId="0" borderId="0" xfId="9" applyFont="1" applyAlignment="1">
      <alignment horizontal="left"/>
    </xf>
    <xf numFmtId="0" fontId="36" fillId="0" borderId="0" xfId="9" applyFont="1" applyAlignment="1">
      <alignment horizontal="left"/>
    </xf>
    <xf numFmtId="0" fontId="33" fillId="0" borderId="0" xfId="9" applyFont="1" applyAlignment="1">
      <alignment horizontal="center" vertical="center"/>
    </xf>
    <xf numFmtId="0" fontId="34" fillId="0" borderId="0" xfId="9" applyFont="1" applyAlignment="1">
      <alignment vertical="center"/>
    </xf>
    <xf numFmtId="0" fontId="8" fillId="0" borderId="0" xfId="9" applyFont="1" applyAlignment="1">
      <alignment horizontal="right"/>
    </xf>
    <xf numFmtId="0" fontId="33" fillId="4" borderId="28" xfId="9" applyFont="1" applyFill="1" applyBorder="1" applyAlignment="1">
      <alignment horizontal="center" vertical="center"/>
    </xf>
    <xf numFmtId="0" fontId="33" fillId="0" borderId="28" xfId="9" applyFont="1" applyBorder="1" applyAlignment="1">
      <alignment horizontal="center" vertical="center"/>
    </xf>
    <xf numFmtId="0" fontId="8" fillId="0" borderId="28" xfId="9" applyFont="1" applyBorder="1" applyAlignment="1">
      <alignment horizontal="center" vertical="center"/>
    </xf>
    <xf numFmtId="0" fontId="8" fillId="0" borderId="28" xfId="9" applyFont="1" applyBorder="1" applyAlignment="1">
      <alignment horizontal="center" vertical="top"/>
    </xf>
    <xf numFmtId="0" fontId="8" fillId="0" borderId="0" xfId="9" applyFont="1"/>
    <xf numFmtId="0" fontId="38" fillId="0" borderId="25" xfId="9" applyFont="1" applyBorder="1" applyAlignment="1">
      <alignment horizontal="left" vertical="center"/>
    </xf>
    <xf numFmtId="0" fontId="38" fillId="0" borderId="27" xfId="9" applyFont="1" applyBorder="1" applyAlignment="1">
      <alignment horizontal="left" vertical="center"/>
    </xf>
    <xf numFmtId="0" fontId="38" fillId="0" borderId="27" xfId="9" applyFont="1" applyBorder="1" applyAlignment="1">
      <alignment horizontal="center" vertical="top"/>
    </xf>
    <xf numFmtId="0" fontId="38" fillId="0" borderId="26" xfId="9" applyFont="1" applyBorder="1" applyAlignment="1">
      <alignment horizontal="left" vertical="center"/>
    </xf>
    <xf numFmtId="0" fontId="39" fillId="0" borderId="28" xfId="9" applyFont="1" applyBorder="1" applyAlignment="1">
      <alignment horizontal="center" vertical="center"/>
    </xf>
    <xf numFmtId="0" fontId="39" fillId="0" borderId="28" xfId="9" applyFont="1" applyBorder="1" applyAlignment="1">
      <alignment horizontal="left" vertical="center" wrapText="1"/>
    </xf>
    <xf numFmtId="4" fontId="36" fillId="0" borderId="28" xfId="9" applyNumberFormat="1" applyFont="1" applyBorder="1" applyAlignment="1">
      <alignment vertical="center"/>
    </xf>
    <xf numFmtId="0" fontId="39" fillId="0" borderId="28" xfId="9" applyFont="1" applyBorder="1" applyAlignment="1">
      <alignment horizontal="center" vertical="top"/>
    </xf>
    <xf numFmtId="0" fontId="36" fillId="0" borderId="28" xfId="9" applyFont="1" applyBorder="1" applyAlignment="1">
      <alignment vertical="top" wrapText="1"/>
    </xf>
    <xf numFmtId="4" fontId="34" fillId="0" borderId="0" xfId="9" applyNumberFormat="1" applyFont="1"/>
    <xf numFmtId="0" fontId="39" fillId="0" borderId="1" xfId="9" applyFont="1" applyBorder="1" applyAlignment="1">
      <alignment horizontal="center" vertical="top"/>
    </xf>
    <xf numFmtId="0" fontId="36" fillId="0" borderId="1" xfId="9" applyFont="1" applyBorder="1" applyAlignment="1">
      <alignment horizontal="center" vertical="top"/>
    </xf>
    <xf numFmtId="0" fontId="36" fillId="0" borderId="28" xfId="9" applyFont="1" applyBorder="1" applyAlignment="1">
      <alignment horizontal="center" vertical="top"/>
    </xf>
    <xf numFmtId="0" fontId="39" fillId="0" borderId="1" xfId="9" applyFont="1" applyBorder="1" applyAlignment="1">
      <alignment horizontal="center"/>
    </xf>
    <xf numFmtId="0" fontId="36" fillId="0" borderId="1" xfId="9" applyFont="1" applyBorder="1" applyAlignment="1">
      <alignment horizontal="center"/>
    </xf>
    <xf numFmtId="0" fontId="36" fillId="0" borderId="28" xfId="9" applyFont="1" applyBorder="1"/>
    <xf numFmtId="4" fontId="36" fillId="0" borderId="28" xfId="9" applyNumberFormat="1" applyFont="1" applyBorder="1"/>
    <xf numFmtId="0" fontId="39" fillId="0" borderId="1" xfId="9" applyFont="1" applyBorder="1" applyAlignment="1">
      <alignment horizontal="center" vertical="center"/>
    </xf>
    <xf numFmtId="0" fontId="36" fillId="0" borderId="1" xfId="9" applyFont="1" applyBorder="1" applyAlignment="1">
      <alignment horizontal="center" vertical="center"/>
    </xf>
    <xf numFmtId="0" fontId="36" fillId="0" borderId="28" xfId="9" applyFont="1" applyBorder="1" applyAlignment="1">
      <alignment wrapText="1"/>
    </xf>
    <xf numFmtId="0" fontId="36" fillId="0" borderId="28" xfId="9" applyFont="1" applyBorder="1" applyAlignment="1">
      <alignment horizontal="center" vertical="center"/>
    </xf>
    <xf numFmtId="3" fontId="36" fillId="0" borderId="28" xfId="9" applyNumberFormat="1" applyFont="1" applyBorder="1" applyAlignment="1">
      <alignment horizontal="center" vertical="center" wrapText="1"/>
    </xf>
    <xf numFmtId="0" fontId="36" fillId="0" borderId="28" xfId="9" applyFont="1" applyBorder="1" applyAlignment="1">
      <alignment horizontal="left" vertical="center"/>
    </xf>
    <xf numFmtId="4" fontId="36" fillId="0" borderId="28" xfId="9" applyNumberFormat="1" applyFont="1" applyBorder="1" applyAlignment="1">
      <alignment horizontal="right" vertical="center"/>
    </xf>
    <xf numFmtId="0" fontId="39" fillId="0" borderId="6" xfId="9" applyFont="1" applyBorder="1" applyAlignment="1">
      <alignment horizontal="center"/>
    </xf>
    <xf numFmtId="0" fontId="36" fillId="0" borderId="48" xfId="9" applyFont="1" applyBorder="1" applyAlignment="1">
      <alignment horizontal="center"/>
    </xf>
    <xf numFmtId="0" fontId="36" fillId="0" borderId="27" xfId="9" applyFont="1" applyBorder="1" applyAlignment="1">
      <alignment horizontal="center"/>
    </xf>
    <xf numFmtId="0" fontId="36" fillId="0" borderId="26" xfId="9" applyFont="1" applyBorder="1" applyAlignment="1">
      <alignment horizontal="center" vertical="top"/>
    </xf>
    <xf numFmtId="4" fontId="3" fillId="0" borderId="49" xfId="9" applyNumberFormat="1" applyFont="1" applyBorder="1" applyAlignment="1">
      <alignment horizontal="right" vertical="center"/>
    </xf>
    <xf numFmtId="0" fontId="39" fillId="0" borderId="28" xfId="9" applyFont="1" applyBorder="1" applyAlignment="1">
      <alignment horizontal="center"/>
    </xf>
    <xf numFmtId="0" fontId="36" fillId="0" borderId="28" xfId="9" applyFont="1" applyBorder="1" applyAlignment="1">
      <alignment horizontal="center"/>
    </xf>
    <xf numFmtId="0" fontId="36" fillId="0" borderId="48" xfId="9" applyFont="1" applyBorder="1" applyAlignment="1">
      <alignment horizontal="center" vertical="top"/>
    </xf>
    <xf numFmtId="4" fontId="3" fillId="0" borderId="49" xfId="9" applyNumberFormat="1" applyFont="1" applyBorder="1"/>
    <xf numFmtId="0" fontId="36" fillId="0" borderId="26" xfId="9" applyFont="1" applyBorder="1" applyAlignment="1">
      <alignment horizontal="center" vertical="top" wrapText="1"/>
    </xf>
    <xf numFmtId="0" fontId="36" fillId="0" borderId="28" xfId="9" applyFont="1" applyBorder="1" applyAlignment="1">
      <alignment horizontal="left" vertical="top"/>
    </xf>
    <xf numFmtId="0" fontId="36" fillId="0" borderId="28" xfId="9" applyFont="1" applyBorder="1" applyAlignment="1">
      <alignment vertical="center"/>
    </xf>
    <xf numFmtId="0" fontId="36" fillId="0" borderId="26" xfId="9" applyFont="1" applyBorder="1"/>
    <xf numFmtId="4" fontId="36" fillId="0" borderId="26" xfId="9" applyNumberFormat="1" applyFont="1" applyBorder="1" applyAlignment="1">
      <alignment vertical="center"/>
    </xf>
    <xf numFmtId="0" fontId="36" fillId="0" borderId="26" xfId="9" applyFont="1" applyBorder="1" applyAlignment="1">
      <alignment horizontal="center"/>
    </xf>
    <xf numFmtId="0" fontId="36" fillId="0" borderId="49" xfId="9" applyFont="1" applyBorder="1"/>
    <xf numFmtId="0" fontId="39" fillId="0" borderId="25" xfId="9" applyFont="1" applyBorder="1" applyAlignment="1">
      <alignment horizontal="center"/>
    </xf>
    <xf numFmtId="4" fontId="3" fillId="0" borderId="26" xfId="9" applyNumberFormat="1" applyFont="1" applyBorder="1"/>
    <xf numFmtId="0" fontId="36" fillId="0" borderId="48" xfId="9" applyFont="1" applyBorder="1"/>
    <xf numFmtId="0" fontId="34" fillId="0" borderId="0" xfId="10" applyFont="1"/>
    <xf numFmtId="0" fontId="34" fillId="0" borderId="0" xfId="10" applyFont="1" applyAlignment="1">
      <alignment horizontal="center"/>
    </xf>
    <xf numFmtId="0" fontId="36" fillId="0" borderId="0" xfId="10" applyFont="1"/>
    <xf numFmtId="0" fontId="25" fillId="0" borderId="0" xfId="10" applyFont="1"/>
    <xf numFmtId="0" fontId="36" fillId="0" borderId="0" xfId="10" applyFont="1" applyAlignment="1">
      <alignment horizontal="left"/>
    </xf>
    <xf numFmtId="0" fontId="33" fillId="0" borderId="0" xfId="10" applyFont="1" applyAlignment="1">
      <alignment horizontal="centerContinuous" vertical="center" wrapText="1"/>
    </xf>
    <xf numFmtId="0" fontId="40" fillId="0" borderId="0" xfId="10" applyFont="1" applyAlignment="1">
      <alignment horizontal="centerContinuous" wrapText="1"/>
    </xf>
    <xf numFmtId="0" fontId="34" fillId="5" borderId="0" xfId="10" applyFont="1" applyFill="1"/>
    <xf numFmtId="0" fontId="34" fillId="5" borderId="0" xfId="10" applyFont="1" applyFill="1" applyAlignment="1">
      <alignment horizontal="center"/>
    </xf>
    <xf numFmtId="0" fontId="8" fillId="5" borderId="0" xfId="10" applyFont="1" applyFill="1" applyAlignment="1">
      <alignment horizontal="right" vertical="center"/>
    </xf>
    <xf numFmtId="0" fontId="33" fillId="5" borderId="28" xfId="10" applyFont="1" applyFill="1" applyBorder="1" applyAlignment="1">
      <alignment horizontal="center" vertical="center"/>
    </xf>
    <xf numFmtId="0" fontId="34" fillId="5" borderId="25" xfId="2" applyFont="1" applyFill="1" applyBorder="1" applyAlignment="1">
      <alignment horizontal="center" vertical="center"/>
    </xf>
    <xf numFmtId="0" fontId="33" fillId="5" borderId="25" xfId="10" applyFont="1" applyFill="1" applyBorder="1" applyAlignment="1">
      <alignment horizontal="centerContinuous" vertical="center"/>
    </xf>
    <xf numFmtId="0" fontId="8" fillId="5" borderId="28" xfId="10" applyFont="1" applyFill="1" applyBorder="1" applyAlignment="1">
      <alignment horizontal="center" vertical="center"/>
    </xf>
    <xf numFmtId="0" fontId="31" fillId="5" borderId="25" xfId="2" applyFont="1" applyFill="1" applyBorder="1" applyAlignment="1">
      <alignment horizontal="center" vertical="top"/>
    </xf>
    <xf numFmtId="0" fontId="8" fillId="5" borderId="25" xfId="10" applyFont="1" applyFill="1" applyBorder="1" applyAlignment="1">
      <alignment horizontal="centerContinuous" vertical="center"/>
    </xf>
    <xf numFmtId="0" fontId="8" fillId="0" borderId="0" xfId="10" applyFont="1"/>
    <xf numFmtId="0" fontId="34" fillId="5" borderId="27" xfId="2" applyFont="1" applyFill="1" applyBorder="1" applyAlignment="1">
      <alignment horizontal="center" vertical="top"/>
    </xf>
    <xf numFmtId="0" fontId="36" fillId="5" borderId="28" xfId="10" applyFont="1" applyFill="1" applyBorder="1" applyAlignment="1">
      <alignment vertical="center"/>
    </xf>
    <xf numFmtId="0" fontId="34" fillId="5" borderId="28" xfId="2" applyFont="1" applyFill="1" applyBorder="1" applyAlignment="1">
      <alignment horizontal="center" vertical="center"/>
    </xf>
    <xf numFmtId="0" fontId="39" fillId="5" borderId="28" xfId="10" applyFont="1" applyFill="1" applyBorder="1" applyAlignment="1">
      <alignment horizontal="left" vertical="center"/>
    </xf>
    <xf numFmtId="4" fontId="36" fillId="5" borderId="28" xfId="10" applyNumberFormat="1" applyFont="1" applyFill="1" applyBorder="1"/>
    <xf numFmtId="0" fontId="41" fillId="0" borderId="0" xfId="10" applyFont="1"/>
    <xf numFmtId="0" fontId="36" fillId="5" borderId="28" xfId="10" applyFont="1" applyFill="1" applyBorder="1" applyAlignment="1">
      <alignment vertical="top"/>
    </xf>
    <xf numFmtId="0" fontId="34" fillId="5" borderId="25" xfId="2" applyFont="1" applyFill="1" applyBorder="1" applyAlignment="1">
      <alignment horizontal="center" vertical="top"/>
    </xf>
    <xf numFmtId="0" fontId="36" fillId="5" borderId="25" xfId="10" applyFont="1" applyFill="1" applyBorder="1" applyAlignment="1">
      <alignment vertical="top" wrapText="1"/>
    </xf>
    <xf numFmtId="4" fontId="36" fillId="5" borderId="28" xfId="10" applyNumberFormat="1" applyFont="1" applyFill="1" applyBorder="1" applyAlignment="1">
      <alignment vertical="center"/>
    </xf>
    <xf numFmtId="4" fontId="34" fillId="0" borderId="0" xfId="10" applyNumberFormat="1" applyFont="1"/>
    <xf numFmtId="0" fontId="34" fillId="5" borderId="6" xfId="2" applyFont="1" applyFill="1" applyBorder="1" applyAlignment="1">
      <alignment horizontal="center" vertical="top"/>
    </xf>
    <xf numFmtId="0" fontId="36" fillId="0" borderId="25" xfId="9" applyFont="1" applyBorder="1"/>
    <xf numFmtId="0" fontId="36" fillId="0" borderId="2" xfId="9" applyFont="1" applyBorder="1"/>
    <xf numFmtId="0" fontId="36" fillId="0" borderId="35" xfId="9" applyFont="1" applyBorder="1"/>
    <xf numFmtId="0" fontId="36" fillId="0" borderId="36" xfId="9" applyFont="1" applyBorder="1"/>
    <xf numFmtId="0" fontId="34" fillId="5" borderId="28" xfId="2" applyFont="1" applyFill="1" applyBorder="1" applyAlignment="1">
      <alignment horizontal="center" vertical="top"/>
    </xf>
    <xf numFmtId="0" fontId="36" fillId="5" borderId="50" xfId="10" applyFont="1" applyFill="1" applyBorder="1" applyAlignment="1">
      <alignment horizontal="left" vertical="center" wrapText="1"/>
    </xf>
    <xf numFmtId="4" fontId="36" fillId="0" borderId="13" xfId="9" applyNumberFormat="1" applyFont="1" applyBorder="1"/>
    <xf numFmtId="0" fontId="34" fillId="5" borderId="1" xfId="2" applyFont="1" applyFill="1" applyBorder="1" applyAlignment="1">
      <alignment horizontal="center" vertical="top"/>
    </xf>
    <xf numFmtId="0" fontId="36" fillId="0" borderId="50" xfId="9" applyFont="1" applyBorder="1" applyAlignment="1">
      <alignment vertical="center" wrapText="1"/>
    </xf>
    <xf numFmtId="0" fontId="36" fillId="0" borderId="4" xfId="9" applyFont="1" applyBorder="1"/>
    <xf numFmtId="0" fontId="36" fillId="0" borderId="0" xfId="9" applyFont="1"/>
    <xf numFmtId="0" fontId="36" fillId="0" borderId="42" xfId="9" applyFont="1" applyBorder="1"/>
    <xf numFmtId="0" fontId="34" fillId="5" borderId="3" xfId="2" applyFont="1" applyFill="1" applyBorder="1" applyAlignment="1">
      <alignment horizontal="center" vertical="top"/>
    </xf>
    <xf numFmtId="0" fontId="36" fillId="0" borderId="51" xfId="9" applyFont="1" applyBorder="1" applyAlignment="1">
      <alignment vertical="center" wrapText="1"/>
    </xf>
    <xf numFmtId="4" fontId="36" fillId="0" borderId="52" xfId="9" applyNumberFormat="1" applyFont="1" applyBorder="1"/>
    <xf numFmtId="0" fontId="36" fillId="0" borderId="52" xfId="10" applyFont="1" applyBorder="1" applyAlignment="1">
      <alignment vertical="center" wrapText="1"/>
    </xf>
    <xf numFmtId="0" fontId="36" fillId="0" borderId="52" xfId="9" applyFont="1" applyBorder="1"/>
    <xf numFmtId="0" fontId="36" fillId="0" borderId="11" xfId="9" applyFont="1" applyBorder="1" applyAlignment="1">
      <alignment wrapText="1"/>
    </xf>
    <xf numFmtId="0" fontId="36" fillId="0" borderId="6" xfId="9" applyFont="1" applyBorder="1"/>
    <xf numFmtId="0" fontId="36" fillId="0" borderId="11" xfId="9" applyFont="1" applyBorder="1"/>
    <xf numFmtId="4" fontId="36" fillId="0" borderId="5" xfId="9" applyNumberFormat="1" applyFont="1" applyBorder="1"/>
    <xf numFmtId="0" fontId="36" fillId="0" borderId="27" xfId="9" applyFont="1" applyBorder="1"/>
    <xf numFmtId="0" fontId="36" fillId="5" borderId="11" xfId="10" applyFont="1" applyFill="1" applyBorder="1" applyAlignment="1">
      <alignment horizontal="left" wrapText="1"/>
    </xf>
    <xf numFmtId="0" fontId="36" fillId="0" borderId="11" xfId="9" applyFont="1" applyBorder="1" applyAlignment="1">
      <alignment horizontal="left" vertical="center" wrapText="1"/>
    </xf>
    <xf numFmtId="0" fontId="36" fillId="0" borderId="53" xfId="9" applyFont="1" applyBorder="1" applyAlignment="1">
      <alignment horizontal="left" vertical="center" wrapText="1"/>
    </xf>
    <xf numFmtId="0" fontId="36" fillId="5" borderId="5" xfId="10" applyFont="1" applyFill="1" applyBorder="1" applyAlignment="1">
      <alignment vertical="top"/>
    </xf>
    <xf numFmtId="0" fontId="36" fillId="5" borderId="6" xfId="10" applyFont="1" applyFill="1" applyBorder="1" applyAlignment="1">
      <alignment vertical="center" wrapText="1"/>
    </xf>
    <xf numFmtId="0" fontId="36" fillId="5" borderId="6" xfId="10" applyFont="1" applyFill="1" applyBorder="1" applyAlignment="1">
      <alignment vertical="top"/>
    </xf>
    <xf numFmtId="4" fontId="36" fillId="5" borderId="5" xfId="10" applyNumberFormat="1" applyFont="1" applyFill="1" applyBorder="1"/>
    <xf numFmtId="0" fontId="36" fillId="5" borderId="1" xfId="10" applyFont="1" applyFill="1" applyBorder="1" applyAlignment="1">
      <alignment vertical="top"/>
    </xf>
    <xf numFmtId="0" fontId="36" fillId="5" borderId="36" xfId="10" applyFont="1" applyFill="1" applyBorder="1" applyAlignment="1">
      <alignment vertical="top"/>
    </xf>
    <xf numFmtId="0" fontId="34" fillId="5" borderId="35" xfId="2" applyFont="1" applyFill="1" applyBorder="1" applyAlignment="1">
      <alignment horizontal="center" vertical="top"/>
    </xf>
    <xf numFmtId="0" fontId="36" fillId="5" borderId="1" xfId="10" applyFont="1" applyFill="1" applyBorder="1" applyAlignment="1">
      <alignment horizontal="right" vertical="top"/>
    </xf>
    <xf numFmtId="0" fontId="36" fillId="5" borderId="36" xfId="10" applyFont="1" applyFill="1" applyBorder="1" applyAlignment="1">
      <alignment horizontal="right" vertical="top"/>
    </xf>
    <xf numFmtId="0" fontId="36" fillId="5" borderId="25" xfId="10" applyFont="1" applyFill="1" applyBorder="1" applyAlignment="1">
      <alignment wrapText="1"/>
    </xf>
    <xf numFmtId="49" fontId="36" fillId="5" borderId="1" xfId="10" applyNumberFormat="1" applyFont="1" applyFill="1" applyBorder="1" applyAlignment="1">
      <alignment horizontal="right"/>
    </xf>
    <xf numFmtId="4" fontId="3" fillId="5" borderId="28" xfId="10" applyNumberFormat="1" applyFont="1" applyFill="1" applyBorder="1" applyAlignment="1">
      <alignment vertical="center"/>
    </xf>
    <xf numFmtId="0" fontId="34" fillId="5" borderId="25" xfId="2" applyFont="1" applyFill="1" applyBorder="1" applyAlignment="1">
      <alignment horizontal="center" vertical="top" wrapText="1"/>
    </xf>
    <xf numFmtId="0" fontId="36" fillId="5" borderId="25" xfId="9" applyFont="1" applyFill="1" applyBorder="1" applyAlignment="1">
      <alignment vertical="top" wrapText="1"/>
    </xf>
    <xf numFmtId="0" fontId="36" fillId="5" borderId="28" xfId="10" applyFont="1" applyFill="1" applyBorder="1"/>
    <xf numFmtId="0" fontId="34" fillId="5" borderId="25" xfId="2" applyFont="1" applyFill="1" applyBorder="1" applyAlignment="1">
      <alignment horizontal="center"/>
    </xf>
    <xf numFmtId="49" fontId="36" fillId="5" borderId="28" xfId="10" quotePrefix="1" applyNumberFormat="1" applyFont="1" applyFill="1" applyBorder="1" applyAlignment="1">
      <alignment horizontal="right" vertical="top"/>
    </xf>
    <xf numFmtId="0" fontId="36" fillId="5" borderId="25" xfId="10" quotePrefix="1" applyFont="1" applyFill="1" applyBorder="1" applyAlignment="1">
      <alignment vertical="top" wrapText="1"/>
    </xf>
    <xf numFmtId="4" fontId="3" fillId="5" borderId="28" xfId="10" applyNumberFormat="1" applyFont="1" applyFill="1" applyBorder="1" applyAlignment="1">
      <alignment horizontal="right" vertical="center"/>
    </xf>
    <xf numFmtId="0" fontId="36" fillId="5" borderId="25" xfId="10" applyFont="1" applyFill="1" applyBorder="1"/>
    <xf numFmtId="4" fontId="36" fillId="5" borderId="28" xfId="10" applyNumberFormat="1" applyFont="1" applyFill="1" applyBorder="1" applyAlignment="1">
      <alignment horizontal="right" vertical="center"/>
    </xf>
    <xf numFmtId="0" fontId="36" fillId="5" borderId="25" xfId="10" applyFont="1" applyFill="1" applyBorder="1" applyAlignment="1">
      <alignment vertical="center" wrapText="1"/>
    </xf>
    <xf numFmtId="0" fontId="36" fillId="5" borderId="25" xfId="10" applyFont="1" applyFill="1" applyBorder="1" applyAlignment="1">
      <alignment vertical="top"/>
    </xf>
    <xf numFmtId="0" fontId="36" fillId="5" borderId="25" xfId="9" applyFont="1" applyFill="1" applyBorder="1" applyAlignment="1">
      <alignment wrapText="1"/>
    </xf>
    <xf numFmtId="0" fontId="34" fillId="5" borderId="25" xfId="2" applyFont="1" applyFill="1" applyBorder="1" applyAlignment="1">
      <alignment horizontal="center" vertical="center" wrapText="1"/>
    </xf>
    <xf numFmtId="0" fontId="36" fillId="5" borderId="2" xfId="10" applyFont="1" applyFill="1" applyBorder="1"/>
    <xf numFmtId="0" fontId="36" fillId="5" borderId="35" xfId="10" applyFont="1" applyFill="1" applyBorder="1"/>
    <xf numFmtId="0" fontId="36" fillId="5" borderId="36" xfId="10" applyFont="1" applyFill="1" applyBorder="1"/>
    <xf numFmtId="0" fontId="36" fillId="5" borderId="54" xfId="10" applyFont="1" applyFill="1" applyBorder="1" applyAlignment="1">
      <alignment vertical="center" wrapText="1"/>
    </xf>
    <xf numFmtId="4" fontId="36" fillId="5" borderId="13" xfId="10" applyNumberFormat="1" applyFont="1" applyFill="1" applyBorder="1"/>
    <xf numFmtId="0" fontId="36" fillId="5" borderId="4" xfId="10" applyFont="1" applyFill="1" applyBorder="1"/>
    <xf numFmtId="0" fontId="36" fillId="5" borderId="0" xfId="10" applyFont="1" applyFill="1"/>
    <xf numFmtId="0" fontId="36" fillId="5" borderId="42" xfId="10" applyFont="1" applyFill="1" applyBorder="1"/>
    <xf numFmtId="0" fontId="34" fillId="5" borderId="42" xfId="2" applyFont="1" applyFill="1" applyBorder="1" applyAlignment="1">
      <alignment horizontal="center" vertical="top"/>
    </xf>
    <xf numFmtId="0" fontId="36" fillId="5" borderId="50" xfId="10" applyFont="1" applyFill="1" applyBorder="1" applyAlignment="1">
      <alignment horizontal="left" wrapText="1"/>
    </xf>
    <xf numFmtId="4" fontId="36" fillId="5" borderId="52" xfId="10" applyNumberFormat="1" applyFont="1" applyFill="1" applyBorder="1"/>
    <xf numFmtId="0" fontId="42" fillId="0" borderId="0" xfId="10" applyFont="1"/>
    <xf numFmtId="0" fontId="34" fillId="5" borderId="0" xfId="2" applyFont="1" applyFill="1" applyBorder="1" applyAlignment="1">
      <alignment horizontal="center" vertical="top"/>
    </xf>
    <xf numFmtId="0" fontId="36" fillId="5" borderId="50" xfId="10" applyFont="1" applyFill="1" applyBorder="1"/>
    <xf numFmtId="0" fontId="36" fillId="5" borderId="6" xfId="10" applyFont="1" applyFill="1" applyBorder="1"/>
    <xf numFmtId="0" fontId="36" fillId="5" borderId="48" xfId="10" applyFont="1" applyFill="1" applyBorder="1"/>
    <xf numFmtId="0" fontId="36" fillId="5" borderId="49" xfId="10" applyFont="1" applyFill="1" applyBorder="1"/>
    <xf numFmtId="0" fontId="34" fillId="5" borderId="48" xfId="2" applyFont="1" applyFill="1" applyBorder="1" applyAlignment="1">
      <alignment horizontal="center" vertical="top"/>
    </xf>
    <xf numFmtId="0" fontId="36" fillId="5" borderId="6" xfId="10" applyFont="1" applyFill="1" applyBorder="1" applyAlignment="1">
      <alignment horizontal="left" wrapText="1"/>
    </xf>
    <xf numFmtId="0" fontId="36" fillId="5" borderId="54" xfId="10" applyFont="1" applyFill="1" applyBorder="1" applyAlignment="1">
      <alignment horizontal="left" vertical="center" wrapText="1"/>
    </xf>
    <xf numFmtId="0" fontId="34" fillId="5" borderId="5" xfId="2" applyFont="1" applyFill="1" applyBorder="1" applyAlignment="1">
      <alignment horizontal="center" vertical="top"/>
    </xf>
    <xf numFmtId="0" fontId="36" fillId="5" borderId="50" xfId="10" applyFont="1" applyFill="1" applyBorder="1" applyAlignment="1">
      <alignment vertical="center" wrapText="1"/>
    </xf>
    <xf numFmtId="0" fontId="34" fillId="5" borderId="0" xfId="2" quotePrefix="1" applyFont="1" applyFill="1" applyBorder="1" applyAlignment="1">
      <alignment horizontal="center" vertical="top"/>
    </xf>
    <xf numFmtId="0" fontId="36" fillId="0" borderId="50" xfId="9" applyFont="1" applyBorder="1" applyAlignment="1">
      <alignment horizontal="left" vertical="center" wrapText="1"/>
    </xf>
    <xf numFmtId="0" fontId="36" fillId="5" borderId="53" xfId="10" applyFont="1" applyFill="1" applyBorder="1"/>
    <xf numFmtId="4" fontId="36" fillId="5" borderId="55" xfId="10" applyNumberFormat="1" applyFont="1" applyFill="1" applyBorder="1"/>
    <xf numFmtId="0" fontId="36" fillId="5" borderId="11" xfId="10" applyFont="1" applyFill="1" applyBorder="1"/>
    <xf numFmtId="4" fontId="36" fillId="5" borderId="12" xfId="10" applyNumberFormat="1" applyFont="1" applyFill="1" applyBorder="1"/>
    <xf numFmtId="0" fontId="36" fillId="5" borderId="56" xfId="10" applyFont="1" applyFill="1" applyBorder="1" applyAlignment="1">
      <alignment vertical="center" wrapText="1"/>
    </xf>
    <xf numFmtId="4" fontId="36" fillId="5" borderId="47" xfId="10" applyNumberFormat="1" applyFont="1" applyFill="1" applyBorder="1"/>
    <xf numFmtId="0" fontId="36" fillId="5" borderId="27" xfId="10" applyFont="1" applyFill="1" applyBorder="1"/>
    <xf numFmtId="0" fontId="36" fillId="5" borderId="26" xfId="10" applyFont="1" applyFill="1" applyBorder="1"/>
    <xf numFmtId="0" fontId="36" fillId="5" borderId="27" xfId="10" applyFont="1" applyFill="1" applyBorder="1" applyAlignment="1">
      <alignment horizontal="left" vertical="center" wrapText="1"/>
    </xf>
    <xf numFmtId="0" fontId="39" fillId="5" borderId="54" xfId="10" applyFont="1" applyFill="1" applyBorder="1"/>
    <xf numFmtId="0" fontId="39" fillId="5" borderId="50" xfId="10" applyFont="1" applyFill="1" applyBorder="1"/>
    <xf numFmtId="0" fontId="39" fillId="5" borderId="11" xfId="10" applyFont="1" applyFill="1" applyBorder="1"/>
    <xf numFmtId="0" fontId="34" fillId="5" borderId="42" xfId="2" quotePrefix="1" applyFont="1" applyFill="1" applyBorder="1" applyAlignment="1">
      <alignment horizontal="center" vertical="top"/>
    </xf>
    <xf numFmtId="0" fontId="36" fillId="5" borderId="50" xfId="10" applyFont="1" applyFill="1" applyBorder="1" applyAlignment="1">
      <alignment horizontal="left" vertical="top" wrapText="1"/>
    </xf>
    <xf numFmtId="0" fontId="36" fillId="5" borderId="50" xfId="10" applyFont="1" applyFill="1" applyBorder="1" applyAlignment="1">
      <alignment wrapText="1"/>
    </xf>
    <xf numFmtId="0" fontId="34" fillId="5" borderId="35" xfId="2" quotePrefix="1" applyFont="1" applyFill="1" applyBorder="1" applyAlignment="1">
      <alignment horizontal="center" vertical="top"/>
    </xf>
    <xf numFmtId="0" fontId="36" fillId="0" borderId="54" xfId="9" applyFont="1" applyBorder="1" applyAlignment="1">
      <alignment horizontal="left" vertical="center" wrapText="1"/>
    </xf>
    <xf numFmtId="0" fontId="36" fillId="5" borderId="11" xfId="10" applyFont="1" applyFill="1" applyBorder="1" applyAlignment="1">
      <alignment vertical="center" wrapText="1"/>
    </xf>
    <xf numFmtId="0" fontId="25" fillId="5" borderId="0" xfId="2" quotePrefix="1" applyFont="1" applyFill="1" applyBorder="1" applyAlignment="1">
      <alignment horizontal="center" vertical="top"/>
    </xf>
    <xf numFmtId="0" fontId="36" fillId="5" borderId="11" xfId="10" applyFont="1" applyFill="1" applyBorder="1" applyAlignment="1">
      <alignment horizontal="left" vertical="center" wrapText="1"/>
    </xf>
    <xf numFmtId="0" fontId="36" fillId="5" borderId="6" xfId="10" applyFont="1" applyFill="1" applyBorder="1" applyAlignment="1">
      <alignment horizontal="left" vertical="center" wrapText="1"/>
    </xf>
    <xf numFmtId="0" fontId="25" fillId="5" borderId="48" xfId="2" applyFont="1" applyFill="1" applyBorder="1" applyAlignment="1">
      <alignment horizontal="center" vertical="top"/>
    </xf>
    <xf numFmtId="0" fontId="36" fillId="5" borderId="53" xfId="10" applyFont="1" applyFill="1" applyBorder="1" applyAlignment="1">
      <alignment horizontal="left" vertical="center" wrapText="1"/>
    </xf>
    <xf numFmtId="0" fontId="34" fillId="5" borderId="48" xfId="2" quotePrefix="1" applyFont="1" applyFill="1" applyBorder="1" applyAlignment="1">
      <alignment horizontal="center" vertical="top"/>
    </xf>
    <xf numFmtId="0" fontId="36" fillId="5" borderId="13" xfId="10" applyFont="1" applyFill="1" applyBorder="1" applyAlignment="1">
      <alignment horizontal="left" wrapText="1"/>
    </xf>
    <xf numFmtId="0" fontId="36" fillId="5" borderId="52" xfId="10" applyFont="1" applyFill="1" applyBorder="1" applyAlignment="1">
      <alignment horizontal="left" vertical="center" wrapText="1"/>
    </xf>
    <xf numFmtId="0" fontId="36" fillId="5" borderId="5" xfId="10" applyFont="1" applyFill="1" applyBorder="1"/>
    <xf numFmtId="0" fontId="34" fillId="5" borderId="28" xfId="2" applyFont="1" applyFill="1" applyBorder="1" applyAlignment="1">
      <alignment horizontal="center"/>
    </xf>
    <xf numFmtId="0" fontId="36" fillId="5" borderId="28" xfId="9" applyFont="1" applyFill="1" applyBorder="1"/>
    <xf numFmtId="0" fontId="36" fillId="5" borderId="27" xfId="9" applyFont="1" applyFill="1" applyBorder="1"/>
    <xf numFmtId="0" fontId="36" fillId="5" borderId="27" xfId="10" applyFont="1" applyFill="1" applyBorder="1" applyAlignment="1">
      <alignment vertical="top" wrapText="1"/>
    </xf>
    <xf numFmtId="0" fontId="36" fillId="5" borderId="52" xfId="10" applyFont="1" applyFill="1" applyBorder="1" applyAlignment="1">
      <alignment vertical="center" wrapText="1"/>
    </xf>
    <xf numFmtId="0" fontId="36" fillId="5" borderId="57" xfId="10" applyFont="1" applyFill="1" applyBorder="1" applyAlignment="1">
      <alignment vertical="center" wrapText="1"/>
    </xf>
    <xf numFmtId="0" fontId="36" fillId="5" borderId="25" xfId="10" applyFont="1" applyFill="1" applyBorder="1" applyAlignment="1">
      <alignment horizontal="left" vertical="top" wrapText="1"/>
    </xf>
    <xf numFmtId="0" fontId="36" fillId="5" borderId="58" xfId="10" applyFont="1" applyFill="1" applyBorder="1" applyAlignment="1">
      <alignment vertical="top" wrapText="1"/>
    </xf>
    <xf numFmtId="0" fontId="36" fillId="5" borderId="48" xfId="10" applyFont="1" applyFill="1" applyBorder="1" applyAlignment="1">
      <alignment vertical="top" wrapText="1"/>
    </xf>
    <xf numFmtId="0" fontId="33" fillId="5" borderId="25" xfId="10" applyFont="1" applyFill="1" applyBorder="1" applyAlignment="1">
      <alignment horizontal="center" vertical="center"/>
    </xf>
    <xf numFmtId="0" fontId="33" fillId="5" borderId="27" xfId="10" applyFont="1" applyFill="1" applyBorder="1" applyAlignment="1">
      <alignment horizontal="center" vertical="center"/>
    </xf>
    <xf numFmtId="4" fontId="38" fillId="5" borderId="28" xfId="10" applyNumberFormat="1" applyFont="1" applyFill="1" applyBorder="1" applyAlignment="1">
      <alignment vertical="center"/>
    </xf>
    <xf numFmtId="3" fontId="34" fillId="0" borderId="0" xfId="10" applyNumberFormat="1" applyFont="1"/>
    <xf numFmtId="0" fontId="6" fillId="0" borderId="0" xfId="0" applyFont="1" applyAlignment="1">
      <alignment horizontal="centerContinuous" vertical="center"/>
    </xf>
    <xf numFmtId="0" fontId="19" fillId="0" borderId="0" xfId="0" applyFont="1"/>
    <xf numFmtId="0" fontId="5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" vertical="center"/>
    </xf>
    <xf numFmtId="0" fontId="33" fillId="4" borderId="1" xfId="0" applyFont="1" applyFill="1" applyBorder="1" applyAlignment="1">
      <alignment horizontal="center"/>
    </xf>
    <xf numFmtId="0" fontId="33" fillId="4" borderId="1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 wrapText="1"/>
    </xf>
    <xf numFmtId="0" fontId="33" fillId="4" borderId="2" xfId="0" applyFont="1" applyFill="1" applyBorder="1" applyAlignment="1">
      <alignment horizontal="center" vertical="center"/>
    </xf>
    <xf numFmtId="0" fontId="33" fillId="4" borderId="2" xfId="0" applyFont="1" applyFill="1" applyBorder="1" applyAlignment="1">
      <alignment horizontal="center" vertical="center" wrapText="1"/>
    </xf>
    <xf numFmtId="0" fontId="33" fillId="4" borderId="3" xfId="0" applyFont="1" applyFill="1" applyBorder="1" applyAlignment="1">
      <alignment horizontal="center"/>
    </xf>
    <xf numFmtId="0" fontId="33" fillId="4" borderId="3" xfId="0" applyFont="1" applyFill="1" applyBorder="1" applyAlignment="1">
      <alignment horizontal="center" vertical="center"/>
    </xf>
    <xf numFmtId="0" fontId="33" fillId="4" borderId="3" xfId="0" applyFont="1" applyFill="1" applyBorder="1" applyAlignment="1">
      <alignment horizontal="center" vertical="center" wrapText="1"/>
    </xf>
    <xf numFmtId="0" fontId="33" fillId="4" borderId="5" xfId="0" applyFont="1" applyFill="1" applyBorder="1" applyAlignment="1">
      <alignment horizontal="center" vertical="center"/>
    </xf>
    <xf numFmtId="0" fontId="33" fillId="4" borderId="5" xfId="0" applyFont="1" applyFill="1" applyBorder="1" applyAlignment="1">
      <alignment horizontal="center"/>
    </xf>
    <xf numFmtId="0" fontId="33" fillId="4" borderId="5" xfId="0" applyFont="1" applyFill="1" applyBorder="1" applyAlignment="1">
      <alignment horizontal="center" vertical="center" wrapText="1"/>
    </xf>
    <xf numFmtId="0" fontId="8" fillId="4" borderId="28" xfId="0" applyFont="1" applyFill="1" applyBorder="1" applyAlignment="1">
      <alignment horizontal="center" vertical="center"/>
    </xf>
    <xf numFmtId="0" fontId="12" fillId="0" borderId="0" xfId="0" applyFont="1"/>
    <xf numFmtId="0" fontId="40" fillId="0" borderId="5" xfId="0" applyFont="1" applyBorder="1" applyAlignment="1">
      <alignment vertical="center"/>
    </xf>
    <xf numFmtId="0" fontId="40" fillId="0" borderId="5" xfId="0" applyFont="1" applyBorder="1" applyAlignment="1">
      <alignment horizontal="center" vertical="center"/>
    </xf>
    <xf numFmtId="3" fontId="43" fillId="0" borderId="47" xfId="0" applyNumberFormat="1" applyFont="1" applyBorder="1" applyAlignment="1">
      <alignment vertical="center"/>
    </xf>
    <xf numFmtId="0" fontId="34" fillId="0" borderId="3" xfId="0" applyFont="1" applyBorder="1" applyAlignment="1">
      <alignment horizontal="right" vertical="center"/>
    </xf>
    <xf numFmtId="0" fontId="44" fillId="0" borderId="3" xfId="0" applyFont="1" applyBorder="1" applyAlignment="1">
      <alignment horizontal="center" vertical="center"/>
    </xf>
    <xf numFmtId="0" fontId="34" fillId="0" borderId="1" xfId="0" applyFont="1" applyBorder="1" applyAlignment="1">
      <alignment horizontal="left" vertical="center" indent="2"/>
    </xf>
    <xf numFmtId="4" fontId="44" fillId="0" borderId="1" xfId="0" applyNumberFormat="1" applyFont="1" applyBorder="1" applyAlignment="1">
      <alignment vertical="center"/>
    </xf>
    <xf numFmtId="0" fontId="34" fillId="0" borderId="3" xfId="0" applyFont="1" applyBorder="1" applyAlignment="1">
      <alignment horizontal="left" vertical="center" indent="2"/>
    </xf>
    <xf numFmtId="4" fontId="44" fillId="0" borderId="3" xfId="0" applyNumberFormat="1" applyFont="1" applyBorder="1" applyAlignment="1">
      <alignment vertical="center"/>
    </xf>
    <xf numFmtId="4" fontId="44" fillId="0" borderId="3" xfId="0" applyNumberFormat="1" applyFont="1" applyBorder="1" applyAlignment="1">
      <alignment vertical="top"/>
    </xf>
    <xf numFmtId="4" fontId="44" fillId="0" borderId="3" xfId="0" applyNumberFormat="1" applyFont="1" applyBorder="1" applyAlignment="1">
      <alignment horizontal="right" vertical="center"/>
    </xf>
    <xf numFmtId="0" fontId="34" fillId="0" borderId="3" xfId="0" applyFont="1" applyBorder="1" applyAlignment="1">
      <alignment horizontal="right" vertical="top"/>
    </xf>
    <xf numFmtId="0" fontId="44" fillId="0" borderId="3" xfId="0" applyFont="1" applyBorder="1" applyAlignment="1">
      <alignment horizontal="center" vertical="top"/>
    </xf>
    <xf numFmtId="0" fontId="34" fillId="0" borderId="3" xfId="0" applyFont="1" applyBorder="1" applyAlignment="1">
      <alignment horizontal="left" vertical="top" wrapText="1" indent="2"/>
    </xf>
    <xf numFmtId="0" fontId="44" fillId="0" borderId="28" xfId="0" applyFont="1" applyBorder="1" applyAlignment="1">
      <alignment horizontal="right" vertical="center"/>
    </xf>
    <xf numFmtId="0" fontId="40" fillId="0" borderId="28" xfId="0" applyFont="1" applyBorder="1" applyAlignment="1">
      <alignment horizontal="center"/>
    </xf>
    <xf numFmtId="0" fontId="34" fillId="0" borderId="28" xfId="0" applyFont="1" applyBorder="1" applyAlignment="1">
      <alignment horizontal="left" vertical="center" indent="2"/>
    </xf>
    <xf numFmtId="4" fontId="44" fillId="0" borderId="28" xfId="0" applyNumberFormat="1" applyFont="1" applyBorder="1" applyAlignment="1">
      <alignment vertical="center"/>
    </xf>
    <xf numFmtId="0" fontId="34" fillId="0" borderId="3" xfId="0" applyFont="1" applyBorder="1" applyAlignment="1">
      <alignment horizontal="left" vertical="center" wrapText="1" indent="2"/>
    </xf>
    <xf numFmtId="0" fontId="44" fillId="0" borderId="5" xfId="0" applyFont="1" applyBorder="1" applyAlignment="1">
      <alignment horizontal="center" vertical="center"/>
    </xf>
    <xf numFmtId="0" fontId="34" fillId="0" borderId="5" xfId="0" applyFont="1" applyBorder="1" applyAlignment="1">
      <alignment horizontal="left" vertical="center" indent="2"/>
    </xf>
    <xf numFmtId="4" fontId="44" fillId="0" borderId="5" xfId="0" applyNumberFormat="1" applyFont="1" applyBorder="1" applyAlignment="1">
      <alignment vertical="center"/>
    </xf>
    <xf numFmtId="4" fontId="44" fillId="0" borderId="5" xfId="0" applyNumberFormat="1" applyFont="1" applyBorder="1" applyAlignment="1">
      <alignment horizontal="right" vertical="center"/>
    </xf>
    <xf numFmtId="0" fontId="44" fillId="5" borderId="5" xfId="0" applyFont="1" applyFill="1" applyBorder="1" applyAlignment="1">
      <alignment horizontal="right" vertical="center"/>
    </xf>
    <xf numFmtId="0" fontId="44" fillId="5" borderId="5" xfId="0" applyFont="1" applyFill="1" applyBorder="1" applyAlignment="1">
      <alignment vertical="center"/>
    </xf>
    <xf numFmtId="0" fontId="25" fillId="0" borderId="0" xfId="0" applyFont="1"/>
    <xf numFmtId="0" fontId="19" fillId="0" borderId="0" xfId="0" applyFont="1" applyAlignment="1">
      <alignment vertical="center"/>
    </xf>
    <xf numFmtId="0" fontId="32" fillId="0" borderId="0" xfId="0" applyFont="1" applyAlignment="1">
      <alignment horizontal="centerContinuous" vertical="center" wrapText="1"/>
    </xf>
    <xf numFmtId="0" fontId="6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 wrapText="1"/>
    </xf>
    <xf numFmtId="0" fontId="31" fillId="0" borderId="0" xfId="0" applyFont="1" applyAlignment="1">
      <alignment horizontal="center" vertical="center"/>
    </xf>
    <xf numFmtId="0" fontId="33" fillId="4" borderId="28" xfId="0" applyFont="1" applyFill="1" applyBorder="1" applyAlignment="1">
      <alignment horizontal="center" vertical="center"/>
    </xf>
    <xf numFmtId="0" fontId="33" fillId="4" borderId="28" xfId="0" applyFont="1" applyFill="1" applyBorder="1" applyAlignment="1">
      <alignment horizontal="center" vertical="center" wrapText="1"/>
    </xf>
    <xf numFmtId="0" fontId="34" fillId="0" borderId="0" xfId="0" applyFont="1"/>
    <xf numFmtId="0" fontId="34" fillId="0" borderId="0" xfId="0" applyFont="1" applyAlignment="1">
      <alignment vertical="center"/>
    </xf>
    <xf numFmtId="0" fontId="8" fillId="0" borderId="28" xfId="0" applyFont="1" applyBorder="1" applyAlignment="1">
      <alignment horizontal="center" vertical="center"/>
    </xf>
    <xf numFmtId="0" fontId="31" fillId="0" borderId="0" xfId="0" applyFont="1"/>
    <xf numFmtId="0" fontId="31" fillId="0" borderId="0" xfId="0" applyFont="1" applyAlignment="1">
      <alignment vertical="center"/>
    </xf>
    <xf numFmtId="0" fontId="34" fillId="0" borderId="3" xfId="0" applyFont="1" applyBorder="1" applyAlignment="1">
      <alignment horizontal="center" vertical="center"/>
    </xf>
    <xf numFmtId="0" fontId="34" fillId="0" borderId="3" xfId="0" applyFont="1" applyBorder="1" applyAlignment="1">
      <alignment vertical="center"/>
    </xf>
    <xf numFmtId="49" fontId="34" fillId="0" borderId="3" xfId="0" applyNumberFormat="1" applyFont="1" applyBorder="1" applyAlignment="1">
      <alignment horizontal="center" vertical="center"/>
    </xf>
    <xf numFmtId="49" fontId="34" fillId="0" borderId="5" xfId="0" applyNumberFormat="1" applyFont="1" applyBorder="1" applyAlignment="1">
      <alignment horizontal="center" vertical="center"/>
    </xf>
    <xf numFmtId="4" fontId="40" fillId="0" borderId="5" xfId="0" applyNumberFormat="1" applyFont="1" applyBorder="1" applyAlignment="1">
      <alignment vertical="center"/>
    </xf>
    <xf numFmtId="4" fontId="34" fillId="0" borderId="5" xfId="0" applyNumberFormat="1" applyFont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  <xf numFmtId="0" fontId="45" fillId="0" borderId="0" xfId="0" applyFont="1" applyAlignment="1">
      <alignment wrapText="1"/>
    </xf>
    <xf numFmtId="49" fontId="34" fillId="0" borderId="28" xfId="0" applyNumberFormat="1" applyFont="1" applyBorder="1" applyAlignment="1">
      <alignment horizontal="center" vertical="center"/>
    </xf>
    <xf numFmtId="4" fontId="34" fillId="0" borderId="28" xfId="0" applyNumberFormat="1" applyFont="1" applyBorder="1" applyAlignment="1">
      <alignment horizontal="center" vertical="center"/>
    </xf>
    <xf numFmtId="4" fontId="40" fillId="0" borderId="28" xfId="0" applyNumberFormat="1" applyFont="1" applyBorder="1" applyAlignment="1">
      <alignment vertical="center"/>
    </xf>
    <xf numFmtId="0" fontId="45" fillId="0" borderId="0" xfId="0" applyFont="1"/>
    <xf numFmtId="4" fontId="34" fillId="0" borderId="3" xfId="0" applyNumberFormat="1" applyFont="1" applyBorder="1" applyAlignment="1">
      <alignment horizontal="center" vertical="center"/>
    </xf>
    <xf numFmtId="4" fontId="34" fillId="0" borderId="3" xfId="0" applyNumberFormat="1" applyFont="1" applyBorder="1" applyAlignment="1">
      <alignment vertical="center"/>
    </xf>
    <xf numFmtId="0" fontId="34" fillId="0" borderId="5" xfId="0" applyFont="1" applyBorder="1" applyAlignment="1">
      <alignment horizontal="center" vertical="center"/>
    </xf>
    <xf numFmtId="0" fontId="34" fillId="0" borderId="5" xfId="0" applyFont="1" applyBorder="1" applyAlignment="1">
      <alignment vertical="center"/>
    </xf>
    <xf numFmtId="49" fontId="34" fillId="0" borderId="49" xfId="0" applyNumberFormat="1" applyFont="1" applyBorder="1" applyAlignment="1">
      <alignment horizontal="center" vertical="center"/>
    </xf>
    <xf numFmtId="4" fontId="34" fillId="0" borderId="5" xfId="0" applyNumberFormat="1" applyFont="1" applyBorder="1" applyAlignment="1">
      <alignment vertical="center"/>
    </xf>
    <xf numFmtId="0" fontId="45" fillId="0" borderId="0" xfId="0" applyFont="1" applyAlignment="1">
      <alignment vertical="center" wrapText="1"/>
    </xf>
    <xf numFmtId="49" fontId="34" fillId="0" borderId="42" xfId="0" applyNumberFormat="1" applyFont="1" applyBorder="1" applyAlignment="1">
      <alignment horizontal="center" vertical="center"/>
    </xf>
    <xf numFmtId="4" fontId="46" fillId="0" borderId="0" xfId="0" applyNumberFormat="1" applyFont="1"/>
    <xf numFmtId="0" fontId="0" fillId="0" borderId="0" xfId="0" applyAlignment="1">
      <alignment horizontal="centerContinuous"/>
    </xf>
    <xf numFmtId="0" fontId="10" fillId="0" borderId="11" xfId="0" applyFont="1" applyBorder="1" applyAlignment="1">
      <alignment vertical="center" wrapText="1"/>
    </xf>
    <xf numFmtId="4" fontId="10" fillId="0" borderId="12" xfId="0" applyNumberFormat="1" applyFont="1" applyBorder="1"/>
    <xf numFmtId="4" fontId="10" fillId="0" borderId="12" xfId="0" applyNumberFormat="1" applyFont="1" applyBorder="1" applyAlignment="1">
      <alignment horizontal="right"/>
    </xf>
    <xf numFmtId="0" fontId="10" fillId="0" borderId="12" xfId="0" applyFont="1" applyBorder="1" applyAlignment="1">
      <alignment vertical="center" wrapText="1"/>
    </xf>
    <xf numFmtId="3" fontId="10" fillId="0" borderId="11" xfId="0" applyNumberFormat="1" applyFont="1" applyBorder="1"/>
    <xf numFmtId="0" fontId="10" fillId="0" borderId="11" xfId="0" applyFont="1" applyBorder="1" applyAlignment="1">
      <alignment vertical="center"/>
    </xf>
    <xf numFmtId="0" fontId="10" fillId="0" borderId="11" xfId="0" applyFont="1" applyBorder="1" applyAlignment="1">
      <alignment wrapText="1"/>
    </xf>
    <xf numFmtId="0" fontId="3" fillId="0" borderId="11" xfId="0" applyFont="1" applyBorder="1"/>
    <xf numFmtId="0" fontId="10" fillId="0" borderId="13" xfId="3" applyFont="1" applyBorder="1"/>
    <xf numFmtId="4" fontId="3" fillId="0" borderId="12" xfId="0" applyNumberFormat="1" applyFont="1" applyBorder="1" applyAlignment="1">
      <alignment horizontal="right"/>
    </xf>
    <xf numFmtId="4" fontId="3" fillId="0" borderId="12" xfId="0" applyNumberFormat="1" applyFont="1" applyBorder="1"/>
    <xf numFmtId="0" fontId="3" fillId="0" borderId="11" xfId="0" applyFont="1" applyBorder="1" applyAlignment="1">
      <alignment wrapText="1"/>
    </xf>
    <xf numFmtId="0" fontId="10" fillId="0" borderId="12" xfId="3" applyFont="1" applyBorder="1" applyAlignment="1">
      <alignment vertical="center" wrapText="1"/>
    </xf>
    <xf numFmtId="0" fontId="10" fillId="0" borderId="12" xfId="3" applyFont="1" applyBorder="1"/>
    <xf numFmtId="0" fontId="10" fillId="0" borderId="11" xfId="0" applyFont="1" applyBorder="1"/>
    <xf numFmtId="4" fontId="10" fillId="0" borderId="13" xfId="0" applyNumberFormat="1" applyFont="1" applyBorder="1"/>
    <xf numFmtId="0" fontId="3" fillId="0" borderId="12" xfId="3" applyFont="1" applyBorder="1"/>
    <xf numFmtId="0" fontId="10" fillId="0" borderId="13" xfId="0" applyFont="1" applyBorder="1"/>
    <xf numFmtId="0" fontId="10" fillId="0" borderId="12" xfId="0" applyFont="1" applyBorder="1" applyAlignment="1">
      <alignment wrapText="1"/>
    </xf>
    <xf numFmtId="0" fontId="3" fillId="0" borderId="11" xfId="0" applyFont="1" applyBorder="1" applyAlignment="1">
      <alignment vertical="center" wrapText="1"/>
    </xf>
    <xf numFmtId="0" fontId="10" fillId="0" borderId="12" xfId="0" applyFont="1" applyBorder="1" applyAlignment="1">
      <alignment vertical="center"/>
    </xf>
    <xf numFmtId="0" fontId="10" fillId="0" borderId="0" xfId="0" applyFont="1" applyAlignment="1">
      <alignment horizontal="left"/>
    </xf>
    <xf numFmtId="0" fontId="7" fillId="0" borderId="24" xfId="4" applyFont="1" applyBorder="1" applyAlignment="1">
      <alignment horizontal="center" vertical="center" wrapText="1"/>
    </xf>
    <xf numFmtId="3" fontId="18" fillId="0" borderId="24" xfId="4" applyNumberFormat="1" applyFont="1" applyBorder="1" applyAlignment="1">
      <alignment horizontal="center" vertical="center" wrapText="1"/>
    </xf>
    <xf numFmtId="0" fontId="17" fillId="0" borderId="0" xfId="4" applyFont="1"/>
    <xf numFmtId="3" fontId="17" fillId="0" borderId="0" xfId="4" applyNumberFormat="1" applyFont="1"/>
    <xf numFmtId="3" fontId="48" fillId="0" borderId="24" xfId="4" applyNumberFormat="1" applyFont="1" applyBorder="1" applyAlignment="1">
      <alignment horizontal="center" vertical="center" wrapText="1"/>
    </xf>
    <xf numFmtId="3" fontId="48" fillId="0" borderId="0" xfId="4" applyNumberFormat="1" applyFont="1" applyAlignment="1">
      <alignment horizontal="center" vertical="center" wrapText="1"/>
    </xf>
    <xf numFmtId="0" fontId="24" fillId="0" borderId="0" xfId="6"/>
    <xf numFmtId="0" fontId="25" fillId="0" borderId="29" xfId="6" applyFont="1" applyBorder="1" applyAlignment="1">
      <alignment vertical="center"/>
    </xf>
    <xf numFmtId="4" fontId="25" fillId="0" borderId="29" xfId="6" applyNumberFormat="1" applyFont="1" applyBorder="1" applyAlignment="1">
      <alignment horizontal="center" vertical="center"/>
    </xf>
    <xf numFmtId="4" fontId="25" fillId="0" borderId="29" xfId="6" applyNumberFormat="1" applyFont="1" applyBorder="1" applyAlignment="1">
      <alignment vertical="center"/>
    </xf>
    <xf numFmtId="0" fontId="25" fillId="0" borderId="30" xfId="6" applyFont="1" applyBorder="1" applyAlignment="1">
      <alignment vertical="center"/>
    </xf>
    <xf numFmtId="4" fontId="25" fillId="0" borderId="30" xfId="6" applyNumberFormat="1" applyFont="1" applyBorder="1" applyAlignment="1">
      <alignment horizontal="center" vertical="center"/>
    </xf>
    <xf numFmtId="4" fontId="25" fillId="0" borderId="30" xfId="6" applyNumberFormat="1" applyFont="1" applyBorder="1" applyAlignment="1">
      <alignment vertical="center"/>
    </xf>
    <xf numFmtId="0" fontId="25" fillId="0" borderId="37" xfId="6" applyFont="1" applyBorder="1" applyAlignment="1">
      <alignment wrapText="1"/>
    </xf>
    <xf numFmtId="0" fontId="25" fillId="0" borderId="41" xfId="6" applyFont="1" applyBorder="1"/>
    <xf numFmtId="0" fontId="25" fillId="0" borderId="41" xfId="6" applyFont="1" applyBorder="1" applyAlignment="1">
      <alignment vertical="center"/>
    </xf>
    <xf numFmtId="0" fontId="31" fillId="0" borderId="0" xfId="6" applyFont="1"/>
    <xf numFmtId="0" fontId="19" fillId="0" borderId="0" xfId="8" applyAlignment="1">
      <alignment vertical="center"/>
    </xf>
    <xf numFmtId="0" fontId="19" fillId="0" borderId="0" xfId="8"/>
    <xf numFmtId="0" fontId="19" fillId="0" borderId="27" xfId="8" applyBorder="1" applyAlignment="1">
      <alignment horizontal="centerContinuous" vertical="center"/>
    </xf>
    <xf numFmtId="0" fontId="19" fillId="0" borderId="26" xfId="8" applyBorder="1" applyAlignment="1">
      <alignment horizontal="centerContinuous" vertical="center"/>
    </xf>
    <xf numFmtId="0" fontId="49" fillId="0" borderId="0" xfId="8" applyFont="1" applyAlignment="1">
      <alignment vertical="center"/>
    </xf>
    <xf numFmtId="0" fontId="39" fillId="0" borderId="25" xfId="9" applyFont="1" applyBorder="1" applyAlignment="1">
      <alignment horizontal="left"/>
    </xf>
    <xf numFmtId="0" fontId="39" fillId="0" borderId="27" xfId="9" applyFont="1" applyBorder="1" applyAlignment="1">
      <alignment horizontal="centerContinuous"/>
    </xf>
    <xf numFmtId="0" fontId="39" fillId="0" borderId="27" xfId="9" applyFont="1" applyBorder="1" applyAlignment="1">
      <alignment horizontal="center" vertical="top"/>
    </xf>
    <xf numFmtId="0" fontId="39" fillId="0" borderId="27" xfId="9" applyFont="1" applyBorder="1" applyAlignment="1">
      <alignment horizontal="center"/>
    </xf>
    <xf numFmtId="4" fontId="39" fillId="0" borderId="28" xfId="9" applyNumberFormat="1" applyFont="1" applyBorder="1"/>
    <xf numFmtId="0" fontId="33" fillId="0" borderId="27" xfId="9" applyFont="1" applyBorder="1" applyAlignment="1">
      <alignment horizontal="centerContinuous" vertical="center"/>
    </xf>
    <xf numFmtId="0" fontId="33" fillId="0" borderId="27" xfId="9" applyFont="1" applyBorder="1" applyAlignment="1">
      <alignment horizontal="center" vertical="top"/>
    </xf>
    <xf numFmtId="0" fontId="38" fillId="0" borderId="27" xfId="9" applyFont="1" applyBorder="1" applyAlignment="1">
      <alignment horizontal="center" vertical="center"/>
    </xf>
    <xf numFmtId="4" fontId="38" fillId="0" borderId="28" xfId="9" applyNumberFormat="1" applyFont="1" applyBorder="1" applyAlignment="1">
      <alignment vertical="center"/>
    </xf>
    <xf numFmtId="0" fontId="39" fillId="0" borderId="0" xfId="9" applyFont="1" applyAlignment="1">
      <alignment vertical="center"/>
    </xf>
    <xf numFmtId="0" fontId="38" fillId="5" borderId="25" xfId="10" applyFont="1" applyFill="1" applyBorder="1" applyAlignment="1">
      <alignment horizontal="left" vertical="center"/>
    </xf>
    <xf numFmtId="0" fontId="38" fillId="5" borderId="27" xfId="10" applyFont="1" applyFill="1" applyBorder="1" applyAlignment="1">
      <alignment horizontal="left" vertical="center"/>
    </xf>
    <xf numFmtId="0" fontId="38" fillId="5" borderId="26" xfId="10" applyFont="1" applyFill="1" applyBorder="1" applyAlignment="1">
      <alignment horizontal="left" vertical="center"/>
    </xf>
    <xf numFmtId="0" fontId="39" fillId="5" borderId="25" xfId="10" applyFont="1" applyFill="1" applyBorder="1" applyAlignment="1">
      <alignment horizontal="center"/>
    </xf>
    <xf numFmtId="0" fontId="39" fillId="5" borderId="27" xfId="10" applyFont="1" applyFill="1" applyBorder="1" applyAlignment="1">
      <alignment horizontal="center"/>
    </xf>
    <xf numFmtId="4" fontId="39" fillId="5" borderId="28" xfId="10" applyNumberFormat="1" applyFont="1" applyFill="1" applyBorder="1"/>
    <xf numFmtId="0" fontId="39" fillId="0" borderId="0" xfId="10" applyFont="1" applyAlignment="1">
      <alignment vertical="center"/>
    </xf>
    <xf numFmtId="0" fontId="0" fillId="0" borderId="0" xfId="0" applyAlignment="1">
      <alignment vertical="center"/>
    </xf>
    <xf numFmtId="0" fontId="40" fillId="0" borderId="47" xfId="0" applyFont="1" applyBorder="1" applyAlignment="1">
      <alignment vertical="center" wrapText="1"/>
    </xf>
    <xf numFmtId="0" fontId="40" fillId="5" borderId="28" xfId="0" applyFont="1" applyFill="1" applyBorder="1" applyAlignment="1">
      <alignment horizontal="left" vertical="center" indent="2"/>
    </xf>
    <xf numFmtId="4" fontId="40" fillId="5" borderId="5" xfId="0" applyNumberFormat="1" applyFont="1" applyFill="1" applyBorder="1" applyAlignment="1">
      <alignment vertical="center"/>
    </xf>
    <xf numFmtId="0" fontId="0" fillId="5" borderId="0" xfId="0" applyFill="1"/>
    <xf numFmtId="0" fontId="10" fillId="0" borderId="0" xfId="0" applyFont="1"/>
    <xf numFmtId="0" fontId="25" fillId="0" borderId="0" xfId="0" applyFont="1" applyAlignment="1">
      <alignment vertical="center"/>
    </xf>
    <xf numFmtId="4" fontId="50" fillId="0" borderId="3" xfId="0" applyNumberFormat="1" applyFont="1" applyBorder="1" applyAlignment="1">
      <alignment vertical="center"/>
    </xf>
    <xf numFmtId="0" fontId="34" fillId="0" borderId="3" xfId="0" applyFont="1" applyBorder="1"/>
    <xf numFmtId="0" fontId="34" fillId="0" borderId="3" xfId="0" applyFont="1" applyBorder="1" applyAlignment="1">
      <alignment wrapText="1"/>
    </xf>
    <xf numFmtId="4" fontId="25" fillId="0" borderId="0" xfId="0" applyNumberFormat="1" applyFont="1"/>
    <xf numFmtId="0" fontId="34" fillId="0" borderId="5" xfId="0" applyFont="1" applyBorder="1"/>
    <xf numFmtId="4" fontId="50" fillId="0" borderId="5" xfId="0" applyNumberFormat="1" applyFont="1" applyBorder="1" applyAlignment="1">
      <alignment vertical="center"/>
    </xf>
    <xf numFmtId="0" fontId="33" fillId="0" borderId="25" xfId="0" applyFont="1" applyBorder="1" applyAlignment="1">
      <alignment horizontal="center" vertical="center"/>
    </xf>
    <xf numFmtId="0" fontId="47" fillId="0" borderId="27" xfId="0" applyFont="1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4" fontId="33" fillId="0" borderId="26" xfId="0" applyNumberFormat="1" applyFont="1" applyBorder="1" applyAlignment="1">
      <alignment vertical="center"/>
    </xf>
    <xf numFmtId="4" fontId="33" fillId="0" borderId="28" xfId="0" applyNumberFormat="1" applyFont="1" applyBorder="1" applyAlignment="1">
      <alignment vertical="center"/>
    </xf>
    <xf numFmtId="0" fontId="49" fillId="0" borderId="0" xfId="0" applyFont="1" applyAlignment="1">
      <alignment vertical="center"/>
    </xf>
    <xf numFmtId="0" fontId="33" fillId="0" borderId="0" xfId="9" applyFont="1" applyAlignment="1">
      <alignment horizontal="center" vertical="center" wrapText="1"/>
    </xf>
  </cellXfs>
  <cellStyles count="11">
    <cellStyle name="Dziesiętny" xfId="1" builtinId="3"/>
    <cellStyle name="Dziesiętny 2" xfId="5" xr:uid="{D318173C-E831-4386-98BC-F19966AF2D66}"/>
    <cellStyle name="Dziesiętny 3" xfId="7" xr:uid="{8EA55AD7-3E41-4ACE-9DBE-EAEA045FA82E}"/>
    <cellStyle name="Excel Built-in Normal" xfId="4" xr:uid="{939AB05E-57B6-4FDA-8341-9DC5D529B098}"/>
    <cellStyle name="Normalny" xfId="0" builtinId="0"/>
    <cellStyle name="Normalny 2" xfId="3" xr:uid="{01EDCE68-8194-4B1E-8905-6DF810E86122}"/>
    <cellStyle name="Normalny 3" xfId="8" xr:uid="{BA40DE46-D1BD-4128-A799-05C728AD6208}"/>
    <cellStyle name="Normalny 3 2" xfId="9" xr:uid="{D5BD9DEE-E4DF-43C3-BF18-442708CBBF8D}"/>
    <cellStyle name="Normalny 4" xfId="10" xr:uid="{5225957E-3C90-4E08-9AA3-AF61DA0468AE}"/>
    <cellStyle name="Normalny_zal_Szczecin" xfId="6" xr:uid="{EC7B73B3-3BFE-422D-8457-F2B7CA5F78CD}"/>
    <cellStyle name="Zły" xfId="2" builtinId="27"/>
  </cellStyles>
  <dxfs count="0"/>
  <tableStyles count="0" defaultTableStyle="TableStyleMedium2" defaultPivotStyle="PivotStyleLight16"/>
  <colors>
    <mruColors>
      <color rgb="FFFFFFFF"/>
      <color rgb="FFFF3300"/>
      <color rgb="FFFF00FF"/>
      <color rgb="FFCCCCFF"/>
      <color rgb="FF800080"/>
      <color rgb="FF6600CC"/>
      <color rgb="FF00FF00"/>
      <color rgb="FF66CCFF"/>
      <color rgb="FF0066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596310</xdr:colOff>
      <xdr:row>19</xdr:row>
      <xdr:rowOff>0</xdr:rowOff>
    </xdr:from>
    <xdr:to>
      <xdr:col>3</xdr:col>
      <xdr:colOff>780270</xdr:colOff>
      <xdr:row>19</xdr:row>
      <xdr:rowOff>263880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B3B94351-2B11-4685-8CE5-FE1B196738AF}"/>
            </a:ext>
          </a:extLst>
        </xdr:cNvPr>
        <xdr:cNvSpPr/>
      </xdr:nvSpPr>
      <xdr:spPr>
        <a:xfrm>
          <a:off x="1358310" y="3571875"/>
          <a:ext cx="183960" cy="2638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/>
        <a:lstStyle/>
        <a:p>
          <a:endParaRPr lang="pl-PL"/>
        </a:p>
      </xdr:txBody>
    </xdr:sp>
    <xdr:clientData/>
  </xdr:twoCellAnchor>
  <xdr:twoCellAnchor editAs="oneCell">
    <xdr:from>
      <xdr:col>3</xdr:col>
      <xdr:colOff>596310</xdr:colOff>
      <xdr:row>19</xdr:row>
      <xdr:rowOff>0</xdr:rowOff>
    </xdr:from>
    <xdr:to>
      <xdr:col>3</xdr:col>
      <xdr:colOff>780270</xdr:colOff>
      <xdr:row>19</xdr:row>
      <xdr:rowOff>263880</xdr:rowOff>
    </xdr:to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53CA48F3-589F-40F2-80D5-54BC7C51C766}"/>
            </a:ext>
          </a:extLst>
        </xdr:cNvPr>
        <xdr:cNvSpPr/>
      </xdr:nvSpPr>
      <xdr:spPr>
        <a:xfrm>
          <a:off x="1358310" y="3571875"/>
          <a:ext cx="183960" cy="2638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/>
        <a:lstStyle/>
        <a:p>
          <a:endParaRPr lang="pl-PL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D267E-9B51-4226-A588-160608B11006}">
  <sheetPr>
    <tabColor rgb="FFCC00FF"/>
  </sheetPr>
  <dimension ref="A1:H602"/>
  <sheetViews>
    <sheetView tabSelected="1" zoomScale="160" zoomScaleNormal="160" workbookViewId="0"/>
  </sheetViews>
  <sheetFormatPr defaultRowHeight="15" x14ac:dyDescent="0.25"/>
  <cols>
    <col min="1" max="1" width="3.7109375" customWidth="1"/>
    <col min="2" max="2" width="6" customWidth="1"/>
    <col min="3" max="3" width="5" customWidth="1"/>
    <col min="4" max="4" width="39.5703125" customWidth="1"/>
    <col min="5" max="5" width="13" customWidth="1"/>
    <col min="6" max="6" width="10.5703125" customWidth="1"/>
    <col min="7" max="7" width="10.28515625" customWidth="1"/>
    <col min="8" max="8" width="12.570312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0</v>
      </c>
      <c r="G1" s="1"/>
      <c r="H1" s="1"/>
    </row>
    <row r="2" spans="1:8" ht="12.75" customHeight="1" x14ac:dyDescent="0.25">
      <c r="A2" s="1"/>
      <c r="B2" s="1"/>
      <c r="C2" s="2"/>
      <c r="D2" s="3"/>
      <c r="E2" s="3"/>
      <c r="F2" s="3" t="s">
        <v>193</v>
      </c>
      <c r="G2" s="1"/>
      <c r="H2" s="1"/>
    </row>
    <row r="3" spans="1:8" ht="12.75" customHeight="1" x14ac:dyDescent="0.25">
      <c r="A3" s="1"/>
      <c r="B3" s="1"/>
      <c r="C3" s="2"/>
      <c r="D3" s="3"/>
      <c r="E3" s="3"/>
      <c r="F3" s="3" t="s">
        <v>1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194</v>
      </c>
      <c r="G4" s="1"/>
      <c r="H4" s="1"/>
    </row>
    <row r="5" spans="1:8" ht="36" customHeight="1" x14ac:dyDescent="0.25">
      <c r="A5" s="4" t="s">
        <v>2</v>
      </c>
      <c r="B5" s="567"/>
      <c r="C5" s="5"/>
      <c r="D5" s="5"/>
      <c r="E5" s="567"/>
      <c r="F5" s="567"/>
      <c r="G5" s="6"/>
      <c r="H5" s="567"/>
    </row>
    <row r="6" spans="1:8" ht="24.75" customHeight="1" x14ac:dyDescent="0.25">
      <c r="A6" s="1"/>
      <c r="B6" s="1"/>
      <c r="C6" s="2"/>
      <c r="D6" s="2"/>
      <c r="E6" s="7"/>
      <c r="F6" s="1"/>
      <c r="G6" s="8"/>
      <c r="H6" s="9" t="s">
        <v>3</v>
      </c>
    </row>
    <row r="7" spans="1:8" s="17" customFormat="1" ht="11.25" x14ac:dyDescent="0.2">
      <c r="A7" s="10"/>
      <c r="B7" s="10"/>
      <c r="C7" s="11"/>
      <c r="D7" s="12"/>
      <c r="E7" s="13" t="s">
        <v>4</v>
      </c>
      <c r="F7" s="14"/>
      <c r="G7" s="15"/>
      <c r="H7" s="13" t="s">
        <v>4</v>
      </c>
    </row>
    <row r="8" spans="1:8" s="17" customFormat="1" ht="11.25" x14ac:dyDescent="0.2">
      <c r="A8" s="18" t="s">
        <v>5</v>
      </c>
      <c r="B8" s="18" t="s">
        <v>6</v>
      </c>
      <c r="C8" s="19" t="s">
        <v>7</v>
      </c>
      <c r="D8" s="20" t="s">
        <v>8</v>
      </c>
      <c r="E8" s="18" t="s">
        <v>9</v>
      </c>
      <c r="F8" s="21" t="s">
        <v>10</v>
      </c>
      <c r="G8" s="18" t="s">
        <v>11</v>
      </c>
      <c r="H8" s="18" t="s">
        <v>12</v>
      </c>
    </row>
    <row r="9" spans="1:8" s="17" customFormat="1" ht="4.5" customHeight="1" x14ac:dyDescent="0.2">
      <c r="A9" s="22"/>
      <c r="B9" s="22"/>
      <c r="C9" s="23"/>
      <c r="D9" s="24"/>
      <c r="E9" s="22"/>
      <c r="F9" s="25"/>
      <c r="G9" s="25"/>
      <c r="H9" s="22"/>
    </row>
    <row r="10" spans="1:8" s="17" customFormat="1" ht="18.75" customHeight="1" thickBot="1" x14ac:dyDescent="0.25">
      <c r="A10" s="26"/>
      <c r="B10" s="26"/>
      <c r="C10" s="27"/>
      <c r="D10" s="28" t="s">
        <v>13</v>
      </c>
      <c r="E10" s="29">
        <v>833229866.5999999</v>
      </c>
      <c r="F10" s="29">
        <f>SUM(F11,F35,F50)</f>
        <v>1237843</v>
      </c>
      <c r="G10" s="29">
        <f>SUM(G11,G35,G50)</f>
        <v>0</v>
      </c>
      <c r="H10" s="29">
        <f t="shared" ref="H10:H15" si="0">SUM(E10+F10-G10)</f>
        <v>834467709.5999999</v>
      </c>
    </row>
    <row r="11" spans="1:8" s="17" customFormat="1" ht="19.5" customHeight="1" thickBot="1" x14ac:dyDescent="0.25">
      <c r="A11" s="26"/>
      <c r="B11" s="26"/>
      <c r="C11" s="27"/>
      <c r="D11" s="30" t="s">
        <v>14</v>
      </c>
      <c r="E11" s="31">
        <v>771721881.95999992</v>
      </c>
      <c r="F11" s="31">
        <f>SUM(F12,F16,F27,F31)</f>
        <v>930553</v>
      </c>
      <c r="G11" s="31">
        <f>SUM(G12,G16,G27,G31)</f>
        <v>0</v>
      </c>
      <c r="H11" s="31">
        <f t="shared" si="0"/>
        <v>772652434.95999992</v>
      </c>
    </row>
    <row r="12" spans="1:8" s="17" customFormat="1" ht="18" customHeight="1" thickTop="1" thickBot="1" x14ac:dyDescent="0.25">
      <c r="A12" s="32">
        <v>758</v>
      </c>
      <c r="B12" s="18"/>
      <c r="C12" s="18"/>
      <c r="D12" s="33" t="s">
        <v>15</v>
      </c>
      <c r="E12" s="31">
        <v>217477935</v>
      </c>
      <c r="F12" s="34">
        <f>SUM(F13)</f>
        <v>572401</v>
      </c>
      <c r="G12" s="34">
        <f t="shared" ref="F12:G13" si="1">SUM(G13)</f>
        <v>0</v>
      </c>
      <c r="H12" s="31">
        <f t="shared" si="0"/>
        <v>218050336</v>
      </c>
    </row>
    <row r="13" spans="1:8" s="17" customFormat="1" ht="12.75" customHeight="1" thickTop="1" x14ac:dyDescent="0.2">
      <c r="A13" s="32"/>
      <c r="B13" s="27" t="s">
        <v>16</v>
      </c>
      <c r="C13" s="35"/>
      <c r="D13" s="36" t="s">
        <v>17</v>
      </c>
      <c r="E13" s="37">
        <v>300000</v>
      </c>
      <c r="F13" s="38">
        <f t="shared" si="1"/>
        <v>572401</v>
      </c>
      <c r="G13" s="38">
        <f t="shared" si="1"/>
        <v>0</v>
      </c>
      <c r="H13" s="37">
        <f t="shared" si="0"/>
        <v>872401</v>
      </c>
    </row>
    <row r="14" spans="1:8" s="17" customFormat="1" ht="20.25" customHeight="1" x14ac:dyDescent="0.2">
      <c r="A14" s="26"/>
      <c r="B14" s="39"/>
      <c r="C14" s="27"/>
      <c r="D14" s="568" t="s">
        <v>18</v>
      </c>
      <c r="E14" s="569">
        <v>0</v>
      </c>
      <c r="F14" s="570">
        <f>SUM(F15:F15)</f>
        <v>572401</v>
      </c>
      <c r="G14" s="570">
        <f>SUM(G15:G15)</f>
        <v>0</v>
      </c>
      <c r="H14" s="569">
        <f t="shared" si="0"/>
        <v>572401</v>
      </c>
    </row>
    <row r="15" spans="1:8" s="17" customFormat="1" ht="36" customHeight="1" x14ac:dyDescent="0.2">
      <c r="A15" s="26"/>
      <c r="B15" s="39"/>
      <c r="C15" s="40" t="s">
        <v>19</v>
      </c>
      <c r="D15" s="41" t="s">
        <v>20</v>
      </c>
      <c r="E15" s="42">
        <v>0</v>
      </c>
      <c r="F15" s="42">
        <f>190930+49631+274881+56959</f>
        <v>572401</v>
      </c>
      <c r="G15" s="43"/>
      <c r="H15" s="42">
        <f t="shared" si="0"/>
        <v>572401</v>
      </c>
    </row>
    <row r="16" spans="1:8" s="17" customFormat="1" ht="12.75" customHeight="1" thickBot="1" x14ac:dyDescent="0.25">
      <c r="A16" s="44">
        <v>852</v>
      </c>
      <c r="B16" s="44"/>
      <c r="C16" s="45"/>
      <c r="D16" s="46" t="s">
        <v>21</v>
      </c>
      <c r="E16" s="34">
        <v>22130372.360000003</v>
      </c>
      <c r="F16" s="34">
        <f>SUM(F18,F21,F24)</f>
        <v>334680</v>
      </c>
      <c r="G16" s="34">
        <f>SUM(G18,G21,G24)</f>
        <v>0</v>
      </c>
      <c r="H16" s="34">
        <f>SUM(E16+F16-G16)</f>
        <v>22465052.360000003</v>
      </c>
    </row>
    <row r="17" spans="1:8" s="17" customFormat="1" ht="12" customHeight="1" thickTop="1" x14ac:dyDescent="0.2">
      <c r="A17" s="44"/>
      <c r="B17" s="47">
        <v>85214</v>
      </c>
      <c r="C17" s="27"/>
      <c r="D17" s="48" t="s">
        <v>22</v>
      </c>
      <c r="E17" s="49"/>
      <c r="F17" s="50"/>
      <c r="G17" s="50"/>
      <c r="H17" s="49"/>
    </row>
    <row r="18" spans="1:8" s="17" customFormat="1" ht="12" customHeight="1" x14ac:dyDescent="0.2">
      <c r="A18" s="44"/>
      <c r="B18" s="47"/>
      <c r="C18" s="27"/>
      <c r="D18" s="51" t="s">
        <v>23</v>
      </c>
      <c r="E18" s="37">
        <v>6802686</v>
      </c>
      <c r="F18" s="38">
        <f>SUM(F19)</f>
        <v>795</v>
      </c>
      <c r="G18" s="38">
        <f>SUM(G19)</f>
        <v>0</v>
      </c>
      <c r="H18" s="37">
        <f>SUM(E18+F18-G18)</f>
        <v>6803481</v>
      </c>
    </row>
    <row r="19" spans="1:8" s="17" customFormat="1" ht="12" customHeight="1" x14ac:dyDescent="0.2">
      <c r="A19" s="44"/>
      <c r="B19" s="44"/>
      <c r="C19" s="83"/>
      <c r="D19" s="571" t="s">
        <v>24</v>
      </c>
      <c r="E19" s="569">
        <v>795</v>
      </c>
      <c r="F19" s="570">
        <f>SUM(F20:F20)</f>
        <v>795</v>
      </c>
      <c r="G19" s="570">
        <f>SUM(G20:G20)</f>
        <v>0</v>
      </c>
      <c r="H19" s="569">
        <f t="shared" ref="H19:H20" si="2">SUM(E19+F19-G19)</f>
        <v>1590</v>
      </c>
    </row>
    <row r="20" spans="1:8" s="17" customFormat="1" ht="34.5" customHeight="1" x14ac:dyDescent="0.2">
      <c r="A20" s="44"/>
      <c r="B20" s="44"/>
      <c r="C20" s="40" t="s">
        <v>19</v>
      </c>
      <c r="D20" s="41" t="s">
        <v>20</v>
      </c>
      <c r="E20" s="42">
        <v>795</v>
      </c>
      <c r="F20" s="42">
        <v>795</v>
      </c>
      <c r="G20" s="43"/>
      <c r="H20" s="42">
        <f t="shared" si="2"/>
        <v>1590</v>
      </c>
    </row>
    <row r="21" spans="1:8" s="17" customFormat="1" ht="12" customHeight="1" x14ac:dyDescent="0.2">
      <c r="A21" s="52"/>
      <c r="B21" s="47">
        <v>85230</v>
      </c>
      <c r="C21" s="27"/>
      <c r="D21" s="36" t="s">
        <v>25</v>
      </c>
      <c r="E21" s="37">
        <v>3393143</v>
      </c>
      <c r="F21" s="38">
        <f t="shared" ref="F21:G21" si="3">SUM(F22)</f>
        <v>1461</v>
      </c>
      <c r="G21" s="38">
        <f t="shared" si="3"/>
        <v>0</v>
      </c>
      <c r="H21" s="37">
        <f>SUM(E21+F21-G21)</f>
        <v>3394604</v>
      </c>
    </row>
    <row r="22" spans="1:8" s="17" customFormat="1" ht="21.75" customHeight="1" x14ac:dyDescent="0.2">
      <c r="A22" s="52"/>
      <c r="B22" s="44"/>
      <c r="C22" s="83"/>
      <c r="D22" s="571" t="s">
        <v>26</v>
      </c>
      <c r="E22" s="569">
        <v>6300</v>
      </c>
      <c r="F22" s="570">
        <f>SUM(F23:F23)</f>
        <v>1461</v>
      </c>
      <c r="G22" s="570">
        <f>SUM(G23:G23)</f>
        <v>0</v>
      </c>
      <c r="H22" s="569">
        <f t="shared" ref="H22:H35" si="4">SUM(E22+F22-G22)</f>
        <v>7761</v>
      </c>
    </row>
    <row r="23" spans="1:8" s="17" customFormat="1" ht="34.5" customHeight="1" x14ac:dyDescent="0.2">
      <c r="A23" s="53"/>
      <c r="B23" s="44"/>
      <c r="C23" s="40" t="s">
        <v>19</v>
      </c>
      <c r="D23" s="41" t="s">
        <v>20</v>
      </c>
      <c r="E23" s="42">
        <v>6300</v>
      </c>
      <c r="F23" s="42">
        <v>1461</v>
      </c>
      <c r="G23" s="43"/>
      <c r="H23" s="42">
        <f t="shared" si="4"/>
        <v>7761</v>
      </c>
    </row>
    <row r="24" spans="1:8" s="17" customFormat="1" ht="12" customHeight="1" x14ac:dyDescent="0.2">
      <c r="A24" s="52"/>
      <c r="B24" s="47">
        <v>85295</v>
      </c>
      <c r="C24" s="27"/>
      <c r="D24" s="36" t="s">
        <v>27</v>
      </c>
      <c r="E24" s="37">
        <v>2081456.36</v>
      </c>
      <c r="F24" s="38">
        <f t="shared" ref="F24:G25" si="5">SUM(F25)</f>
        <v>332424</v>
      </c>
      <c r="G24" s="38">
        <f t="shared" si="5"/>
        <v>0</v>
      </c>
      <c r="H24" s="37">
        <f t="shared" si="4"/>
        <v>2413880.3600000003</v>
      </c>
    </row>
    <row r="25" spans="1:8" s="17" customFormat="1" ht="12" customHeight="1" x14ac:dyDescent="0.2">
      <c r="A25" s="54"/>
      <c r="B25" s="47"/>
      <c r="C25" s="83"/>
      <c r="D25" s="572" t="s">
        <v>28</v>
      </c>
      <c r="E25" s="569">
        <v>0</v>
      </c>
      <c r="F25" s="570">
        <f t="shared" si="5"/>
        <v>332424</v>
      </c>
      <c r="G25" s="570">
        <f t="shared" si="5"/>
        <v>0</v>
      </c>
      <c r="H25" s="569">
        <f t="shared" si="4"/>
        <v>332424</v>
      </c>
    </row>
    <row r="26" spans="1:8" s="17" customFormat="1" ht="57.75" customHeight="1" x14ac:dyDescent="0.2">
      <c r="A26" s="52"/>
      <c r="B26" s="44"/>
      <c r="C26" s="40" t="s">
        <v>29</v>
      </c>
      <c r="D26" s="41" t="s">
        <v>30</v>
      </c>
      <c r="E26" s="43">
        <v>0</v>
      </c>
      <c r="F26" s="55">
        <v>332424</v>
      </c>
      <c r="G26" s="42"/>
      <c r="H26" s="42">
        <f t="shared" si="4"/>
        <v>332424</v>
      </c>
    </row>
    <row r="27" spans="1:8" s="17" customFormat="1" ht="12" customHeight="1" thickBot="1" x14ac:dyDescent="0.25">
      <c r="A27" s="45" t="s">
        <v>31</v>
      </c>
      <c r="B27" s="44"/>
      <c r="C27" s="45"/>
      <c r="D27" s="46" t="s">
        <v>32</v>
      </c>
      <c r="E27" s="34">
        <v>866846</v>
      </c>
      <c r="F27" s="34">
        <f t="shared" ref="F27:G28" si="6">SUM(F28)</f>
        <v>5400</v>
      </c>
      <c r="G27" s="34">
        <f t="shared" si="6"/>
        <v>0</v>
      </c>
      <c r="H27" s="34">
        <f t="shared" si="4"/>
        <v>872246</v>
      </c>
    </row>
    <row r="28" spans="1:8" s="17" customFormat="1" ht="12" customHeight="1" thickTop="1" x14ac:dyDescent="0.2">
      <c r="A28" s="52"/>
      <c r="B28" s="27" t="s">
        <v>33</v>
      </c>
      <c r="C28" s="35"/>
      <c r="D28" s="56" t="s">
        <v>34</v>
      </c>
      <c r="E28" s="37">
        <v>520000</v>
      </c>
      <c r="F28" s="38">
        <f t="shared" si="6"/>
        <v>5400</v>
      </c>
      <c r="G28" s="38">
        <f t="shared" si="6"/>
        <v>0</v>
      </c>
      <c r="H28" s="37">
        <f t="shared" si="4"/>
        <v>525400</v>
      </c>
    </row>
    <row r="29" spans="1:8" s="17" customFormat="1" ht="12" customHeight="1" x14ac:dyDescent="0.2">
      <c r="A29" s="53"/>
      <c r="B29" s="44"/>
      <c r="C29" s="83"/>
      <c r="D29" s="571" t="s">
        <v>35</v>
      </c>
      <c r="E29" s="569">
        <v>520000</v>
      </c>
      <c r="F29" s="570">
        <f>SUM(F30:F30)</f>
        <v>5400</v>
      </c>
      <c r="G29" s="570">
        <f>SUM(G30:G30)</f>
        <v>0</v>
      </c>
      <c r="H29" s="569">
        <f t="shared" si="4"/>
        <v>525400</v>
      </c>
    </row>
    <row r="30" spans="1:8" s="17" customFormat="1" ht="34.5" customHeight="1" x14ac:dyDescent="0.2">
      <c r="A30" s="53"/>
      <c r="B30" s="44"/>
      <c r="C30" s="40" t="s">
        <v>36</v>
      </c>
      <c r="D30" s="41" t="s">
        <v>37</v>
      </c>
      <c r="E30" s="42">
        <v>0</v>
      </c>
      <c r="F30" s="42">
        <v>5400</v>
      </c>
      <c r="G30" s="43"/>
      <c r="H30" s="42">
        <f t="shared" si="4"/>
        <v>5400</v>
      </c>
    </row>
    <row r="31" spans="1:8" s="17" customFormat="1" ht="11.25" customHeight="1" thickBot="1" x14ac:dyDescent="0.25">
      <c r="A31" s="44">
        <v>855</v>
      </c>
      <c r="B31" s="44"/>
      <c r="C31" s="45"/>
      <c r="D31" s="46" t="s">
        <v>38</v>
      </c>
      <c r="E31" s="34">
        <v>2669036.7200000002</v>
      </c>
      <c r="F31" s="34">
        <f>SUM(F32)</f>
        <v>18072</v>
      </c>
      <c r="G31" s="34">
        <f>SUM(G32)</f>
        <v>0</v>
      </c>
      <c r="H31" s="34">
        <f t="shared" si="4"/>
        <v>2687108.72</v>
      </c>
    </row>
    <row r="32" spans="1:8" s="17" customFormat="1" ht="11.25" customHeight="1" thickTop="1" x14ac:dyDescent="0.2">
      <c r="A32" s="57"/>
      <c r="B32" s="58">
        <v>85595</v>
      </c>
      <c r="C32" s="27"/>
      <c r="D32" s="36" t="s">
        <v>27</v>
      </c>
      <c r="E32" s="37">
        <v>344002.72</v>
      </c>
      <c r="F32" s="38">
        <f t="shared" ref="F32:G32" si="7">SUM(F33)</f>
        <v>18072</v>
      </c>
      <c r="G32" s="38">
        <f t="shared" si="7"/>
        <v>0</v>
      </c>
      <c r="H32" s="37">
        <f t="shared" si="4"/>
        <v>362074.72</v>
      </c>
    </row>
    <row r="33" spans="1:8" s="17" customFormat="1" ht="12" customHeight="1" x14ac:dyDescent="0.2">
      <c r="A33" s="53"/>
      <c r="B33" s="44"/>
      <c r="C33" s="83"/>
      <c r="D33" s="571" t="s">
        <v>39</v>
      </c>
      <c r="E33" s="569">
        <v>12806</v>
      </c>
      <c r="F33" s="570">
        <f>SUM(F34:F34)</f>
        <v>18072</v>
      </c>
      <c r="G33" s="570">
        <f>SUM(G34:G34)</f>
        <v>0</v>
      </c>
      <c r="H33" s="569">
        <f t="shared" si="4"/>
        <v>30878</v>
      </c>
    </row>
    <row r="34" spans="1:8" s="17" customFormat="1" ht="34.5" customHeight="1" x14ac:dyDescent="0.2">
      <c r="A34" s="53"/>
      <c r="B34" s="44"/>
      <c r="C34" s="40" t="s">
        <v>19</v>
      </c>
      <c r="D34" s="41" t="s">
        <v>20</v>
      </c>
      <c r="E34" s="42">
        <v>12806</v>
      </c>
      <c r="F34" s="42">
        <v>18072</v>
      </c>
      <c r="G34" s="43"/>
      <c r="H34" s="42">
        <f t="shared" si="4"/>
        <v>30878</v>
      </c>
    </row>
    <row r="35" spans="1:8" s="17" customFormat="1" ht="18.75" customHeight="1" thickBot="1" x14ac:dyDescent="0.25">
      <c r="A35" s="26"/>
      <c r="B35" s="26"/>
      <c r="C35" s="27"/>
      <c r="D35" s="30" t="s">
        <v>40</v>
      </c>
      <c r="E35" s="31">
        <v>41558384.640000001</v>
      </c>
      <c r="F35" s="34">
        <f>SUM(F36,F42,F46)</f>
        <v>307090</v>
      </c>
      <c r="G35" s="34">
        <f>SUM(G36,G42,G46)</f>
        <v>0</v>
      </c>
      <c r="H35" s="31">
        <f t="shared" si="4"/>
        <v>41865474.640000001</v>
      </c>
    </row>
    <row r="36" spans="1:8" s="17" customFormat="1" ht="20.25" customHeight="1" thickTop="1" thickBot="1" x14ac:dyDescent="0.25">
      <c r="A36" s="44">
        <v>754</v>
      </c>
      <c r="B36" s="44"/>
      <c r="C36" s="45"/>
      <c r="D36" s="46" t="s">
        <v>41</v>
      </c>
      <c r="E36" s="34">
        <v>285796</v>
      </c>
      <c r="F36" s="34">
        <f>SUM(F37)</f>
        <v>284530</v>
      </c>
      <c r="G36" s="34">
        <f>SUM(G37)</f>
        <v>0</v>
      </c>
      <c r="H36" s="34">
        <f>SUM(E36+F36-G36)</f>
        <v>570326</v>
      </c>
    </row>
    <row r="37" spans="1:8" s="17" customFormat="1" ht="12" customHeight="1" thickTop="1" x14ac:dyDescent="0.2">
      <c r="A37" s="47"/>
      <c r="B37" s="47">
        <v>75495</v>
      </c>
      <c r="C37" s="27"/>
      <c r="D37" s="36" t="s">
        <v>27</v>
      </c>
      <c r="E37" s="37">
        <v>285796</v>
      </c>
      <c r="F37" s="38">
        <f>SUM(F38,F40)</f>
        <v>284530</v>
      </c>
      <c r="G37" s="38">
        <f>SUM(G38,G40)</f>
        <v>0</v>
      </c>
      <c r="H37" s="37">
        <f>SUM(E37+F37-G37)</f>
        <v>570326</v>
      </c>
    </row>
    <row r="38" spans="1:8" s="17" customFormat="1" ht="21.75" customHeight="1" x14ac:dyDescent="0.2">
      <c r="A38" s="26"/>
      <c r="B38" s="26"/>
      <c r="C38" s="83"/>
      <c r="D38" s="571" t="s">
        <v>42</v>
      </c>
      <c r="E38" s="569">
        <v>48336</v>
      </c>
      <c r="F38" s="570">
        <f>SUM(F39:F39)</f>
        <v>42840</v>
      </c>
      <c r="G38" s="570">
        <f>SUM(G39:G39)</f>
        <v>0</v>
      </c>
      <c r="H38" s="569">
        <f t="shared" ref="H38:H45" si="8">SUM(E38+F38-G38)</f>
        <v>91176</v>
      </c>
    </row>
    <row r="39" spans="1:8" s="17" customFormat="1" ht="35.25" customHeight="1" x14ac:dyDescent="0.2">
      <c r="A39" s="59"/>
      <c r="B39" s="59"/>
      <c r="C39" s="60" t="s">
        <v>19</v>
      </c>
      <c r="D39" s="61" t="s">
        <v>20</v>
      </c>
      <c r="E39" s="37">
        <v>48336</v>
      </c>
      <c r="F39" s="37">
        <v>42840</v>
      </c>
      <c r="G39" s="38"/>
      <c r="H39" s="37">
        <f t="shared" si="8"/>
        <v>91176</v>
      </c>
    </row>
    <row r="40" spans="1:8" s="17" customFormat="1" ht="23.25" customHeight="1" x14ac:dyDescent="0.2">
      <c r="A40" s="26"/>
      <c r="B40" s="26"/>
      <c r="C40" s="40"/>
      <c r="D40" s="571" t="s">
        <v>43</v>
      </c>
      <c r="E40" s="569">
        <v>237460</v>
      </c>
      <c r="F40" s="570">
        <f>SUM(F41:F41)</f>
        <v>241690</v>
      </c>
      <c r="G40" s="570">
        <f>SUM(G41:G41)</f>
        <v>0</v>
      </c>
      <c r="H40" s="569">
        <f t="shared" si="8"/>
        <v>479150</v>
      </c>
    </row>
    <row r="41" spans="1:8" s="17" customFormat="1" ht="35.25" customHeight="1" x14ac:dyDescent="0.2">
      <c r="A41" s="26"/>
      <c r="B41" s="26"/>
      <c r="C41" s="40" t="s">
        <v>19</v>
      </c>
      <c r="D41" s="41" t="s">
        <v>20</v>
      </c>
      <c r="E41" s="42">
        <v>237460</v>
      </c>
      <c r="F41" s="42">
        <v>241690</v>
      </c>
      <c r="G41" s="43"/>
      <c r="H41" s="42">
        <f t="shared" si="8"/>
        <v>479150</v>
      </c>
    </row>
    <row r="42" spans="1:8" s="17" customFormat="1" ht="12" customHeight="1" thickBot="1" x14ac:dyDescent="0.25">
      <c r="A42" s="44">
        <v>853</v>
      </c>
      <c r="B42" s="44"/>
      <c r="C42" s="45"/>
      <c r="D42" s="46" t="s">
        <v>44</v>
      </c>
      <c r="E42" s="34">
        <v>307836</v>
      </c>
      <c r="F42" s="34">
        <f>SUM(F43)</f>
        <v>3060</v>
      </c>
      <c r="G42" s="34">
        <f>SUM(G43)</f>
        <v>0</v>
      </c>
      <c r="H42" s="34">
        <f t="shared" si="8"/>
        <v>310896</v>
      </c>
    </row>
    <row r="43" spans="1:8" s="17" customFormat="1" ht="12" customHeight="1" thickTop="1" x14ac:dyDescent="0.2">
      <c r="A43" s="44"/>
      <c r="B43" s="47">
        <v>85395</v>
      </c>
      <c r="C43" s="27"/>
      <c r="D43" s="36" t="s">
        <v>27</v>
      </c>
      <c r="E43" s="37">
        <v>307836</v>
      </c>
      <c r="F43" s="38">
        <f t="shared" ref="F43:G43" si="9">SUM(F44)</f>
        <v>3060</v>
      </c>
      <c r="G43" s="38">
        <f t="shared" si="9"/>
        <v>0</v>
      </c>
      <c r="H43" s="37">
        <f t="shared" si="8"/>
        <v>310896</v>
      </c>
    </row>
    <row r="44" spans="1:8" s="17" customFormat="1" ht="24" customHeight="1" x14ac:dyDescent="0.2">
      <c r="A44" s="44"/>
      <c r="B44" s="47"/>
      <c r="C44" s="27"/>
      <c r="D44" s="568" t="s">
        <v>45</v>
      </c>
      <c r="E44" s="569">
        <v>7956</v>
      </c>
      <c r="F44" s="570">
        <f>SUM(F45:F45)</f>
        <v>3060</v>
      </c>
      <c r="G44" s="570">
        <f>SUM(G45:G45)</f>
        <v>0</v>
      </c>
      <c r="H44" s="569">
        <f t="shared" si="8"/>
        <v>11016</v>
      </c>
    </row>
    <row r="45" spans="1:8" s="17" customFormat="1" ht="35.25" customHeight="1" x14ac:dyDescent="0.2">
      <c r="A45" s="44"/>
      <c r="B45" s="47"/>
      <c r="C45" s="40" t="s">
        <v>19</v>
      </c>
      <c r="D45" s="41" t="s">
        <v>20</v>
      </c>
      <c r="E45" s="42">
        <v>7956</v>
      </c>
      <c r="F45" s="42">
        <v>3060</v>
      </c>
      <c r="G45" s="43"/>
      <c r="H45" s="42">
        <f t="shared" si="8"/>
        <v>11016</v>
      </c>
    </row>
    <row r="46" spans="1:8" s="17" customFormat="1" ht="12" customHeight="1" thickBot="1" x14ac:dyDescent="0.25">
      <c r="A46" s="44">
        <v>855</v>
      </c>
      <c r="B46" s="44"/>
      <c r="C46" s="45"/>
      <c r="D46" s="46" t="s">
        <v>38</v>
      </c>
      <c r="E46" s="34">
        <v>35076928</v>
      </c>
      <c r="F46" s="34">
        <f>SUM(F47)</f>
        <v>19500</v>
      </c>
      <c r="G46" s="34">
        <f>SUM(G47)</f>
        <v>0</v>
      </c>
      <c r="H46" s="34">
        <f>SUM(E46+F46-G46)</f>
        <v>35096428</v>
      </c>
    </row>
    <row r="47" spans="1:8" s="17" customFormat="1" ht="33" customHeight="1" thickTop="1" x14ac:dyDescent="0.2">
      <c r="A47" s="44"/>
      <c r="B47" s="58">
        <v>85502</v>
      </c>
      <c r="C47" s="27"/>
      <c r="D47" s="62" t="s">
        <v>46</v>
      </c>
      <c r="E47" s="37">
        <v>34795435</v>
      </c>
      <c r="F47" s="38">
        <f t="shared" ref="F47:G47" si="10">SUM(F48)</f>
        <v>19500</v>
      </c>
      <c r="G47" s="38">
        <f t="shared" si="10"/>
        <v>0</v>
      </c>
      <c r="H47" s="37">
        <f>SUM(E47+F47-G47)</f>
        <v>34814935</v>
      </c>
    </row>
    <row r="48" spans="1:8" s="17" customFormat="1" ht="12" customHeight="1" x14ac:dyDescent="0.2">
      <c r="A48" s="44"/>
      <c r="B48" s="47"/>
      <c r="C48" s="27"/>
      <c r="D48" s="573" t="s">
        <v>47</v>
      </c>
      <c r="E48" s="569">
        <v>34795435</v>
      </c>
      <c r="F48" s="570">
        <f>SUM(F49)</f>
        <v>19500</v>
      </c>
      <c r="G48" s="570">
        <f>SUM(G49)</f>
        <v>0</v>
      </c>
      <c r="H48" s="569">
        <f>SUM(E48+F48-G48)</f>
        <v>34814935</v>
      </c>
    </row>
    <row r="49" spans="1:8" s="17" customFormat="1" ht="55.5" customHeight="1" x14ac:dyDescent="0.2">
      <c r="A49" s="44"/>
      <c r="B49" s="44"/>
      <c r="C49" s="58">
        <v>2060</v>
      </c>
      <c r="D49" s="63" t="s">
        <v>48</v>
      </c>
      <c r="E49" s="64">
        <v>15935</v>
      </c>
      <c r="F49" s="43">
        <v>19500</v>
      </c>
      <c r="G49" s="43"/>
      <c r="H49" s="64">
        <f t="shared" ref="H49:H56" si="11">SUM(E49+F49-G49)</f>
        <v>35435</v>
      </c>
    </row>
    <row r="50" spans="1:8" s="17" customFormat="1" ht="21" customHeight="1" thickBot="1" x14ac:dyDescent="0.25">
      <c r="A50" s="26"/>
      <c r="B50" s="26"/>
      <c r="C50" s="27"/>
      <c r="D50" s="30" t="s">
        <v>49</v>
      </c>
      <c r="E50" s="31">
        <v>19949600</v>
      </c>
      <c r="F50" s="31">
        <f>SUM(F51)</f>
        <v>200</v>
      </c>
      <c r="G50" s="31">
        <f>SUM(G51)</f>
        <v>0</v>
      </c>
      <c r="H50" s="31">
        <f t="shared" si="11"/>
        <v>19949800</v>
      </c>
    </row>
    <row r="51" spans="1:8" s="17" customFormat="1" ht="20.25" customHeight="1" thickTop="1" thickBot="1" x14ac:dyDescent="0.25">
      <c r="A51" s="52">
        <v>853</v>
      </c>
      <c r="B51" s="44"/>
      <c r="C51" s="45"/>
      <c r="D51" s="46" t="s">
        <v>44</v>
      </c>
      <c r="E51" s="31">
        <v>507700</v>
      </c>
      <c r="F51" s="31">
        <f>SUM(F52)</f>
        <v>200</v>
      </c>
      <c r="G51" s="31">
        <f t="shared" ref="F51:G53" si="12">SUM(G52)</f>
        <v>0</v>
      </c>
      <c r="H51" s="31">
        <f>SUM(E51+F51-G51)</f>
        <v>507900</v>
      </c>
    </row>
    <row r="52" spans="1:8" s="17" customFormat="1" ht="12" customHeight="1" thickTop="1" x14ac:dyDescent="0.2">
      <c r="A52" s="52"/>
      <c r="B52" s="47">
        <v>85321</v>
      </c>
      <c r="C52" s="27"/>
      <c r="D52" s="36" t="s">
        <v>50</v>
      </c>
      <c r="E52" s="37">
        <v>507700</v>
      </c>
      <c r="F52" s="37">
        <f>SUM(F53)</f>
        <v>200</v>
      </c>
      <c r="G52" s="37">
        <f t="shared" si="12"/>
        <v>0</v>
      </c>
      <c r="H52" s="37">
        <f>SUM(E52+F52-G52)</f>
        <v>507900</v>
      </c>
    </row>
    <row r="53" spans="1:8" s="17" customFormat="1" ht="35.25" customHeight="1" x14ac:dyDescent="0.2">
      <c r="A53" s="26"/>
      <c r="B53" s="47"/>
      <c r="C53" s="27"/>
      <c r="D53" s="574" t="s">
        <v>51</v>
      </c>
      <c r="E53" s="569">
        <v>200</v>
      </c>
      <c r="F53" s="570">
        <f t="shared" si="12"/>
        <v>200</v>
      </c>
      <c r="G53" s="570">
        <f t="shared" si="12"/>
        <v>0</v>
      </c>
      <c r="H53" s="569">
        <f>SUM(E53+F53-G53)</f>
        <v>400</v>
      </c>
    </row>
    <row r="54" spans="1:8" s="17" customFormat="1" ht="35.25" customHeight="1" x14ac:dyDescent="0.2">
      <c r="A54" s="44"/>
      <c r="B54" s="26"/>
      <c r="C54" s="40" t="s">
        <v>19</v>
      </c>
      <c r="D54" s="41" t="s">
        <v>20</v>
      </c>
      <c r="E54" s="64">
        <v>200</v>
      </c>
      <c r="F54" s="42">
        <v>200</v>
      </c>
      <c r="G54" s="42"/>
      <c r="H54" s="64">
        <f t="shared" ref="H54" si="13">SUM(E54+F54-G54)</f>
        <v>400</v>
      </c>
    </row>
    <row r="55" spans="1:8" s="17" customFormat="1" ht="20.25" customHeight="1" thickBot="1" x14ac:dyDescent="0.25">
      <c r="A55" s="47"/>
      <c r="B55" s="47"/>
      <c r="C55" s="27"/>
      <c r="D55" s="28" t="s">
        <v>52</v>
      </c>
      <c r="E55" s="29">
        <v>957559062.09000015</v>
      </c>
      <c r="F55" s="29">
        <f>SUM(F56,F287,F316)</f>
        <v>2194300.1</v>
      </c>
      <c r="G55" s="29">
        <f>SUM(G56,G287,G316)</f>
        <v>956457.1</v>
      </c>
      <c r="H55" s="29">
        <f t="shared" si="11"/>
        <v>958796905.09000015</v>
      </c>
    </row>
    <row r="56" spans="1:8" s="17" customFormat="1" ht="17.25" customHeight="1" thickBot="1" x14ac:dyDescent="0.25">
      <c r="A56" s="47"/>
      <c r="B56" s="47"/>
      <c r="C56" s="27"/>
      <c r="D56" s="30" t="s">
        <v>53</v>
      </c>
      <c r="E56" s="31">
        <v>895657722.09000015</v>
      </c>
      <c r="F56" s="31">
        <f>SUM(F57,F81,F95,F99,F209,F237,F242,F253,F267,F280)</f>
        <v>1812039.1</v>
      </c>
      <c r="G56" s="31">
        <f>SUM(G57,G81,G95,G99,G209,G237,G242,G253,G267,G280)</f>
        <v>881486.1</v>
      </c>
      <c r="H56" s="31">
        <f t="shared" si="11"/>
        <v>896588275.09000015</v>
      </c>
    </row>
    <row r="57" spans="1:8" s="17" customFormat="1" ht="17.25" customHeight="1" thickTop="1" thickBot="1" x14ac:dyDescent="0.25">
      <c r="A57" s="44">
        <v>600</v>
      </c>
      <c r="B57" s="44"/>
      <c r="C57" s="45"/>
      <c r="D57" s="46" t="s">
        <v>54</v>
      </c>
      <c r="E57" s="31">
        <v>132683843.97</v>
      </c>
      <c r="F57" s="31">
        <f>SUM(F58,F65,F70,F73,F77)</f>
        <v>201510</v>
      </c>
      <c r="G57" s="31">
        <f>SUM(G58,G65,G70,G73,G77)</f>
        <v>201510</v>
      </c>
      <c r="H57" s="31">
        <f>SUM(E57+F57-G57)</f>
        <v>132683843.97</v>
      </c>
    </row>
    <row r="58" spans="1:8" s="17" customFormat="1" ht="12" customHeight="1" thickTop="1" x14ac:dyDescent="0.2">
      <c r="A58" s="44"/>
      <c r="B58" s="47">
        <v>60015</v>
      </c>
      <c r="C58" s="27"/>
      <c r="D58" s="36" t="s">
        <v>55</v>
      </c>
      <c r="E58" s="65">
        <v>46660045</v>
      </c>
      <c r="F58" s="65">
        <f>SUM(F59)</f>
        <v>102097</v>
      </c>
      <c r="G58" s="65">
        <f>SUM(G59)</f>
        <v>143128</v>
      </c>
      <c r="H58" s="37">
        <f>SUM(E58+F58-G58)</f>
        <v>46619014</v>
      </c>
    </row>
    <row r="59" spans="1:8" s="17" customFormat="1" ht="12" customHeight="1" x14ac:dyDescent="0.2">
      <c r="A59" s="44"/>
      <c r="B59" s="47"/>
      <c r="C59" s="66"/>
      <c r="D59" s="575" t="s">
        <v>56</v>
      </c>
      <c r="E59" s="569">
        <v>12293625</v>
      </c>
      <c r="F59" s="569">
        <f>SUM(F60:F64)</f>
        <v>102097</v>
      </c>
      <c r="G59" s="569">
        <f>SUM(G60:G64)</f>
        <v>143128</v>
      </c>
      <c r="H59" s="569">
        <f>SUM(E59+F59-G59)</f>
        <v>12252594</v>
      </c>
    </row>
    <row r="60" spans="1:8" s="17" customFormat="1" ht="12" customHeight="1" x14ac:dyDescent="0.2">
      <c r="A60" s="44"/>
      <c r="B60" s="47"/>
      <c r="C60" s="57">
        <v>4270</v>
      </c>
      <c r="D60" s="67" t="s">
        <v>57</v>
      </c>
      <c r="E60" s="55">
        <v>2896446</v>
      </c>
      <c r="F60" s="55"/>
      <c r="G60" s="55">
        <v>130228</v>
      </c>
      <c r="H60" s="42">
        <f t="shared" ref="H60:H77" si="14">SUM(E60+F60-G60)</f>
        <v>2766218</v>
      </c>
    </row>
    <row r="61" spans="1:8" s="17" customFormat="1" ht="12" customHeight="1" x14ac:dyDescent="0.2">
      <c r="A61" s="44"/>
      <c r="B61" s="47"/>
      <c r="C61" s="57">
        <v>4300</v>
      </c>
      <c r="D61" s="67" t="s">
        <v>58</v>
      </c>
      <c r="E61" s="55">
        <v>5752479</v>
      </c>
      <c r="F61" s="55">
        <v>102097</v>
      </c>
      <c r="G61" s="55"/>
      <c r="H61" s="42">
        <f t="shared" si="14"/>
        <v>5854576</v>
      </c>
    </row>
    <row r="62" spans="1:8" s="17" customFormat="1" ht="12" customHeight="1" x14ac:dyDescent="0.2">
      <c r="A62" s="44"/>
      <c r="B62" s="47"/>
      <c r="C62" s="57">
        <v>4430</v>
      </c>
      <c r="D62" s="67" t="s">
        <v>59</v>
      </c>
      <c r="E62" s="55">
        <v>540000</v>
      </c>
      <c r="F62" s="55"/>
      <c r="G62" s="55">
        <v>4500</v>
      </c>
      <c r="H62" s="42">
        <f t="shared" si="14"/>
        <v>535500</v>
      </c>
    </row>
    <row r="63" spans="1:8" s="17" customFormat="1" ht="12" customHeight="1" x14ac:dyDescent="0.2">
      <c r="A63" s="44"/>
      <c r="B63" s="47"/>
      <c r="C63" s="57">
        <v>4590</v>
      </c>
      <c r="D63" s="67" t="s">
        <v>60</v>
      </c>
      <c r="E63" s="55">
        <v>2700</v>
      </c>
      <c r="F63" s="55"/>
      <c r="G63" s="55">
        <v>2700</v>
      </c>
      <c r="H63" s="42">
        <f t="shared" si="14"/>
        <v>0</v>
      </c>
    </row>
    <row r="64" spans="1:8" s="17" customFormat="1" ht="21" customHeight="1" x14ac:dyDescent="0.2">
      <c r="A64" s="44"/>
      <c r="B64" s="47"/>
      <c r="C64" s="58">
        <v>4600</v>
      </c>
      <c r="D64" s="68" t="s">
        <v>61</v>
      </c>
      <c r="E64" s="55">
        <v>5700</v>
      </c>
      <c r="F64" s="55"/>
      <c r="G64" s="55">
        <v>5700</v>
      </c>
      <c r="H64" s="42">
        <f t="shared" si="14"/>
        <v>0</v>
      </c>
    </row>
    <row r="65" spans="1:8" s="17" customFormat="1" ht="12" customHeight="1" x14ac:dyDescent="0.2">
      <c r="A65" s="44"/>
      <c r="B65" s="47">
        <v>60016</v>
      </c>
      <c r="C65" s="27"/>
      <c r="D65" s="36" t="s">
        <v>62</v>
      </c>
      <c r="E65" s="65">
        <v>45677966.620000005</v>
      </c>
      <c r="F65" s="65">
        <f>SUM(F66)</f>
        <v>76513</v>
      </c>
      <c r="G65" s="65">
        <f>SUM(G66)</f>
        <v>50000</v>
      </c>
      <c r="H65" s="37">
        <f>SUM(E65+F65-G65)</f>
        <v>45704479.620000005</v>
      </c>
    </row>
    <row r="66" spans="1:8" s="17" customFormat="1" ht="12" customHeight="1" x14ac:dyDescent="0.2">
      <c r="A66" s="44"/>
      <c r="B66" s="44"/>
      <c r="C66" s="69"/>
      <c r="D66" s="575" t="s">
        <v>56</v>
      </c>
      <c r="E66" s="569">
        <v>5780043</v>
      </c>
      <c r="F66" s="569">
        <f>SUM(F67:F69)</f>
        <v>76513</v>
      </c>
      <c r="G66" s="569">
        <f>SUM(G67:G69)</f>
        <v>50000</v>
      </c>
      <c r="H66" s="569">
        <f>SUM(E66+F66-G66)</f>
        <v>5806556</v>
      </c>
    </row>
    <row r="67" spans="1:8" s="17" customFormat="1" ht="12" customHeight="1" x14ac:dyDescent="0.2">
      <c r="A67" s="44"/>
      <c r="B67" s="44"/>
      <c r="C67" s="57">
        <v>4270</v>
      </c>
      <c r="D67" s="67" t="s">
        <v>57</v>
      </c>
      <c r="E67" s="55">
        <v>2108843</v>
      </c>
      <c r="F67" s="55"/>
      <c r="G67" s="55">
        <v>40000</v>
      </c>
      <c r="H67" s="42">
        <f t="shared" ref="H67:H69" si="15">SUM(E67+F67-G67)</f>
        <v>2068843</v>
      </c>
    </row>
    <row r="68" spans="1:8" s="17" customFormat="1" ht="12" customHeight="1" x14ac:dyDescent="0.2">
      <c r="A68" s="44"/>
      <c r="B68" s="44"/>
      <c r="C68" s="57">
        <v>4300</v>
      </c>
      <c r="D68" s="67" t="s">
        <v>58</v>
      </c>
      <c r="E68" s="55">
        <v>2101200</v>
      </c>
      <c r="F68" s="55">
        <v>76513</v>
      </c>
      <c r="G68" s="55"/>
      <c r="H68" s="42">
        <f t="shared" si="15"/>
        <v>2177713</v>
      </c>
    </row>
    <row r="69" spans="1:8" s="17" customFormat="1" ht="12" customHeight="1" x14ac:dyDescent="0.2">
      <c r="A69" s="44"/>
      <c r="B69" s="44"/>
      <c r="C69" s="57">
        <v>4430</v>
      </c>
      <c r="D69" s="67" t="s">
        <v>59</v>
      </c>
      <c r="E69" s="55">
        <v>10000</v>
      </c>
      <c r="F69" s="55"/>
      <c r="G69" s="55">
        <v>10000</v>
      </c>
      <c r="H69" s="42">
        <f t="shared" si="15"/>
        <v>0</v>
      </c>
    </row>
    <row r="70" spans="1:8" s="17" customFormat="1" ht="12" customHeight="1" x14ac:dyDescent="0.2">
      <c r="A70" s="44"/>
      <c r="B70" s="69">
        <v>60017</v>
      </c>
      <c r="C70" s="70"/>
      <c r="D70" s="71" t="s">
        <v>63</v>
      </c>
      <c r="E70" s="65">
        <v>924558</v>
      </c>
      <c r="F70" s="65">
        <f>SUM(F71)</f>
        <v>0</v>
      </c>
      <c r="G70" s="65">
        <f>SUM(G71)</f>
        <v>8382</v>
      </c>
      <c r="H70" s="37">
        <f>SUM(E70+F70-G70)</f>
        <v>916176</v>
      </c>
    </row>
    <row r="71" spans="1:8" s="17" customFormat="1" ht="12" customHeight="1" x14ac:dyDescent="0.2">
      <c r="A71" s="44"/>
      <c r="B71" s="47"/>
      <c r="C71" s="69"/>
      <c r="D71" s="575" t="s">
        <v>56</v>
      </c>
      <c r="E71" s="569">
        <v>424558</v>
      </c>
      <c r="F71" s="569">
        <f>SUM(F72:F72)</f>
        <v>0</v>
      </c>
      <c r="G71" s="569">
        <f>SUM(G72:G72)</f>
        <v>8382</v>
      </c>
      <c r="H71" s="569">
        <f>SUM(E71+F71-G71)</f>
        <v>416176</v>
      </c>
    </row>
    <row r="72" spans="1:8" s="17" customFormat="1" ht="12" customHeight="1" x14ac:dyDescent="0.2">
      <c r="A72" s="44"/>
      <c r="B72" s="44"/>
      <c r="C72" s="57">
        <v>4300</v>
      </c>
      <c r="D72" s="67" t="s">
        <v>58</v>
      </c>
      <c r="E72" s="55">
        <v>203558</v>
      </c>
      <c r="F72" s="55"/>
      <c r="G72" s="55">
        <v>8382</v>
      </c>
      <c r="H72" s="42">
        <f t="shared" ref="H72" si="16">SUM(E72+F72-G72)</f>
        <v>195176</v>
      </c>
    </row>
    <row r="73" spans="1:8" s="17" customFormat="1" ht="12" customHeight="1" x14ac:dyDescent="0.2">
      <c r="A73" s="44"/>
      <c r="B73" s="47">
        <v>60019</v>
      </c>
      <c r="C73" s="27"/>
      <c r="D73" s="36" t="s">
        <v>64</v>
      </c>
      <c r="E73" s="65">
        <v>1200000</v>
      </c>
      <c r="F73" s="65">
        <f>SUM(F74)</f>
        <v>9400</v>
      </c>
      <c r="G73" s="65">
        <f>SUM(G74)</f>
        <v>0</v>
      </c>
      <c r="H73" s="37">
        <f>SUM(E73+F73-G73)</f>
        <v>1209400</v>
      </c>
    </row>
    <row r="74" spans="1:8" s="17" customFormat="1" ht="12" customHeight="1" x14ac:dyDescent="0.2">
      <c r="A74" s="44"/>
      <c r="B74" s="44"/>
      <c r="C74" s="69"/>
      <c r="D74" s="575" t="s">
        <v>56</v>
      </c>
      <c r="E74" s="569">
        <v>1200000</v>
      </c>
      <c r="F74" s="569">
        <f>SUM(F75:F76)</f>
        <v>9400</v>
      </c>
      <c r="G74" s="569">
        <f>SUM(G75:G76)</f>
        <v>0</v>
      </c>
      <c r="H74" s="569">
        <f>SUM(E74+F74-G74)</f>
        <v>1209400</v>
      </c>
    </row>
    <row r="75" spans="1:8" s="17" customFormat="1" ht="12" customHeight="1" x14ac:dyDescent="0.2">
      <c r="A75" s="44"/>
      <c r="B75" s="44"/>
      <c r="C75" s="57">
        <v>4300</v>
      </c>
      <c r="D75" s="67" t="s">
        <v>58</v>
      </c>
      <c r="E75" s="55">
        <v>1200000</v>
      </c>
      <c r="F75" s="55">
        <v>7300</v>
      </c>
      <c r="G75" s="55"/>
      <c r="H75" s="42">
        <f t="shared" ref="H75:H76" si="17">SUM(E75+F75-G75)</f>
        <v>1207300</v>
      </c>
    </row>
    <row r="76" spans="1:8" s="17" customFormat="1" ht="12" customHeight="1" x14ac:dyDescent="0.2">
      <c r="A76" s="44"/>
      <c r="B76" s="44"/>
      <c r="C76" s="57">
        <v>4430</v>
      </c>
      <c r="D76" s="67" t="s">
        <v>59</v>
      </c>
      <c r="E76" s="55">
        <v>0</v>
      </c>
      <c r="F76" s="55">
        <v>2100</v>
      </c>
      <c r="G76" s="55"/>
      <c r="H76" s="42">
        <f t="shared" si="17"/>
        <v>2100</v>
      </c>
    </row>
    <row r="77" spans="1:8" s="17" customFormat="1" ht="12" customHeight="1" x14ac:dyDescent="0.2">
      <c r="A77" s="44"/>
      <c r="B77" s="47">
        <v>60095</v>
      </c>
      <c r="C77" s="27"/>
      <c r="D77" s="36" t="s">
        <v>27</v>
      </c>
      <c r="E77" s="65">
        <v>4762218</v>
      </c>
      <c r="F77" s="38">
        <f>SUM(F78)</f>
        <v>13500</v>
      </c>
      <c r="G77" s="38">
        <f>SUM(G78)</f>
        <v>0</v>
      </c>
      <c r="H77" s="37">
        <f t="shared" si="14"/>
        <v>4775718</v>
      </c>
    </row>
    <row r="78" spans="1:8" s="17" customFormat="1" ht="12" customHeight="1" x14ac:dyDescent="0.2">
      <c r="A78" s="44"/>
      <c r="B78" s="47"/>
      <c r="C78" s="66"/>
      <c r="D78" s="575" t="s">
        <v>56</v>
      </c>
      <c r="E78" s="569">
        <v>4755758</v>
      </c>
      <c r="F78" s="569">
        <f>SUM(F79:F80)</f>
        <v>13500</v>
      </c>
      <c r="G78" s="569">
        <f>SUM(G79:G80)</f>
        <v>0</v>
      </c>
      <c r="H78" s="569">
        <f>SUM(E78+F78-G78)</f>
        <v>4769258</v>
      </c>
    </row>
    <row r="79" spans="1:8" s="17" customFormat="1" ht="12" customHeight="1" x14ac:dyDescent="0.2">
      <c r="A79" s="44"/>
      <c r="B79" s="47"/>
      <c r="C79" s="57">
        <v>4270</v>
      </c>
      <c r="D79" s="67" t="s">
        <v>57</v>
      </c>
      <c r="E79" s="55">
        <v>8000</v>
      </c>
      <c r="F79" s="55">
        <v>4500</v>
      </c>
      <c r="G79" s="55"/>
      <c r="H79" s="42">
        <f t="shared" ref="H79:H94" si="18">SUM(E79+F79-G79)</f>
        <v>12500</v>
      </c>
    </row>
    <row r="80" spans="1:8" s="17" customFormat="1" ht="12" customHeight="1" x14ac:dyDescent="0.2">
      <c r="A80" s="72"/>
      <c r="B80" s="73"/>
      <c r="C80" s="74">
        <v>4430</v>
      </c>
      <c r="D80" s="36" t="s">
        <v>59</v>
      </c>
      <c r="E80" s="65">
        <v>7500</v>
      </c>
      <c r="F80" s="65">
        <v>9000</v>
      </c>
      <c r="G80" s="65"/>
      <c r="H80" s="37">
        <f t="shared" si="18"/>
        <v>16500</v>
      </c>
    </row>
    <row r="81" spans="1:8" s="17" customFormat="1" ht="12" customHeight="1" thickBot="1" x14ac:dyDescent="0.25">
      <c r="A81" s="52">
        <v>750</v>
      </c>
      <c r="B81" s="52"/>
      <c r="C81" s="45"/>
      <c r="D81" s="46" t="s">
        <v>65</v>
      </c>
      <c r="E81" s="31">
        <v>75159515.610000014</v>
      </c>
      <c r="F81" s="34">
        <f>SUM(F82,F85)</f>
        <v>272520</v>
      </c>
      <c r="G81" s="34">
        <f>SUM(G82,G85)</f>
        <v>155200</v>
      </c>
      <c r="H81" s="75">
        <f t="shared" si="18"/>
        <v>75276835.610000014</v>
      </c>
    </row>
    <row r="82" spans="1:8" s="17" customFormat="1" ht="12" customHeight="1" thickTop="1" x14ac:dyDescent="0.2">
      <c r="A82" s="52"/>
      <c r="B82" s="76">
        <v>75022</v>
      </c>
      <c r="C82" s="76"/>
      <c r="D82" s="77" t="s">
        <v>66</v>
      </c>
      <c r="E82" s="38">
        <v>1405713</v>
      </c>
      <c r="F82" s="38">
        <f>SUM(F83)</f>
        <v>117320</v>
      </c>
      <c r="G82" s="38">
        <f>SUM(G83)</f>
        <v>0</v>
      </c>
      <c r="H82" s="37">
        <f>SUM(E82+F82-G82)</f>
        <v>1523033</v>
      </c>
    </row>
    <row r="83" spans="1:8" s="17" customFormat="1" ht="12" customHeight="1" x14ac:dyDescent="0.2">
      <c r="A83" s="52"/>
      <c r="B83" s="78"/>
      <c r="C83" s="76"/>
      <c r="D83" s="576" t="s">
        <v>67</v>
      </c>
      <c r="E83" s="577">
        <v>1403185</v>
      </c>
      <c r="F83" s="577">
        <f>SUM(F84:F84)</f>
        <v>117320</v>
      </c>
      <c r="G83" s="577">
        <f>SUM(G84:G84)</f>
        <v>0</v>
      </c>
      <c r="H83" s="578">
        <f>SUM(E83+F83-G83)</f>
        <v>1520505</v>
      </c>
    </row>
    <row r="84" spans="1:8" s="17" customFormat="1" ht="12" customHeight="1" x14ac:dyDescent="0.2">
      <c r="A84" s="52"/>
      <c r="B84" s="44"/>
      <c r="C84" s="57">
        <v>4430</v>
      </c>
      <c r="D84" s="67" t="s">
        <v>59</v>
      </c>
      <c r="E84" s="64">
        <v>403000</v>
      </c>
      <c r="F84" s="64">
        <v>117320</v>
      </c>
      <c r="G84" s="64"/>
      <c r="H84" s="64">
        <f t="shared" ref="H84" si="19">SUM(E84+F84-G84)</f>
        <v>520320</v>
      </c>
    </row>
    <row r="85" spans="1:8" s="17" customFormat="1" ht="12" customHeight="1" x14ac:dyDescent="0.2">
      <c r="A85" s="47"/>
      <c r="B85" s="27" t="s">
        <v>68</v>
      </c>
      <c r="C85" s="57"/>
      <c r="D85" s="36" t="s">
        <v>27</v>
      </c>
      <c r="E85" s="37">
        <v>23746500.180000003</v>
      </c>
      <c r="F85" s="38">
        <f>SUM(F86,F89,F92)</f>
        <v>155200</v>
      </c>
      <c r="G85" s="38">
        <f>SUM(G86,G89,G92)</f>
        <v>155200</v>
      </c>
      <c r="H85" s="37">
        <f t="shared" si="18"/>
        <v>23746500.180000003</v>
      </c>
    </row>
    <row r="86" spans="1:8" s="17" customFormat="1" ht="23.25" customHeight="1" x14ac:dyDescent="0.2">
      <c r="A86" s="47"/>
      <c r="B86" s="47"/>
      <c r="C86" s="57"/>
      <c r="D86" s="579" t="s">
        <v>69</v>
      </c>
      <c r="E86" s="578">
        <v>319872.43</v>
      </c>
      <c r="F86" s="577">
        <f>SUM(F87:F88)</f>
        <v>5200</v>
      </c>
      <c r="G86" s="577">
        <f>SUM(G87:G88)</f>
        <v>5200</v>
      </c>
      <c r="H86" s="569">
        <f t="shared" si="18"/>
        <v>319872.43</v>
      </c>
    </row>
    <row r="87" spans="1:8" s="17" customFormat="1" ht="12" customHeight="1" x14ac:dyDescent="0.2">
      <c r="A87" s="47"/>
      <c r="B87" s="47"/>
      <c r="C87" s="57">
        <v>4047</v>
      </c>
      <c r="D87" s="67" t="s">
        <v>70</v>
      </c>
      <c r="E87" s="64">
        <v>0</v>
      </c>
      <c r="F87" s="55">
        <v>5200</v>
      </c>
      <c r="G87" s="55"/>
      <c r="H87" s="42">
        <f t="shared" si="18"/>
        <v>5200</v>
      </c>
    </row>
    <row r="88" spans="1:8" s="17" customFormat="1" ht="12" customHeight="1" x14ac:dyDescent="0.2">
      <c r="A88" s="47"/>
      <c r="B88" s="47"/>
      <c r="C88" s="57">
        <v>4177</v>
      </c>
      <c r="D88" s="67" t="s">
        <v>71</v>
      </c>
      <c r="E88" s="64">
        <v>75772.429999999993</v>
      </c>
      <c r="F88" s="55"/>
      <c r="G88" s="55">
        <v>5200</v>
      </c>
      <c r="H88" s="42">
        <f t="shared" si="18"/>
        <v>70572.429999999993</v>
      </c>
    </row>
    <row r="89" spans="1:8" s="17" customFormat="1" ht="33.75" customHeight="1" x14ac:dyDescent="0.2">
      <c r="A89" s="47"/>
      <c r="B89" s="47"/>
      <c r="C89" s="69"/>
      <c r="D89" s="579" t="s">
        <v>72</v>
      </c>
      <c r="E89" s="578">
        <v>1228374.8799999999</v>
      </c>
      <c r="F89" s="578">
        <f>SUM(F90:F91)</f>
        <v>150000</v>
      </c>
      <c r="G89" s="578">
        <f>SUM(G90:G91)</f>
        <v>0</v>
      </c>
      <c r="H89" s="578">
        <f t="shared" si="18"/>
        <v>1378374.88</v>
      </c>
    </row>
    <row r="90" spans="1:8" s="17" customFormat="1" ht="21.75" customHeight="1" x14ac:dyDescent="0.2">
      <c r="A90" s="47"/>
      <c r="B90" s="47"/>
      <c r="C90" s="79">
        <v>6696</v>
      </c>
      <c r="D90" s="80" t="s">
        <v>73</v>
      </c>
      <c r="E90" s="42">
        <v>105000</v>
      </c>
      <c r="F90" s="43">
        <v>22500</v>
      </c>
      <c r="G90" s="43"/>
      <c r="H90" s="43">
        <f t="shared" si="18"/>
        <v>127500</v>
      </c>
    </row>
    <row r="91" spans="1:8" s="17" customFormat="1" ht="21" customHeight="1" x14ac:dyDescent="0.2">
      <c r="A91" s="47"/>
      <c r="B91" s="47"/>
      <c r="C91" s="79">
        <v>6697</v>
      </c>
      <c r="D91" s="80" t="s">
        <v>73</v>
      </c>
      <c r="E91" s="42">
        <v>595000</v>
      </c>
      <c r="F91" s="43">
        <v>127500</v>
      </c>
      <c r="G91" s="43"/>
      <c r="H91" s="43">
        <f t="shared" si="18"/>
        <v>722500</v>
      </c>
    </row>
    <row r="92" spans="1:8" s="17" customFormat="1" ht="34.5" customHeight="1" x14ac:dyDescent="0.2">
      <c r="A92" s="47"/>
      <c r="B92" s="47"/>
      <c r="C92" s="69"/>
      <c r="D92" s="579" t="s">
        <v>74</v>
      </c>
      <c r="E92" s="578">
        <v>1775242.76</v>
      </c>
      <c r="F92" s="578">
        <f>SUM(F93:F94)</f>
        <v>0</v>
      </c>
      <c r="G92" s="578">
        <f>SUM(G93:G94)</f>
        <v>150000</v>
      </c>
      <c r="H92" s="578">
        <f t="shared" si="18"/>
        <v>1625242.76</v>
      </c>
    </row>
    <row r="93" spans="1:8" s="17" customFormat="1" ht="12" customHeight="1" x14ac:dyDescent="0.2">
      <c r="A93" s="47"/>
      <c r="B93" s="47"/>
      <c r="C93" s="57">
        <v>6056</v>
      </c>
      <c r="D93" s="67" t="s">
        <v>75</v>
      </c>
      <c r="E93" s="55">
        <v>260286.41</v>
      </c>
      <c r="F93" s="55"/>
      <c r="G93" s="55">
        <v>22500</v>
      </c>
      <c r="H93" s="43">
        <f t="shared" si="18"/>
        <v>237786.41</v>
      </c>
    </row>
    <row r="94" spans="1:8" s="17" customFormat="1" ht="12" customHeight="1" x14ac:dyDescent="0.2">
      <c r="A94" s="47"/>
      <c r="B94" s="47"/>
      <c r="C94" s="57">
        <v>6057</v>
      </c>
      <c r="D94" s="67" t="s">
        <v>75</v>
      </c>
      <c r="E94" s="55">
        <v>1474956.35</v>
      </c>
      <c r="F94" s="55"/>
      <c r="G94" s="55">
        <v>127500</v>
      </c>
      <c r="H94" s="43">
        <f t="shared" si="18"/>
        <v>1347456.35</v>
      </c>
    </row>
    <row r="95" spans="1:8" s="17" customFormat="1" ht="12" customHeight="1" thickBot="1" x14ac:dyDescent="0.25">
      <c r="A95" s="44">
        <v>758</v>
      </c>
      <c r="B95" s="44"/>
      <c r="C95" s="45"/>
      <c r="D95" s="46" t="s">
        <v>15</v>
      </c>
      <c r="E95" s="31">
        <v>17094930</v>
      </c>
      <c r="F95" s="34">
        <f>SUM(F96)</f>
        <v>0</v>
      </c>
      <c r="G95" s="34">
        <f>SUM(G96)</f>
        <v>117320</v>
      </c>
      <c r="H95" s="31">
        <f>SUM(E95+F95-G95)</f>
        <v>16977610</v>
      </c>
    </row>
    <row r="96" spans="1:8" s="17" customFormat="1" ht="12" customHeight="1" thickTop="1" x14ac:dyDescent="0.2">
      <c r="A96" s="26"/>
      <c r="B96" s="47">
        <v>75818</v>
      </c>
      <c r="C96" s="27"/>
      <c r="D96" s="56" t="s">
        <v>76</v>
      </c>
      <c r="E96" s="37">
        <v>17094930</v>
      </c>
      <c r="F96" s="38">
        <f>SUM(F97)</f>
        <v>0</v>
      </c>
      <c r="G96" s="38">
        <f>SUM(G97)</f>
        <v>117320</v>
      </c>
      <c r="H96" s="37">
        <f>SUM(E96+F96-G96)</f>
        <v>16977610</v>
      </c>
    </row>
    <row r="97" spans="1:8" s="17" customFormat="1" ht="12" customHeight="1" x14ac:dyDescent="0.2">
      <c r="A97" s="26"/>
      <c r="B97" s="47"/>
      <c r="C97" s="27" t="s">
        <v>77</v>
      </c>
      <c r="D97" s="48" t="s">
        <v>78</v>
      </c>
      <c r="E97" s="81">
        <v>16974930</v>
      </c>
      <c r="F97" s="81">
        <f>SUM(F98:F98)</f>
        <v>0</v>
      </c>
      <c r="G97" s="81">
        <f>SUM(G98:G98)</f>
        <v>117320</v>
      </c>
      <c r="H97" s="81">
        <f>SUM(E97+F97-G97)</f>
        <v>16857610</v>
      </c>
    </row>
    <row r="98" spans="1:8" s="17" customFormat="1" ht="12" customHeight="1" x14ac:dyDescent="0.2">
      <c r="A98" s="26"/>
      <c r="B98" s="47"/>
      <c r="C98" s="27"/>
      <c r="D98" s="82" t="s">
        <v>79</v>
      </c>
      <c r="E98" s="55">
        <v>1200000</v>
      </c>
      <c r="F98" s="55"/>
      <c r="G98" s="55">
        <v>117320</v>
      </c>
      <c r="H98" s="55">
        <f t="shared" ref="H98" si="20">SUM(E98+F98-G98)</f>
        <v>1082680</v>
      </c>
    </row>
    <row r="99" spans="1:8" s="17" customFormat="1" ht="12" customHeight="1" thickBot="1" x14ac:dyDescent="0.25">
      <c r="A99" s="44">
        <v>801</v>
      </c>
      <c r="B99" s="44"/>
      <c r="C99" s="45"/>
      <c r="D99" s="46" t="s">
        <v>80</v>
      </c>
      <c r="E99" s="31">
        <v>307227308.47000003</v>
      </c>
      <c r="F99" s="34">
        <f>SUM(F100,F115,F124,F137,F141,F145,F151,F161,F165,F172,F179,F184,F189)</f>
        <v>881899</v>
      </c>
      <c r="G99" s="34">
        <f>SUM(G100,G115,G124,G137,G141,G145,G151,G161,G165,G172,G179,G184,G189)</f>
        <v>319817</v>
      </c>
      <c r="H99" s="31">
        <f>SUM(E99+F99-G99)</f>
        <v>307789390.47000003</v>
      </c>
    </row>
    <row r="100" spans="1:8" s="17" customFormat="1" ht="12" customHeight="1" thickTop="1" x14ac:dyDescent="0.2">
      <c r="A100" s="44"/>
      <c r="B100" s="47">
        <v>80101</v>
      </c>
      <c r="C100" s="27"/>
      <c r="D100" s="36" t="s">
        <v>81</v>
      </c>
      <c r="E100" s="37">
        <v>83784744</v>
      </c>
      <c r="F100" s="38">
        <f>SUM(F101,F110,F113)</f>
        <v>407929.56</v>
      </c>
      <c r="G100" s="38">
        <f>SUM(G101,G110,G113)</f>
        <v>20862</v>
      </c>
      <c r="H100" s="37">
        <f>SUM(E100+F100-G100)</f>
        <v>84171811.560000002</v>
      </c>
    </row>
    <row r="101" spans="1:8" s="17" customFormat="1" ht="12" customHeight="1" x14ac:dyDescent="0.2">
      <c r="A101" s="44"/>
      <c r="B101" s="47"/>
      <c r="C101" s="27"/>
      <c r="D101" s="575" t="s">
        <v>82</v>
      </c>
      <c r="E101" s="578">
        <v>73649272</v>
      </c>
      <c r="F101" s="578">
        <f>SUM(F102:F109)</f>
        <v>23862</v>
      </c>
      <c r="G101" s="578">
        <f>SUM(G102:G109)</f>
        <v>20862</v>
      </c>
      <c r="H101" s="569">
        <f>SUM(E101+F101-G101)</f>
        <v>73652272</v>
      </c>
    </row>
    <row r="102" spans="1:8" s="17" customFormat="1" ht="12" customHeight="1" x14ac:dyDescent="0.2">
      <c r="A102" s="44"/>
      <c r="B102" s="47"/>
      <c r="C102" s="57">
        <v>4040</v>
      </c>
      <c r="D102" s="67" t="s">
        <v>70</v>
      </c>
      <c r="E102" s="55">
        <v>724631</v>
      </c>
      <c r="F102" s="55">
        <v>6030</v>
      </c>
      <c r="G102" s="55"/>
      <c r="H102" s="42">
        <f t="shared" ref="H102:H109" si="21">SUM(E102+F102-G102)</f>
        <v>730661</v>
      </c>
    </row>
    <row r="103" spans="1:8" s="17" customFormat="1" ht="21" customHeight="1" x14ac:dyDescent="0.2">
      <c r="A103" s="44"/>
      <c r="B103" s="47"/>
      <c r="C103" s="79">
        <v>4140</v>
      </c>
      <c r="D103" s="80" t="s">
        <v>83</v>
      </c>
      <c r="E103" s="55">
        <v>39035</v>
      </c>
      <c r="F103" s="55">
        <v>16926</v>
      </c>
      <c r="G103" s="55"/>
      <c r="H103" s="42">
        <f t="shared" si="21"/>
        <v>55961</v>
      </c>
    </row>
    <row r="104" spans="1:8" s="17" customFormat="1" ht="12" customHeight="1" x14ac:dyDescent="0.2">
      <c r="A104" s="44"/>
      <c r="B104" s="47"/>
      <c r="C104" s="83" t="s">
        <v>84</v>
      </c>
      <c r="D104" s="82" t="s">
        <v>85</v>
      </c>
      <c r="E104" s="55">
        <v>547866</v>
      </c>
      <c r="F104" s="55">
        <v>855</v>
      </c>
      <c r="G104" s="55"/>
      <c r="H104" s="42">
        <f t="shared" si="21"/>
        <v>548721</v>
      </c>
    </row>
    <row r="105" spans="1:8" s="17" customFormat="1" ht="12" customHeight="1" x14ac:dyDescent="0.2">
      <c r="A105" s="44"/>
      <c r="B105" s="47"/>
      <c r="C105" s="40" t="s">
        <v>86</v>
      </c>
      <c r="D105" s="84" t="s">
        <v>87</v>
      </c>
      <c r="E105" s="64">
        <v>1909</v>
      </c>
      <c r="F105" s="55"/>
      <c r="G105" s="64">
        <v>855</v>
      </c>
      <c r="H105" s="42">
        <f t="shared" si="21"/>
        <v>1054</v>
      </c>
    </row>
    <row r="106" spans="1:8" s="17" customFormat="1" ht="12" customHeight="1" x14ac:dyDescent="0.2">
      <c r="A106" s="44"/>
      <c r="B106" s="47"/>
      <c r="C106" s="57">
        <v>4480</v>
      </c>
      <c r="D106" s="67" t="s">
        <v>88</v>
      </c>
      <c r="E106" s="64">
        <v>400</v>
      </c>
      <c r="F106" s="64">
        <v>45</v>
      </c>
      <c r="G106" s="64"/>
      <c r="H106" s="42">
        <f t="shared" si="21"/>
        <v>445</v>
      </c>
    </row>
    <row r="107" spans="1:8" s="17" customFormat="1" ht="21.75" customHeight="1" x14ac:dyDescent="0.2">
      <c r="A107" s="44"/>
      <c r="B107" s="47"/>
      <c r="C107" s="58">
        <v>4500</v>
      </c>
      <c r="D107" s="68" t="s">
        <v>89</v>
      </c>
      <c r="E107" s="64">
        <v>20</v>
      </c>
      <c r="F107" s="64">
        <v>6</v>
      </c>
      <c r="G107" s="64"/>
      <c r="H107" s="42">
        <f t="shared" si="21"/>
        <v>26</v>
      </c>
    </row>
    <row r="108" spans="1:8" s="17" customFormat="1" ht="12" customHeight="1" x14ac:dyDescent="0.2">
      <c r="A108" s="44"/>
      <c r="B108" s="47"/>
      <c r="C108" s="57">
        <v>4710</v>
      </c>
      <c r="D108" s="82" t="s">
        <v>90</v>
      </c>
      <c r="E108" s="64">
        <v>351507</v>
      </c>
      <c r="F108" s="64"/>
      <c r="G108" s="64">
        <v>16977</v>
      </c>
      <c r="H108" s="42">
        <f t="shared" si="21"/>
        <v>334530</v>
      </c>
    </row>
    <row r="109" spans="1:8" s="17" customFormat="1" ht="12" customHeight="1" x14ac:dyDescent="0.2">
      <c r="A109" s="44"/>
      <c r="B109" s="47"/>
      <c r="C109" s="69">
        <v>4800</v>
      </c>
      <c r="D109" s="85" t="s">
        <v>91</v>
      </c>
      <c r="E109" s="64">
        <v>3264272</v>
      </c>
      <c r="F109" s="64"/>
      <c r="G109" s="64">
        <v>3030</v>
      </c>
      <c r="H109" s="42">
        <f t="shared" si="21"/>
        <v>3261242</v>
      </c>
    </row>
    <row r="110" spans="1:8" s="17" customFormat="1" ht="21" customHeight="1" x14ac:dyDescent="0.2">
      <c r="A110" s="44"/>
      <c r="B110" s="47"/>
      <c r="C110" s="27"/>
      <c r="D110" s="568" t="s">
        <v>92</v>
      </c>
      <c r="E110" s="578">
        <v>0</v>
      </c>
      <c r="F110" s="578">
        <f>SUM(F111:F112)</f>
        <v>381540.81</v>
      </c>
      <c r="G110" s="578">
        <f>SUM(G111:G112)</f>
        <v>0</v>
      </c>
      <c r="H110" s="569">
        <f>SUM(E110+F110-G110)</f>
        <v>381540.81</v>
      </c>
    </row>
    <row r="111" spans="1:8" s="17" customFormat="1" ht="19.5" customHeight="1" x14ac:dyDescent="0.2">
      <c r="A111" s="44"/>
      <c r="B111" s="47"/>
      <c r="C111" s="58">
        <v>4750</v>
      </c>
      <c r="D111" s="68" t="s">
        <v>93</v>
      </c>
      <c r="E111" s="55">
        <v>0</v>
      </c>
      <c r="F111" s="55">
        <f>148065+158540</f>
        <v>306605</v>
      </c>
      <c r="G111" s="55"/>
      <c r="H111" s="42">
        <f t="shared" ref="H111:H112" si="22">SUM(E111+F111-G111)</f>
        <v>306605</v>
      </c>
    </row>
    <row r="112" spans="1:8" s="17" customFormat="1" ht="22.5" customHeight="1" x14ac:dyDescent="0.2">
      <c r="A112" s="44"/>
      <c r="B112" s="47"/>
      <c r="C112" s="58">
        <v>4850</v>
      </c>
      <c r="D112" s="68" t="s">
        <v>94</v>
      </c>
      <c r="E112" s="55">
        <v>0</v>
      </c>
      <c r="F112" s="55">
        <f>36187.09+38748.72</f>
        <v>74935.81</v>
      </c>
      <c r="G112" s="55"/>
      <c r="H112" s="42">
        <f t="shared" si="22"/>
        <v>74935.81</v>
      </c>
    </row>
    <row r="113" spans="1:8" s="17" customFormat="1" ht="22.5" customHeight="1" x14ac:dyDescent="0.2">
      <c r="A113" s="44"/>
      <c r="B113" s="47"/>
      <c r="C113" s="27"/>
      <c r="D113" s="568" t="s">
        <v>95</v>
      </c>
      <c r="E113" s="578">
        <v>0</v>
      </c>
      <c r="F113" s="578">
        <f>SUM(F114)</f>
        <v>2526.75</v>
      </c>
      <c r="G113" s="578">
        <f>SUM(G114)</f>
        <v>0</v>
      </c>
      <c r="H113" s="569">
        <f>SUM(E113+F113-G113)</f>
        <v>2526.75</v>
      </c>
    </row>
    <row r="114" spans="1:8" s="17" customFormat="1" ht="32.25" customHeight="1" x14ac:dyDescent="0.2">
      <c r="A114" s="44"/>
      <c r="B114" s="47"/>
      <c r="C114" s="86" t="s">
        <v>96</v>
      </c>
      <c r="D114" s="80" t="s">
        <v>97</v>
      </c>
      <c r="E114" s="64">
        <v>0</v>
      </c>
      <c r="F114" s="55">
        <f>1182.91+1343.84</f>
        <v>2526.75</v>
      </c>
      <c r="G114" s="55"/>
      <c r="H114" s="42">
        <f t="shared" ref="H114" si="23">SUM(E114+F114-G114)</f>
        <v>2526.75</v>
      </c>
    </row>
    <row r="115" spans="1:8" s="17" customFormat="1" ht="12" customHeight="1" x14ac:dyDescent="0.2">
      <c r="A115" s="44"/>
      <c r="B115" s="47">
        <v>80102</v>
      </c>
      <c r="C115" s="27"/>
      <c r="D115" s="36" t="s">
        <v>98</v>
      </c>
      <c r="E115" s="38">
        <v>10501660</v>
      </c>
      <c r="F115" s="38">
        <f>SUM(F116,F121)</f>
        <v>18992.93</v>
      </c>
      <c r="G115" s="38">
        <f>SUM(G116,G121)</f>
        <v>5400</v>
      </c>
      <c r="H115" s="37">
        <f>SUM(E115+F115-G115)</f>
        <v>10515252.93</v>
      </c>
    </row>
    <row r="116" spans="1:8" s="17" customFormat="1" ht="12" customHeight="1" x14ac:dyDescent="0.2">
      <c r="A116" s="44"/>
      <c r="B116" s="47"/>
      <c r="C116" s="27"/>
      <c r="D116" s="575" t="s">
        <v>82</v>
      </c>
      <c r="E116" s="578">
        <v>10501660</v>
      </c>
      <c r="F116" s="578">
        <f>SUM(F117:F120)</f>
        <v>3000</v>
      </c>
      <c r="G116" s="578">
        <f>SUM(G117:G120)</f>
        <v>5400</v>
      </c>
      <c r="H116" s="569">
        <f>SUM(E116+F116-G116)</f>
        <v>10499260</v>
      </c>
    </row>
    <row r="117" spans="1:8" s="17" customFormat="1" ht="12" customHeight="1" x14ac:dyDescent="0.2">
      <c r="A117" s="44"/>
      <c r="B117" s="47"/>
      <c r="C117" s="57">
        <v>3020</v>
      </c>
      <c r="D117" s="67" t="s">
        <v>99</v>
      </c>
      <c r="E117" s="55">
        <v>6075</v>
      </c>
      <c r="F117" s="55">
        <v>2000</v>
      </c>
      <c r="G117" s="55"/>
      <c r="H117" s="55">
        <f t="shared" ref="H117:H120" si="24">SUM(E117+F117-G117)</f>
        <v>8075</v>
      </c>
    </row>
    <row r="118" spans="1:8" s="17" customFormat="1" ht="12" customHeight="1" x14ac:dyDescent="0.2">
      <c r="A118" s="44"/>
      <c r="B118" s="47"/>
      <c r="C118" s="83" t="s">
        <v>100</v>
      </c>
      <c r="D118" s="82" t="s">
        <v>101</v>
      </c>
      <c r="E118" s="55">
        <v>0</v>
      </c>
      <c r="F118" s="55">
        <v>1000</v>
      </c>
      <c r="G118" s="55"/>
      <c r="H118" s="55">
        <f t="shared" si="24"/>
        <v>1000</v>
      </c>
    </row>
    <row r="119" spans="1:8" s="17" customFormat="1" ht="12" customHeight="1" x14ac:dyDescent="0.2">
      <c r="A119" s="44"/>
      <c r="B119" s="47"/>
      <c r="C119" s="83" t="s">
        <v>84</v>
      </c>
      <c r="D119" s="82" t="s">
        <v>85</v>
      </c>
      <c r="E119" s="55">
        <v>27300</v>
      </c>
      <c r="F119" s="55"/>
      <c r="G119" s="55">
        <v>1000</v>
      </c>
      <c r="H119" s="55">
        <f t="shared" si="24"/>
        <v>26300</v>
      </c>
    </row>
    <row r="120" spans="1:8" s="17" customFormat="1" ht="12" customHeight="1" x14ac:dyDescent="0.2">
      <c r="A120" s="44"/>
      <c r="B120" s="47"/>
      <c r="C120" s="57">
        <v>4710</v>
      </c>
      <c r="D120" s="82" t="s">
        <v>90</v>
      </c>
      <c r="E120" s="55">
        <v>37641</v>
      </c>
      <c r="F120" s="55"/>
      <c r="G120" s="55">
        <f>2000+2400</f>
        <v>4400</v>
      </c>
      <c r="H120" s="55">
        <f t="shared" si="24"/>
        <v>33241</v>
      </c>
    </row>
    <row r="121" spans="1:8" s="17" customFormat="1" ht="21.75" customHeight="1" x14ac:dyDescent="0.2">
      <c r="A121" s="44"/>
      <c r="B121" s="47"/>
      <c r="C121" s="27"/>
      <c r="D121" s="568" t="s">
        <v>92</v>
      </c>
      <c r="E121" s="578">
        <v>0</v>
      </c>
      <c r="F121" s="578">
        <f>SUM(F122:F123)</f>
        <v>15992.93</v>
      </c>
      <c r="G121" s="578">
        <f>SUM(G122:G123)</f>
        <v>0</v>
      </c>
      <c r="H121" s="569">
        <f>SUM(E121+F121-G121)</f>
        <v>15992.93</v>
      </c>
    </row>
    <row r="122" spans="1:8" s="17" customFormat="1" ht="21.75" customHeight="1" x14ac:dyDescent="0.2">
      <c r="A122" s="44"/>
      <c r="B122" s="47"/>
      <c r="C122" s="58">
        <v>4750</v>
      </c>
      <c r="D122" s="68" t="s">
        <v>93</v>
      </c>
      <c r="E122" s="55">
        <v>0</v>
      </c>
      <c r="F122" s="55">
        <f>6150.93+6701</f>
        <v>12851.93</v>
      </c>
      <c r="G122" s="55"/>
      <c r="H122" s="42">
        <f t="shared" ref="H122:H123" si="25">SUM(E122+F122-G122)</f>
        <v>12851.93</v>
      </c>
    </row>
    <row r="123" spans="1:8" s="17" customFormat="1" ht="21.75" customHeight="1" x14ac:dyDescent="0.2">
      <c r="A123" s="44"/>
      <c r="B123" s="47"/>
      <c r="C123" s="58">
        <v>4850</v>
      </c>
      <c r="D123" s="68" t="s">
        <v>94</v>
      </c>
      <c r="E123" s="55">
        <v>0</v>
      </c>
      <c r="F123" s="55">
        <f>1503+1638</f>
        <v>3141</v>
      </c>
      <c r="G123" s="55"/>
      <c r="H123" s="42">
        <f t="shared" si="25"/>
        <v>3141</v>
      </c>
    </row>
    <row r="124" spans="1:8" s="17" customFormat="1" ht="12" customHeight="1" x14ac:dyDescent="0.2">
      <c r="A124" s="44"/>
      <c r="B124" s="47">
        <v>80104</v>
      </c>
      <c r="C124" s="27"/>
      <c r="D124" s="36" t="s">
        <v>102</v>
      </c>
      <c r="E124" s="38">
        <v>40418705</v>
      </c>
      <c r="F124" s="38">
        <f>SUM(F125,F132,F135)</f>
        <v>70144.44</v>
      </c>
      <c r="G124" s="38">
        <f>SUM(G125,G132,G135)</f>
        <v>2193</v>
      </c>
      <c r="H124" s="37">
        <f>SUM(E124+F124-G124)</f>
        <v>40486656.439999998</v>
      </c>
    </row>
    <row r="125" spans="1:8" s="17" customFormat="1" ht="12" customHeight="1" x14ac:dyDescent="0.2">
      <c r="A125" s="44"/>
      <c r="B125" s="47"/>
      <c r="C125" s="27"/>
      <c r="D125" s="575" t="s">
        <v>82</v>
      </c>
      <c r="E125" s="578">
        <v>30557394</v>
      </c>
      <c r="F125" s="578">
        <f>SUM(F126:F131)</f>
        <v>1193</v>
      </c>
      <c r="G125" s="578">
        <f>SUM(G126:G131)</f>
        <v>2193</v>
      </c>
      <c r="H125" s="569">
        <f>SUM(E125+F125-G125)</f>
        <v>30556394</v>
      </c>
    </row>
    <row r="126" spans="1:8" s="17" customFormat="1" ht="12" customHeight="1" x14ac:dyDescent="0.2">
      <c r="A126" s="72"/>
      <c r="B126" s="73"/>
      <c r="C126" s="74">
        <v>3020</v>
      </c>
      <c r="D126" s="36" t="s">
        <v>99</v>
      </c>
      <c r="E126" s="65">
        <v>53373</v>
      </c>
      <c r="F126" s="65">
        <v>1000</v>
      </c>
      <c r="G126" s="65"/>
      <c r="H126" s="37">
        <f t="shared" ref="H126:H131" si="26">SUM(E126+F126-G126)</f>
        <v>54373</v>
      </c>
    </row>
    <row r="127" spans="1:8" s="17" customFormat="1" ht="12" customHeight="1" x14ac:dyDescent="0.2">
      <c r="A127" s="44"/>
      <c r="B127" s="47"/>
      <c r="C127" s="83" t="s">
        <v>84</v>
      </c>
      <c r="D127" s="82" t="s">
        <v>85</v>
      </c>
      <c r="E127" s="55">
        <v>680569</v>
      </c>
      <c r="F127" s="55">
        <v>143</v>
      </c>
      <c r="G127" s="55"/>
      <c r="H127" s="42">
        <f t="shared" si="26"/>
        <v>680712</v>
      </c>
    </row>
    <row r="128" spans="1:8" s="17" customFormat="1" ht="12" customHeight="1" x14ac:dyDescent="0.2">
      <c r="A128" s="44"/>
      <c r="B128" s="47"/>
      <c r="C128" s="40" t="s">
        <v>86</v>
      </c>
      <c r="D128" s="84" t="s">
        <v>87</v>
      </c>
      <c r="E128" s="64">
        <v>143</v>
      </c>
      <c r="F128" s="64"/>
      <c r="G128" s="64">
        <v>143</v>
      </c>
      <c r="H128" s="42">
        <f t="shared" si="26"/>
        <v>0</v>
      </c>
    </row>
    <row r="129" spans="1:8" s="17" customFormat="1" ht="12" customHeight="1" x14ac:dyDescent="0.2">
      <c r="A129" s="44"/>
      <c r="B129" s="47"/>
      <c r="C129" s="47">
        <v>4300</v>
      </c>
      <c r="D129" s="67" t="s">
        <v>58</v>
      </c>
      <c r="E129" s="64">
        <v>576838</v>
      </c>
      <c r="F129" s="64"/>
      <c r="G129" s="64">
        <v>50</v>
      </c>
      <c r="H129" s="42">
        <f t="shared" si="26"/>
        <v>576788</v>
      </c>
    </row>
    <row r="130" spans="1:8" s="17" customFormat="1" ht="12" customHeight="1" x14ac:dyDescent="0.2">
      <c r="A130" s="44"/>
      <c r="B130" s="47"/>
      <c r="C130" s="58">
        <v>4520</v>
      </c>
      <c r="D130" s="87" t="s">
        <v>103</v>
      </c>
      <c r="E130" s="64">
        <v>0</v>
      </c>
      <c r="F130" s="64">
        <v>50</v>
      </c>
      <c r="G130" s="64"/>
      <c r="H130" s="42">
        <f t="shared" si="26"/>
        <v>50</v>
      </c>
    </row>
    <row r="131" spans="1:8" s="17" customFormat="1" ht="11.25" customHeight="1" x14ac:dyDescent="0.2">
      <c r="A131" s="44"/>
      <c r="B131" s="47"/>
      <c r="C131" s="57">
        <v>4710</v>
      </c>
      <c r="D131" s="82" t="s">
        <v>90</v>
      </c>
      <c r="E131" s="64">
        <v>164839</v>
      </c>
      <c r="F131" s="64"/>
      <c r="G131" s="64">
        <v>2000</v>
      </c>
      <c r="H131" s="42">
        <f t="shared" si="26"/>
        <v>162839</v>
      </c>
    </row>
    <row r="132" spans="1:8" s="17" customFormat="1" ht="21.75" customHeight="1" x14ac:dyDescent="0.2">
      <c r="A132" s="44"/>
      <c r="B132" s="47"/>
      <c r="C132" s="27"/>
      <c r="D132" s="568" t="s">
        <v>92</v>
      </c>
      <c r="E132" s="578">
        <v>0</v>
      </c>
      <c r="F132" s="578">
        <f>SUM(F133:F134)</f>
        <v>58579</v>
      </c>
      <c r="G132" s="578">
        <f>SUM(G133:G134)</f>
        <v>0</v>
      </c>
      <c r="H132" s="569">
        <f>SUM(E132+F132-G132)</f>
        <v>58579</v>
      </c>
    </row>
    <row r="133" spans="1:8" s="17" customFormat="1" ht="21.75" customHeight="1" x14ac:dyDescent="0.2">
      <c r="A133" s="44"/>
      <c r="B133" s="47"/>
      <c r="C133" s="58">
        <v>4750</v>
      </c>
      <c r="D133" s="68" t="s">
        <v>93</v>
      </c>
      <c r="E133" s="55">
        <v>0</v>
      </c>
      <c r="F133" s="55">
        <v>47074</v>
      </c>
      <c r="G133" s="55"/>
      <c r="H133" s="42">
        <f t="shared" ref="H133:H134" si="27">SUM(E133+F133-G133)</f>
        <v>47074</v>
      </c>
    </row>
    <row r="134" spans="1:8" s="17" customFormat="1" ht="21.75" customHeight="1" x14ac:dyDescent="0.2">
      <c r="A134" s="44"/>
      <c r="B134" s="47"/>
      <c r="C134" s="58">
        <v>4850</v>
      </c>
      <c r="D134" s="68" t="s">
        <v>94</v>
      </c>
      <c r="E134" s="55">
        <v>0</v>
      </c>
      <c r="F134" s="55">
        <v>11505</v>
      </c>
      <c r="G134" s="55"/>
      <c r="H134" s="42">
        <f t="shared" si="27"/>
        <v>11505</v>
      </c>
    </row>
    <row r="135" spans="1:8" s="17" customFormat="1" ht="21.75" customHeight="1" x14ac:dyDescent="0.2">
      <c r="A135" s="44"/>
      <c r="B135" s="47"/>
      <c r="C135" s="27"/>
      <c r="D135" s="568" t="s">
        <v>95</v>
      </c>
      <c r="E135" s="578">
        <v>0</v>
      </c>
      <c r="F135" s="578">
        <f>SUM(F136)</f>
        <v>10372.44</v>
      </c>
      <c r="G135" s="578">
        <f>SUM(G136)</f>
        <v>0</v>
      </c>
      <c r="H135" s="569">
        <f>SUM(E135+F135-G135)</f>
        <v>10372.44</v>
      </c>
    </row>
    <row r="136" spans="1:8" s="17" customFormat="1" ht="33.75" customHeight="1" x14ac:dyDescent="0.2">
      <c r="A136" s="44"/>
      <c r="B136" s="47"/>
      <c r="C136" s="86" t="s">
        <v>96</v>
      </c>
      <c r="D136" s="80" t="s">
        <v>97</v>
      </c>
      <c r="E136" s="64">
        <v>0</v>
      </c>
      <c r="F136" s="55">
        <v>10372.44</v>
      </c>
      <c r="G136" s="55"/>
      <c r="H136" s="42">
        <f t="shared" ref="H136" si="28">SUM(E136+F136-G136)</f>
        <v>10372.44</v>
      </c>
    </row>
    <row r="137" spans="1:8" s="17" customFormat="1" ht="12" customHeight="1" x14ac:dyDescent="0.2">
      <c r="A137" s="44"/>
      <c r="B137" s="47">
        <v>80105</v>
      </c>
      <c r="C137" s="27"/>
      <c r="D137" s="36" t="s">
        <v>104</v>
      </c>
      <c r="E137" s="38">
        <v>700266</v>
      </c>
      <c r="F137" s="38">
        <f>SUM(F138)</f>
        <v>12792</v>
      </c>
      <c r="G137" s="38">
        <f>SUM(G138)</f>
        <v>0</v>
      </c>
      <c r="H137" s="37">
        <f>SUM(E137+F137-G137)</f>
        <v>713058</v>
      </c>
    </row>
    <row r="138" spans="1:8" s="17" customFormat="1" ht="24" customHeight="1" x14ac:dyDescent="0.2">
      <c r="A138" s="44"/>
      <c r="B138" s="57"/>
      <c r="C138" s="27"/>
      <c r="D138" s="568" t="s">
        <v>92</v>
      </c>
      <c r="E138" s="578">
        <v>0</v>
      </c>
      <c r="F138" s="578">
        <f>SUM(F139:F140)</f>
        <v>12792</v>
      </c>
      <c r="G138" s="578">
        <f>SUM(G139:G140)</f>
        <v>0</v>
      </c>
      <c r="H138" s="569">
        <f>SUM(E138+F138-G138)</f>
        <v>12792</v>
      </c>
    </row>
    <row r="139" spans="1:8" s="17" customFormat="1" ht="21.75" customHeight="1" x14ac:dyDescent="0.2">
      <c r="A139" s="44"/>
      <c r="B139" s="57"/>
      <c r="C139" s="58">
        <v>4750</v>
      </c>
      <c r="D139" s="68" t="s">
        <v>93</v>
      </c>
      <c r="E139" s="55">
        <v>0</v>
      </c>
      <c r="F139" s="55">
        <f>4416+5864</f>
        <v>10280</v>
      </c>
      <c r="G139" s="55"/>
      <c r="H139" s="42">
        <f t="shared" ref="H139:H140" si="29">SUM(E139+F139-G139)</f>
        <v>10280</v>
      </c>
    </row>
    <row r="140" spans="1:8" s="17" customFormat="1" ht="21.75" customHeight="1" x14ac:dyDescent="0.2">
      <c r="A140" s="44"/>
      <c r="B140" s="57"/>
      <c r="C140" s="58">
        <v>4850</v>
      </c>
      <c r="D140" s="68" t="s">
        <v>94</v>
      </c>
      <c r="E140" s="55">
        <v>0</v>
      </c>
      <c r="F140" s="55">
        <f>1079+1433</f>
        <v>2512</v>
      </c>
      <c r="G140" s="55"/>
      <c r="H140" s="42">
        <f t="shared" si="29"/>
        <v>2512</v>
      </c>
    </row>
    <row r="141" spans="1:8" s="17" customFormat="1" ht="12" customHeight="1" x14ac:dyDescent="0.2">
      <c r="A141" s="44"/>
      <c r="B141" s="47">
        <v>80115</v>
      </c>
      <c r="C141" s="27"/>
      <c r="D141" s="36" t="s">
        <v>105</v>
      </c>
      <c r="E141" s="37">
        <v>53378707</v>
      </c>
      <c r="F141" s="38">
        <f>SUM(F142)</f>
        <v>19992</v>
      </c>
      <c r="G141" s="38">
        <f>SUM(G142)</f>
        <v>0</v>
      </c>
      <c r="H141" s="37">
        <f>SUM(E141+F141-G141)</f>
        <v>53398699</v>
      </c>
    </row>
    <row r="142" spans="1:8" s="17" customFormat="1" ht="21.75" customHeight="1" x14ac:dyDescent="0.2">
      <c r="A142" s="44"/>
      <c r="B142" s="47"/>
      <c r="C142" s="27"/>
      <c r="D142" s="568" t="s">
        <v>92</v>
      </c>
      <c r="E142" s="578">
        <v>0</v>
      </c>
      <c r="F142" s="578">
        <f>SUM(F143:F144)</f>
        <v>19992</v>
      </c>
      <c r="G142" s="578">
        <f>SUM(G143:G144)</f>
        <v>0</v>
      </c>
      <c r="H142" s="569">
        <f>SUM(E142+F142-G142)</f>
        <v>19992</v>
      </c>
    </row>
    <row r="143" spans="1:8" s="17" customFormat="1" ht="21.75" customHeight="1" x14ac:dyDescent="0.2">
      <c r="A143" s="44"/>
      <c r="B143" s="47"/>
      <c r="C143" s="58">
        <v>4750</v>
      </c>
      <c r="D143" s="68" t="s">
        <v>93</v>
      </c>
      <c r="E143" s="55">
        <v>0</v>
      </c>
      <c r="F143" s="55">
        <f>7396+8670</f>
        <v>16066</v>
      </c>
      <c r="G143" s="55"/>
      <c r="H143" s="42">
        <f t="shared" ref="H143:H144" si="30">SUM(E143+F143-G143)</f>
        <v>16066</v>
      </c>
    </row>
    <row r="144" spans="1:8" s="17" customFormat="1" ht="21.75" customHeight="1" x14ac:dyDescent="0.2">
      <c r="A144" s="44"/>
      <c r="B144" s="47"/>
      <c r="C144" s="58">
        <v>4850</v>
      </c>
      <c r="D144" s="68" t="s">
        <v>94</v>
      </c>
      <c r="E144" s="55">
        <v>0</v>
      </c>
      <c r="F144" s="55">
        <f>1808+2118</f>
        <v>3926</v>
      </c>
      <c r="G144" s="55"/>
      <c r="H144" s="42">
        <f t="shared" si="30"/>
        <v>3926</v>
      </c>
    </row>
    <row r="145" spans="1:8" s="17" customFormat="1" ht="12" customHeight="1" x14ac:dyDescent="0.2">
      <c r="A145" s="44"/>
      <c r="B145" s="47">
        <v>80117</v>
      </c>
      <c r="C145" s="27"/>
      <c r="D145" s="36" t="s">
        <v>106</v>
      </c>
      <c r="E145" s="65">
        <v>9052882</v>
      </c>
      <c r="F145" s="38">
        <f>SUM(F146,F149)</f>
        <v>7070.67</v>
      </c>
      <c r="G145" s="38">
        <f>SUM(G146,G149)</f>
        <v>0</v>
      </c>
      <c r="H145" s="37">
        <f>SUM(E145+F145-G145)</f>
        <v>9059952.6699999999</v>
      </c>
    </row>
    <row r="146" spans="1:8" s="17" customFormat="1" ht="21.75" customHeight="1" x14ac:dyDescent="0.2">
      <c r="A146" s="44"/>
      <c r="B146" s="44"/>
      <c r="C146" s="27"/>
      <c r="D146" s="568" t="s">
        <v>92</v>
      </c>
      <c r="E146" s="578">
        <v>0</v>
      </c>
      <c r="F146" s="578">
        <f>SUM(F147:F148)</f>
        <v>5468</v>
      </c>
      <c r="G146" s="578">
        <f>SUM(G147:G148)</f>
        <v>0</v>
      </c>
      <c r="H146" s="569">
        <f>SUM(E146+F146-G146)</f>
        <v>5468</v>
      </c>
    </row>
    <row r="147" spans="1:8" s="17" customFormat="1" ht="21.75" customHeight="1" x14ac:dyDescent="0.2">
      <c r="A147" s="44"/>
      <c r="B147" s="44"/>
      <c r="C147" s="58">
        <v>4750</v>
      </c>
      <c r="D147" s="68" t="s">
        <v>93</v>
      </c>
      <c r="E147" s="55">
        <v>0</v>
      </c>
      <c r="F147" s="55">
        <f>2060+2334</f>
        <v>4394</v>
      </c>
      <c r="G147" s="55"/>
      <c r="H147" s="42">
        <f t="shared" ref="H147:H148" si="31">SUM(E147+F147-G147)</f>
        <v>4394</v>
      </c>
    </row>
    <row r="148" spans="1:8" s="17" customFormat="1" ht="21.75" customHeight="1" x14ac:dyDescent="0.2">
      <c r="A148" s="44"/>
      <c r="B148" s="44"/>
      <c r="C148" s="58">
        <v>4850</v>
      </c>
      <c r="D148" s="68" t="s">
        <v>94</v>
      </c>
      <c r="E148" s="55">
        <v>0</v>
      </c>
      <c r="F148" s="55">
        <f>504+570</f>
        <v>1074</v>
      </c>
      <c r="G148" s="55"/>
      <c r="H148" s="42">
        <f t="shared" si="31"/>
        <v>1074</v>
      </c>
    </row>
    <row r="149" spans="1:8" s="17" customFormat="1" ht="21.75" customHeight="1" x14ac:dyDescent="0.2">
      <c r="A149" s="44"/>
      <c r="B149" s="44"/>
      <c r="C149" s="27"/>
      <c r="D149" s="568" t="s">
        <v>95</v>
      </c>
      <c r="E149" s="578">
        <v>0</v>
      </c>
      <c r="F149" s="578">
        <f>SUM(F150)</f>
        <v>1602.67</v>
      </c>
      <c r="G149" s="578">
        <f>SUM(G150)</f>
        <v>0</v>
      </c>
      <c r="H149" s="569">
        <f>SUM(E149+F149-G149)</f>
        <v>1602.67</v>
      </c>
    </row>
    <row r="150" spans="1:8" s="17" customFormat="1" ht="33.75" customHeight="1" x14ac:dyDescent="0.2">
      <c r="A150" s="44"/>
      <c r="B150" s="44"/>
      <c r="C150" s="86" t="s">
        <v>96</v>
      </c>
      <c r="D150" s="80" t="s">
        <v>97</v>
      </c>
      <c r="E150" s="64">
        <v>0</v>
      </c>
      <c r="F150" s="55">
        <f>861+741.67</f>
        <v>1602.67</v>
      </c>
      <c r="G150" s="55"/>
      <c r="H150" s="42">
        <f t="shared" ref="H150" si="32">SUM(E150+F150-G150)</f>
        <v>1602.67</v>
      </c>
    </row>
    <row r="151" spans="1:8" s="17" customFormat="1" ht="12" customHeight="1" x14ac:dyDescent="0.2">
      <c r="A151" s="44"/>
      <c r="B151" s="69">
        <v>80120</v>
      </c>
      <c r="C151" s="70"/>
      <c r="D151" s="71" t="s">
        <v>107</v>
      </c>
      <c r="E151" s="65">
        <v>30504960</v>
      </c>
      <c r="F151" s="38">
        <f>SUM(F152,F156,F159)</f>
        <v>45247.4</v>
      </c>
      <c r="G151" s="38">
        <f>SUM(G152,G156,G159)</f>
        <v>3100</v>
      </c>
      <c r="H151" s="37">
        <f>SUM(E151+F151-G151)</f>
        <v>30547107.399999999</v>
      </c>
    </row>
    <row r="152" spans="1:8" s="17" customFormat="1" ht="12" customHeight="1" x14ac:dyDescent="0.2">
      <c r="A152" s="44"/>
      <c r="B152" s="44"/>
      <c r="C152" s="27"/>
      <c r="D152" s="575" t="s">
        <v>82</v>
      </c>
      <c r="E152" s="578">
        <v>23846524</v>
      </c>
      <c r="F152" s="578">
        <f>SUM(F153:F155)</f>
        <v>3100</v>
      </c>
      <c r="G152" s="578">
        <f>SUM(G153:G155)</f>
        <v>3100</v>
      </c>
      <c r="H152" s="578">
        <f t="shared" ref="H152:H155" si="33">SUM(E152+F152-G152)</f>
        <v>23846524</v>
      </c>
    </row>
    <row r="153" spans="1:8" s="17" customFormat="1" ht="11.45" customHeight="1" x14ac:dyDescent="0.2">
      <c r="A153" s="44"/>
      <c r="B153" s="47"/>
      <c r="C153" s="57">
        <v>4280</v>
      </c>
      <c r="D153" s="67" t="s">
        <v>108</v>
      </c>
      <c r="E153" s="42">
        <v>16565</v>
      </c>
      <c r="F153" s="43">
        <v>3000</v>
      </c>
      <c r="G153" s="43"/>
      <c r="H153" s="43">
        <f t="shared" si="33"/>
        <v>19565</v>
      </c>
    </row>
    <row r="154" spans="1:8" s="17" customFormat="1" ht="11.45" customHeight="1" x14ac:dyDescent="0.2">
      <c r="A154" s="44"/>
      <c r="B154" s="47"/>
      <c r="C154" s="57">
        <v>4300</v>
      </c>
      <c r="D154" s="67" t="s">
        <v>58</v>
      </c>
      <c r="E154" s="42">
        <v>220360</v>
      </c>
      <c r="F154" s="43"/>
      <c r="G154" s="43">
        <v>3100</v>
      </c>
      <c r="H154" s="43">
        <f t="shared" si="33"/>
        <v>217260</v>
      </c>
    </row>
    <row r="155" spans="1:8" s="17" customFormat="1" ht="12" customHeight="1" x14ac:dyDescent="0.2">
      <c r="A155" s="44"/>
      <c r="B155" s="47"/>
      <c r="C155" s="57">
        <v>4430</v>
      </c>
      <c r="D155" s="67" t="s">
        <v>59</v>
      </c>
      <c r="E155" s="42">
        <v>2983</v>
      </c>
      <c r="F155" s="55">
        <v>100</v>
      </c>
      <c r="G155" s="55"/>
      <c r="H155" s="64">
        <f t="shared" si="33"/>
        <v>3083</v>
      </c>
    </row>
    <row r="156" spans="1:8" s="17" customFormat="1" ht="21.75" customHeight="1" x14ac:dyDescent="0.2">
      <c r="A156" s="44"/>
      <c r="B156" s="47"/>
      <c r="C156" s="27"/>
      <c r="D156" s="568" t="s">
        <v>92</v>
      </c>
      <c r="E156" s="578">
        <v>0</v>
      </c>
      <c r="F156" s="578">
        <f>SUM(F157:F158)</f>
        <v>23565</v>
      </c>
      <c r="G156" s="578">
        <f>SUM(G157:G158)</f>
        <v>0</v>
      </c>
      <c r="H156" s="569">
        <f>SUM(E156+F156-G156)</f>
        <v>23565</v>
      </c>
    </row>
    <row r="157" spans="1:8" s="17" customFormat="1" ht="21.75" customHeight="1" x14ac:dyDescent="0.2">
      <c r="A157" s="44"/>
      <c r="B157" s="47"/>
      <c r="C157" s="58">
        <v>4750</v>
      </c>
      <c r="D157" s="68" t="s">
        <v>93</v>
      </c>
      <c r="E157" s="55">
        <v>0</v>
      </c>
      <c r="F157" s="55">
        <f>8879+10058</f>
        <v>18937</v>
      </c>
      <c r="G157" s="55"/>
      <c r="H157" s="42">
        <f t="shared" ref="H157:H158" si="34">SUM(E157+F157-G157)</f>
        <v>18937</v>
      </c>
    </row>
    <row r="158" spans="1:8" s="17" customFormat="1" ht="21.75" customHeight="1" x14ac:dyDescent="0.2">
      <c r="A158" s="44"/>
      <c r="B158" s="47"/>
      <c r="C158" s="58">
        <v>4850</v>
      </c>
      <c r="D158" s="68" t="s">
        <v>94</v>
      </c>
      <c r="E158" s="55">
        <v>0</v>
      </c>
      <c r="F158" s="55">
        <f>2170+2458</f>
        <v>4628</v>
      </c>
      <c r="G158" s="55"/>
      <c r="H158" s="42">
        <f t="shared" si="34"/>
        <v>4628</v>
      </c>
    </row>
    <row r="159" spans="1:8" s="17" customFormat="1" ht="21.75" customHeight="1" x14ac:dyDescent="0.2">
      <c r="A159" s="44"/>
      <c r="B159" s="47"/>
      <c r="C159" s="27"/>
      <c r="D159" s="568" t="s">
        <v>95</v>
      </c>
      <c r="E159" s="578">
        <v>0</v>
      </c>
      <c r="F159" s="578">
        <f>SUM(F160)</f>
        <v>18582.400000000001</v>
      </c>
      <c r="G159" s="578">
        <f>SUM(G160)</f>
        <v>0</v>
      </c>
      <c r="H159" s="569">
        <f>SUM(E159+F159-G159)</f>
        <v>18582.400000000001</v>
      </c>
    </row>
    <row r="160" spans="1:8" s="17" customFormat="1" ht="34.5" customHeight="1" x14ac:dyDescent="0.2">
      <c r="A160" s="44"/>
      <c r="B160" s="47"/>
      <c r="C160" s="86" t="s">
        <v>96</v>
      </c>
      <c r="D160" s="80" t="s">
        <v>97</v>
      </c>
      <c r="E160" s="64">
        <v>0</v>
      </c>
      <c r="F160" s="55">
        <f>8442.4+10140</f>
        <v>18582.400000000001</v>
      </c>
      <c r="G160" s="55"/>
      <c r="H160" s="42">
        <f t="shared" ref="H160" si="35">SUM(E160+F160-G160)</f>
        <v>18582.400000000001</v>
      </c>
    </row>
    <row r="161" spans="1:8" s="17" customFormat="1" ht="12" customHeight="1" x14ac:dyDescent="0.2">
      <c r="A161" s="44"/>
      <c r="B161" s="57">
        <v>80132</v>
      </c>
      <c r="C161" s="27"/>
      <c r="D161" s="36" t="s">
        <v>109</v>
      </c>
      <c r="E161" s="38">
        <v>8464292</v>
      </c>
      <c r="F161" s="38">
        <f>SUM(F162)</f>
        <v>11068</v>
      </c>
      <c r="G161" s="38">
        <f>SUM(G162)</f>
        <v>0</v>
      </c>
      <c r="H161" s="37">
        <f>SUM(E161+F161-G161)</f>
        <v>8475360</v>
      </c>
    </row>
    <row r="162" spans="1:8" s="17" customFormat="1" ht="21.75" customHeight="1" x14ac:dyDescent="0.2">
      <c r="A162" s="44"/>
      <c r="B162" s="57"/>
      <c r="C162" s="27"/>
      <c r="D162" s="568" t="s">
        <v>92</v>
      </c>
      <c r="E162" s="578">
        <v>0</v>
      </c>
      <c r="F162" s="578">
        <f>SUM(F163:F164)</f>
        <v>11068</v>
      </c>
      <c r="G162" s="578">
        <f>SUM(G163:G164)</f>
        <v>0</v>
      </c>
      <c r="H162" s="569">
        <f>SUM(E162+F162-G162)</f>
        <v>11068</v>
      </c>
    </row>
    <row r="163" spans="1:8" s="17" customFormat="1" ht="21.75" customHeight="1" x14ac:dyDescent="0.2">
      <c r="A163" s="44"/>
      <c r="B163" s="57"/>
      <c r="C163" s="58">
        <v>4750</v>
      </c>
      <c r="D163" s="68" t="s">
        <v>93</v>
      </c>
      <c r="E163" s="55">
        <v>0</v>
      </c>
      <c r="F163" s="55">
        <f>4126+4769</f>
        <v>8895</v>
      </c>
      <c r="G163" s="55"/>
      <c r="H163" s="42">
        <f t="shared" ref="H163:H164" si="36">SUM(E163+F163-G163)</f>
        <v>8895</v>
      </c>
    </row>
    <row r="164" spans="1:8" s="17" customFormat="1" ht="21.75" customHeight="1" x14ac:dyDescent="0.2">
      <c r="A164" s="72"/>
      <c r="B164" s="74"/>
      <c r="C164" s="88">
        <v>4850</v>
      </c>
      <c r="D164" s="62" t="s">
        <v>94</v>
      </c>
      <c r="E164" s="65">
        <v>0</v>
      </c>
      <c r="F164" s="65">
        <f>1008+1165</f>
        <v>2173</v>
      </c>
      <c r="G164" s="65"/>
      <c r="H164" s="37">
        <f t="shared" si="36"/>
        <v>2173</v>
      </c>
    </row>
    <row r="165" spans="1:8" s="17" customFormat="1" ht="11.45" customHeight="1" x14ac:dyDescent="0.2">
      <c r="A165" s="44"/>
      <c r="B165" s="47">
        <v>80134</v>
      </c>
      <c r="C165" s="27"/>
      <c r="D165" s="56" t="s">
        <v>110</v>
      </c>
      <c r="E165" s="65">
        <v>9535099</v>
      </c>
      <c r="F165" s="38">
        <f>SUM(F166)</f>
        <v>5400</v>
      </c>
      <c r="G165" s="38">
        <f>SUM(G166)</f>
        <v>3000</v>
      </c>
      <c r="H165" s="37">
        <f>SUM(E165+F165-G165)</f>
        <v>9537499</v>
      </c>
    </row>
    <row r="166" spans="1:8" s="17" customFormat="1" ht="11.45" customHeight="1" x14ac:dyDescent="0.2">
      <c r="A166" s="44"/>
      <c r="B166" s="44"/>
      <c r="C166" s="27"/>
      <c r="D166" s="575" t="s">
        <v>82</v>
      </c>
      <c r="E166" s="578">
        <v>9394139</v>
      </c>
      <c r="F166" s="578">
        <f>SUM(F167:F170)</f>
        <v>5400</v>
      </c>
      <c r="G166" s="578">
        <f>SUM(G167:G170)</f>
        <v>3000</v>
      </c>
      <c r="H166" s="569">
        <f>SUM(E166+F166-G166)</f>
        <v>9396539</v>
      </c>
    </row>
    <row r="167" spans="1:8" s="17" customFormat="1" ht="11.45" customHeight="1" x14ac:dyDescent="0.2">
      <c r="A167" s="44"/>
      <c r="B167" s="44"/>
      <c r="C167" s="57">
        <v>3020</v>
      </c>
      <c r="D167" s="67" t="s">
        <v>99</v>
      </c>
      <c r="E167" s="55">
        <v>11248</v>
      </c>
      <c r="F167" s="55">
        <f>2000+2400</f>
        <v>4400</v>
      </c>
      <c r="G167" s="55"/>
      <c r="H167" s="42">
        <f t="shared" ref="H167:H170" si="37">SUM(E167+F167-G167)</f>
        <v>15648</v>
      </c>
    </row>
    <row r="168" spans="1:8" s="17" customFormat="1" ht="11.45" customHeight="1" x14ac:dyDescent="0.2">
      <c r="A168" s="44"/>
      <c r="B168" s="44"/>
      <c r="C168" s="83" t="s">
        <v>100</v>
      </c>
      <c r="D168" s="82" t="s">
        <v>101</v>
      </c>
      <c r="E168" s="55">
        <v>0</v>
      </c>
      <c r="F168" s="55">
        <v>1000</v>
      </c>
      <c r="G168" s="55"/>
      <c r="H168" s="42">
        <f t="shared" si="37"/>
        <v>1000</v>
      </c>
    </row>
    <row r="169" spans="1:8" s="17" customFormat="1" ht="11.45" customHeight="1" x14ac:dyDescent="0.2">
      <c r="A169" s="44"/>
      <c r="B169" s="44"/>
      <c r="C169" s="83" t="s">
        <v>84</v>
      </c>
      <c r="D169" s="82" t="s">
        <v>85</v>
      </c>
      <c r="E169" s="55">
        <v>30680</v>
      </c>
      <c r="F169" s="55"/>
      <c r="G169" s="55">
        <v>1000</v>
      </c>
      <c r="H169" s="42">
        <f t="shared" si="37"/>
        <v>29680</v>
      </c>
    </row>
    <row r="170" spans="1:8" s="17" customFormat="1" ht="11.25" customHeight="1" x14ac:dyDescent="0.2">
      <c r="A170" s="44"/>
      <c r="B170" s="44"/>
      <c r="C170" s="57">
        <v>4710</v>
      </c>
      <c r="D170" s="82" t="s">
        <v>90</v>
      </c>
      <c r="E170" s="55">
        <v>36701</v>
      </c>
      <c r="F170" s="55"/>
      <c r="G170" s="55">
        <v>2000</v>
      </c>
      <c r="H170" s="42">
        <f t="shared" si="37"/>
        <v>34701</v>
      </c>
    </row>
    <row r="171" spans="1:8" s="17" customFormat="1" ht="11.45" customHeight="1" x14ac:dyDescent="0.2">
      <c r="A171" s="44"/>
      <c r="B171" s="57">
        <v>80140</v>
      </c>
      <c r="C171" s="83"/>
      <c r="D171" s="89" t="s">
        <v>111</v>
      </c>
      <c r="E171" s="55"/>
      <c r="F171" s="55"/>
      <c r="G171" s="55"/>
      <c r="H171" s="42"/>
    </row>
    <row r="172" spans="1:8" s="17" customFormat="1" ht="11.45" customHeight="1" x14ac:dyDescent="0.2">
      <c r="A172" s="44"/>
      <c r="B172" s="57"/>
      <c r="C172" s="27"/>
      <c r="D172" s="36" t="s">
        <v>112</v>
      </c>
      <c r="E172" s="37">
        <v>3539377</v>
      </c>
      <c r="F172" s="38">
        <f>SUM(F173)</f>
        <v>100</v>
      </c>
      <c r="G172" s="38">
        <f>SUM(G173)</f>
        <v>100</v>
      </c>
      <c r="H172" s="37">
        <f>SUM(E172+F172-G172)</f>
        <v>3539377</v>
      </c>
    </row>
    <row r="173" spans="1:8" s="17" customFormat="1" ht="11.45" customHeight="1" x14ac:dyDescent="0.2">
      <c r="A173" s="44"/>
      <c r="B173" s="52"/>
      <c r="C173" s="27"/>
      <c r="D173" s="575" t="s">
        <v>82</v>
      </c>
      <c r="E173" s="578">
        <v>3539377</v>
      </c>
      <c r="F173" s="578">
        <f>SUM(F174:F175)</f>
        <v>100</v>
      </c>
      <c r="G173" s="578">
        <f>SUM(G174:G175)</f>
        <v>100</v>
      </c>
      <c r="H173" s="578">
        <f t="shared" ref="H173:H175" si="38">SUM(E173+F173-G173)</f>
        <v>3539377</v>
      </c>
    </row>
    <row r="174" spans="1:8" s="17" customFormat="1" ht="11.45" customHeight="1" x14ac:dyDescent="0.2">
      <c r="A174" s="44"/>
      <c r="B174" s="52"/>
      <c r="C174" s="57">
        <v>4430</v>
      </c>
      <c r="D174" s="67" t="s">
        <v>59</v>
      </c>
      <c r="E174" s="55">
        <v>1000</v>
      </c>
      <c r="F174" s="55"/>
      <c r="G174" s="55">
        <v>100</v>
      </c>
      <c r="H174" s="42">
        <f t="shared" si="38"/>
        <v>900</v>
      </c>
    </row>
    <row r="175" spans="1:8" s="17" customFormat="1" ht="11.45" customHeight="1" x14ac:dyDescent="0.2">
      <c r="A175" s="44"/>
      <c r="B175" s="52"/>
      <c r="C175" s="57">
        <v>4510</v>
      </c>
      <c r="D175" s="67" t="s">
        <v>113</v>
      </c>
      <c r="E175" s="55">
        <v>0</v>
      </c>
      <c r="F175" s="55">
        <v>100</v>
      </c>
      <c r="G175" s="55"/>
      <c r="H175" s="42">
        <f t="shared" si="38"/>
        <v>100</v>
      </c>
    </row>
    <row r="176" spans="1:8" s="17" customFormat="1" ht="12" customHeight="1" x14ac:dyDescent="0.2">
      <c r="A176" s="44"/>
      <c r="B176" s="47">
        <v>80149</v>
      </c>
      <c r="C176" s="83"/>
      <c r="D176" s="82" t="s">
        <v>114</v>
      </c>
      <c r="E176" s="43"/>
      <c r="F176" s="43"/>
      <c r="G176" s="43"/>
      <c r="H176" s="43"/>
    </row>
    <row r="177" spans="1:8" s="17" customFormat="1" ht="12" customHeight="1" x14ac:dyDescent="0.2">
      <c r="A177" s="44"/>
      <c r="B177" s="47"/>
      <c r="C177" s="83"/>
      <c r="D177" s="82" t="s">
        <v>115</v>
      </c>
      <c r="E177" s="43"/>
      <c r="F177" s="43"/>
      <c r="G177" s="43"/>
      <c r="H177" s="43"/>
    </row>
    <row r="178" spans="1:8" s="17" customFormat="1" ht="12" customHeight="1" x14ac:dyDescent="0.2">
      <c r="A178" s="44"/>
      <c r="B178" s="47"/>
      <c r="C178" s="83"/>
      <c r="D178" s="82" t="s">
        <v>116</v>
      </c>
      <c r="E178" s="43"/>
      <c r="F178" s="43"/>
      <c r="G178" s="43"/>
      <c r="H178" s="43"/>
    </row>
    <row r="179" spans="1:8" s="17" customFormat="1" ht="12" customHeight="1" x14ac:dyDescent="0.2">
      <c r="A179" s="44"/>
      <c r="B179" s="47"/>
      <c r="C179" s="27"/>
      <c r="D179" s="36" t="s">
        <v>117</v>
      </c>
      <c r="E179" s="37">
        <v>4620116</v>
      </c>
      <c r="F179" s="38">
        <f>SUM(F180)</f>
        <v>1000</v>
      </c>
      <c r="G179" s="38">
        <f>SUM(G180)</f>
        <v>0</v>
      </c>
      <c r="H179" s="37">
        <f>SUM(E179+F179-G179)</f>
        <v>4621116</v>
      </c>
    </row>
    <row r="180" spans="1:8" s="17" customFormat="1" ht="12" customHeight="1" x14ac:dyDescent="0.2">
      <c r="A180" s="44"/>
      <c r="B180" s="44"/>
      <c r="C180" s="27"/>
      <c r="D180" s="575" t="s">
        <v>82</v>
      </c>
      <c r="E180" s="578">
        <v>2322714</v>
      </c>
      <c r="F180" s="578">
        <f>SUM(F181:F181)</f>
        <v>1000</v>
      </c>
      <c r="G180" s="578">
        <f>SUM(G181:G181)</f>
        <v>0</v>
      </c>
      <c r="H180" s="578">
        <f t="shared" ref="H180:H181" si="39">SUM(E180+F180-G180)</f>
        <v>2323714</v>
      </c>
    </row>
    <row r="181" spans="1:8" s="17" customFormat="1" ht="11.45" customHeight="1" x14ac:dyDescent="0.2">
      <c r="A181" s="44"/>
      <c r="B181" s="44"/>
      <c r="C181" s="58">
        <v>3020</v>
      </c>
      <c r="D181" s="90" t="s">
        <v>99</v>
      </c>
      <c r="E181" s="42">
        <v>0</v>
      </c>
      <c r="F181" s="43">
        <v>1000</v>
      </c>
      <c r="G181" s="43"/>
      <c r="H181" s="43">
        <f t="shared" si="39"/>
        <v>1000</v>
      </c>
    </row>
    <row r="182" spans="1:8" s="17" customFormat="1" ht="11.45" customHeight="1" x14ac:dyDescent="0.2">
      <c r="A182" s="44"/>
      <c r="B182" s="47">
        <v>80150</v>
      </c>
      <c r="C182" s="83"/>
      <c r="D182" s="82" t="s">
        <v>114</v>
      </c>
      <c r="E182" s="43"/>
      <c r="F182" s="43"/>
      <c r="G182" s="43"/>
      <c r="H182" s="43"/>
    </row>
    <row r="183" spans="1:8" s="17" customFormat="1" ht="11.45" customHeight="1" x14ac:dyDescent="0.2">
      <c r="A183" s="44"/>
      <c r="B183" s="47"/>
      <c r="C183" s="83"/>
      <c r="D183" s="82" t="s">
        <v>118</v>
      </c>
      <c r="E183" s="43"/>
      <c r="F183" s="43"/>
      <c r="G183" s="43"/>
      <c r="H183" s="43"/>
    </row>
    <row r="184" spans="1:8" s="17" customFormat="1" ht="11.45" customHeight="1" x14ac:dyDescent="0.2">
      <c r="A184" s="44"/>
      <c r="B184" s="47"/>
      <c r="C184" s="27"/>
      <c r="D184" s="36" t="s">
        <v>119</v>
      </c>
      <c r="E184" s="37">
        <v>9689112</v>
      </c>
      <c r="F184" s="38">
        <f>SUM(F185)</f>
        <v>200</v>
      </c>
      <c r="G184" s="38">
        <f>SUM(G185)</f>
        <v>3200</v>
      </c>
      <c r="H184" s="37">
        <f>SUM(E184+F184-G184)</f>
        <v>9686112</v>
      </c>
    </row>
    <row r="185" spans="1:8" s="17" customFormat="1" ht="12" customHeight="1" x14ac:dyDescent="0.2">
      <c r="A185" s="44"/>
      <c r="B185" s="47"/>
      <c r="C185" s="27"/>
      <c r="D185" s="575" t="s">
        <v>82</v>
      </c>
      <c r="E185" s="578">
        <v>9439589</v>
      </c>
      <c r="F185" s="578">
        <f>SUM(F186:F188)</f>
        <v>200</v>
      </c>
      <c r="G185" s="578">
        <f>SUM(G186:G188)</f>
        <v>3200</v>
      </c>
      <c r="H185" s="578">
        <f t="shared" ref="H185:H188" si="40">SUM(E185+F185-G185)</f>
        <v>9436589</v>
      </c>
    </row>
    <row r="186" spans="1:8" s="17" customFormat="1" ht="12" customHeight="1" x14ac:dyDescent="0.2">
      <c r="A186" s="44"/>
      <c r="B186" s="47"/>
      <c r="C186" s="57">
        <v>4120</v>
      </c>
      <c r="D186" s="67" t="s">
        <v>120</v>
      </c>
      <c r="E186" s="55">
        <v>182467</v>
      </c>
      <c r="F186" s="55"/>
      <c r="G186" s="55">
        <v>200</v>
      </c>
      <c r="H186" s="42">
        <f t="shared" si="40"/>
        <v>182267</v>
      </c>
    </row>
    <row r="187" spans="1:8" s="17" customFormat="1" ht="12" customHeight="1" x14ac:dyDescent="0.2">
      <c r="A187" s="44"/>
      <c r="B187" s="47"/>
      <c r="C187" s="57">
        <v>4710</v>
      </c>
      <c r="D187" s="82" t="s">
        <v>90</v>
      </c>
      <c r="E187" s="64">
        <v>40627</v>
      </c>
      <c r="F187" s="64">
        <v>200</v>
      </c>
      <c r="G187" s="64"/>
      <c r="H187" s="42">
        <f t="shared" si="40"/>
        <v>40827</v>
      </c>
    </row>
    <row r="188" spans="1:8" s="17" customFormat="1" ht="12" customHeight="1" x14ac:dyDescent="0.2">
      <c r="A188" s="44"/>
      <c r="B188" s="47"/>
      <c r="C188" s="69">
        <v>4800</v>
      </c>
      <c r="D188" s="85" t="s">
        <v>91</v>
      </c>
      <c r="E188" s="43">
        <v>570417</v>
      </c>
      <c r="F188" s="43"/>
      <c r="G188" s="43">
        <v>3000</v>
      </c>
      <c r="H188" s="43">
        <f t="shared" si="40"/>
        <v>567417</v>
      </c>
    </row>
    <row r="189" spans="1:8" s="17" customFormat="1" ht="12" customHeight="1" x14ac:dyDescent="0.2">
      <c r="A189" s="44"/>
      <c r="B189" s="57">
        <v>80195</v>
      </c>
      <c r="C189" s="27"/>
      <c r="D189" s="36" t="s">
        <v>27</v>
      </c>
      <c r="E189" s="37">
        <v>20045980.469999999</v>
      </c>
      <c r="F189" s="38">
        <f>SUM(F190,F192,F197,F200)</f>
        <v>281962</v>
      </c>
      <c r="G189" s="38">
        <f>SUM(G190,G192,G197,G200)</f>
        <v>281962</v>
      </c>
      <c r="H189" s="37">
        <f>SUM(E189+F189-G189)</f>
        <v>20045980.469999999</v>
      </c>
    </row>
    <row r="190" spans="1:8" s="17" customFormat="1" ht="12" customHeight="1" x14ac:dyDescent="0.2">
      <c r="A190" s="44"/>
      <c r="B190" s="57"/>
      <c r="C190" s="66"/>
      <c r="D190" s="580" t="s">
        <v>121</v>
      </c>
      <c r="E190" s="578">
        <v>2976173</v>
      </c>
      <c r="F190" s="578">
        <f>SUM(F191:F191)</f>
        <v>0</v>
      </c>
      <c r="G190" s="578">
        <f>SUM(G191:G191)</f>
        <v>193320</v>
      </c>
      <c r="H190" s="578">
        <f t="shared" ref="H190:H208" si="41">SUM(E190+F190-G190)</f>
        <v>2782853</v>
      </c>
    </row>
    <row r="191" spans="1:8" s="17" customFormat="1" ht="12" customHeight="1" x14ac:dyDescent="0.2">
      <c r="A191" s="44"/>
      <c r="B191" s="57"/>
      <c r="C191" s="76">
        <v>4307</v>
      </c>
      <c r="D191" s="91" t="s">
        <v>58</v>
      </c>
      <c r="E191" s="55">
        <v>474313</v>
      </c>
      <c r="F191" s="55"/>
      <c r="G191" s="55">
        <v>193320</v>
      </c>
      <c r="H191" s="64">
        <f t="shared" si="41"/>
        <v>280993</v>
      </c>
    </row>
    <row r="192" spans="1:8" s="17" customFormat="1" ht="23.25" customHeight="1" x14ac:dyDescent="0.2">
      <c r="A192" s="44"/>
      <c r="B192" s="57"/>
      <c r="C192" s="27"/>
      <c r="D192" s="579" t="s">
        <v>122</v>
      </c>
      <c r="E192" s="578">
        <v>0</v>
      </c>
      <c r="F192" s="578">
        <f>SUM(F193:F196)</f>
        <v>193320</v>
      </c>
      <c r="G192" s="578">
        <f>SUM(G193:G196)</f>
        <v>0</v>
      </c>
      <c r="H192" s="578">
        <f t="shared" si="41"/>
        <v>193320</v>
      </c>
    </row>
    <row r="193" spans="1:8" s="17" customFormat="1" ht="12" customHeight="1" x14ac:dyDescent="0.2">
      <c r="A193" s="44"/>
      <c r="B193" s="57"/>
      <c r="C193" s="57">
        <v>4117</v>
      </c>
      <c r="D193" s="67" t="s">
        <v>123</v>
      </c>
      <c r="E193" s="55">
        <v>0</v>
      </c>
      <c r="F193" s="55">
        <v>27404</v>
      </c>
      <c r="G193" s="55"/>
      <c r="H193" s="64">
        <f t="shared" si="41"/>
        <v>27404</v>
      </c>
    </row>
    <row r="194" spans="1:8" s="17" customFormat="1" ht="12" customHeight="1" x14ac:dyDescent="0.2">
      <c r="A194" s="44"/>
      <c r="B194" s="57"/>
      <c r="C194" s="57">
        <v>4127</v>
      </c>
      <c r="D194" s="67" t="s">
        <v>120</v>
      </c>
      <c r="E194" s="55">
        <v>0</v>
      </c>
      <c r="F194" s="55">
        <v>3943</v>
      </c>
      <c r="G194" s="55"/>
      <c r="H194" s="64">
        <f t="shared" si="41"/>
        <v>3943</v>
      </c>
    </row>
    <row r="195" spans="1:8" s="17" customFormat="1" ht="12" customHeight="1" x14ac:dyDescent="0.2">
      <c r="A195" s="44"/>
      <c r="B195" s="57"/>
      <c r="C195" s="57">
        <v>4717</v>
      </c>
      <c r="D195" s="82" t="s">
        <v>90</v>
      </c>
      <c r="E195" s="55">
        <v>0</v>
      </c>
      <c r="F195" s="55">
        <v>3684</v>
      </c>
      <c r="G195" s="55"/>
      <c r="H195" s="64">
        <f t="shared" si="41"/>
        <v>3684</v>
      </c>
    </row>
    <row r="196" spans="1:8" s="17" customFormat="1" ht="12" customHeight="1" x14ac:dyDescent="0.2">
      <c r="A196" s="44"/>
      <c r="B196" s="57"/>
      <c r="C196" s="69">
        <v>4797</v>
      </c>
      <c r="D196" s="85" t="s">
        <v>124</v>
      </c>
      <c r="E196" s="64">
        <v>0</v>
      </c>
      <c r="F196" s="43">
        <v>158289</v>
      </c>
      <c r="G196" s="43"/>
      <c r="H196" s="43">
        <f t="shared" si="41"/>
        <v>158289</v>
      </c>
    </row>
    <row r="197" spans="1:8" s="17" customFormat="1" ht="24.75" customHeight="1" x14ac:dyDescent="0.2">
      <c r="A197" s="44"/>
      <c r="B197" s="57"/>
      <c r="C197" s="76"/>
      <c r="D197" s="580" t="s">
        <v>125</v>
      </c>
      <c r="E197" s="578">
        <v>88642</v>
      </c>
      <c r="F197" s="578">
        <f>SUM(F198:F199)</f>
        <v>0</v>
      </c>
      <c r="G197" s="578">
        <f>SUM(G198:G199)</f>
        <v>88642</v>
      </c>
      <c r="H197" s="578">
        <f t="shared" si="41"/>
        <v>0</v>
      </c>
    </row>
    <row r="198" spans="1:8" s="17" customFormat="1" ht="12" customHeight="1" x14ac:dyDescent="0.2">
      <c r="A198" s="44"/>
      <c r="B198" s="57"/>
      <c r="C198" s="76">
        <v>4247</v>
      </c>
      <c r="D198" s="91" t="s">
        <v>126</v>
      </c>
      <c r="E198" s="42">
        <v>79308</v>
      </c>
      <c r="F198" s="43"/>
      <c r="G198" s="42">
        <v>79308</v>
      </c>
      <c r="H198" s="43">
        <f t="shared" si="41"/>
        <v>0</v>
      </c>
    </row>
    <row r="199" spans="1:8" s="17" customFormat="1" ht="12" customHeight="1" x14ac:dyDescent="0.2">
      <c r="A199" s="44"/>
      <c r="B199" s="57"/>
      <c r="C199" s="76">
        <v>4249</v>
      </c>
      <c r="D199" s="91" t="s">
        <v>126</v>
      </c>
      <c r="E199" s="42">
        <v>9334</v>
      </c>
      <c r="F199" s="43"/>
      <c r="G199" s="42">
        <v>9334</v>
      </c>
      <c r="H199" s="43">
        <f t="shared" si="41"/>
        <v>0</v>
      </c>
    </row>
    <row r="200" spans="1:8" s="17" customFormat="1" ht="22.5" customHeight="1" x14ac:dyDescent="0.2">
      <c r="A200" s="44"/>
      <c r="B200" s="44"/>
      <c r="C200" s="27"/>
      <c r="D200" s="580" t="s">
        <v>127</v>
      </c>
      <c r="E200" s="569">
        <v>0</v>
      </c>
      <c r="F200" s="570">
        <f>SUM(F201:F208)</f>
        <v>88642</v>
      </c>
      <c r="G200" s="570">
        <f>SUM(G201:G208)</f>
        <v>0</v>
      </c>
      <c r="H200" s="570">
        <f t="shared" si="41"/>
        <v>88642</v>
      </c>
    </row>
    <row r="201" spans="1:8" s="17" customFormat="1" ht="12" customHeight="1" x14ac:dyDescent="0.2">
      <c r="A201" s="44"/>
      <c r="B201" s="44"/>
      <c r="C201" s="57">
        <v>4117</v>
      </c>
      <c r="D201" s="67" t="s">
        <v>128</v>
      </c>
      <c r="E201" s="55">
        <v>0</v>
      </c>
      <c r="F201" s="64">
        <v>11257</v>
      </c>
      <c r="G201" s="64"/>
      <c r="H201" s="43">
        <f t="shared" si="41"/>
        <v>11257</v>
      </c>
    </row>
    <row r="202" spans="1:8" s="17" customFormat="1" ht="12" customHeight="1" x14ac:dyDescent="0.2">
      <c r="A202" s="44"/>
      <c r="B202" s="44"/>
      <c r="C202" s="57">
        <v>4119</v>
      </c>
      <c r="D202" s="67" t="s">
        <v>128</v>
      </c>
      <c r="E202" s="55">
        <v>0</v>
      </c>
      <c r="F202" s="64">
        <v>1328</v>
      </c>
      <c r="G202" s="64"/>
      <c r="H202" s="43">
        <f t="shared" si="41"/>
        <v>1328</v>
      </c>
    </row>
    <row r="203" spans="1:8" s="17" customFormat="1" ht="12" customHeight="1" x14ac:dyDescent="0.2">
      <c r="A203" s="44"/>
      <c r="B203" s="44"/>
      <c r="C203" s="57">
        <v>4127</v>
      </c>
      <c r="D203" s="82" t="s">
        <v>129</v>
      </c>
      <c r="E203" s="55">
        <v>0</v>
      </c>
      <c r="F203" s="64">
        <v>1611</v>
      </c>
      <c r="G203" s="64"/>
      <c r="H203" s="43">
        <f t="shared" si="41"/>
        <v>1611</v>
      </c>
    </row>
    <row r="204" spans="1:8" s="17" customFormat="1" ht="12" customHeight="1" x14ac:dyDescent="0.2">
      <c r="A204" s="44"/>
      <c r="B204" s="44"/>
      <c r="C204" s="57">
        <v>4129</v>
      </c>
      <c r="D204" s="82" t="s">
        <v>129</v>
      </c>
      <c r="E204" s="55">
        <v>0</v>
      </c>
      <c r="F204" s="64">
        <v>195</v>
      </c>
      <c r="G204" s="64"/>
      <c r="H204" s="43">
        <f t="shared" si="41"/>
        <v>195</v>
      </c>
    </row>
    <row r="205" spans="1:8" s="17" customFormat="1" ht="12" customHeight="1" x14ac:dyDescent="0.2">
      <c r="A205" s="44"/>
      <c r="B205" s="44"/>
      <c r="C205" s="57">
        <v>4717</v>
      </c>
      <c r="D205" s="82" t="s">
        <v>90</v>
      </c>
      <c r="E205" s="55">
        <v>0</v>
      </c>
      <c r="F205" s="64">
        <v>935</v>
      </c>
      <c r="G205" s="64"/>
      <c r="H205" s="43">
        <f t="shared" si="41"/>
        <v>935</v>
      </c>
    </row>
    <row r="206" spans="1:8" s="17" customFormat="1" ht="12" customHeight="1" x14ac:dyDescent="0.2">
      <c r="A206" s="44"/>
      <c r="B206" s="44"/>
      <c r="C206" s="57">
        <v>4719</v>
      </c>
      <c r="D206" s="82" t="s">
        <v>90</v>
      </c>
      <c r="E206" s="55">
        <v>0</v>
      </c>
      <c r="F206" s="64">
        <v>115</v>
      </c>
      <c r="G206" s="64"/>
      <c r="H206" s="43">
        <f t="shared" si="41"/>
        <v>115</v>
      </c>
    </row>
    <row r="207" spans="1:8" s="17" customFormat="1" ht="12" customHeight="1" x14ac:dyDescent="0.2">
      <c r="A207" s="44"/>
      <c r="B207" s="44"/>
      <c r="C207" s="69">
        <v>4797</v>
      </c>
      <c r="D207" s="85" t="s">
        <v>124</v>
      </c>
      <c r="E207" s="55">
        <v>0</v>
      </c>
      <c r="F207" s="64">
        <v>65505</v>
      </c>
      <c r="G207" s="64"/>
      <c r="H207" s="43">
        <f t="shared" si="41"/>
        <v>65505</v>
      </c>
    </row>
    <row r="208" spans="1:8" s="17" customFormat="1" ht="12" customHeight="1" x14ac:dyDescent="0.2">
      <c r="A208" s="44"/>
      <c r="B208" s="44"/>
      <c r="C208" s="69">
        <v>4799</v>
      </c>
      <c r="D208" s="85" t="s">
        <v>124</v>
      </c>
      <c r="E208" s="55">
        <v>0</v>
      </c>
      <c r="F208" s="64">
        <v>7696</v>
      </c>
      <c r="G208" s="64"/>
      <c r="H208" s="43">
        <f t="shared" si="41"/>
        <v>7696</v>
      </c>
    </row>
    <row r="209" spans="1:8" s="17" customFormat="1" ht="12" customHeight="1" thickBot="1" x14ac:dyDescent="0.25">
      <c r="A209" s="45" t="s">
        <v>130</v>
      </c>
      <c r="B209" s="44"/>
      <c r="C209" s="45"/>
      <c r="D209" s="46" t="s">
        <v>21</v>
      </c>
      <c r="E209" s="31">
        <v>71672333</v>
      </c>
      <c r="F209" s="34">
        <f>SUM(F210,F216,F219,F222)</f>
        <v>335118.09999999998</v>
      </c>
      <c r="G209" s="34">
        <f>SUM(G210,G216,G219,G222)</f>
        <v>438.1</v>
      </c>
      <c r="H209" s="31">
        <f t="shared" ref="H209:H213" si="42">SUM(E209+F209-G209)</f>
        <v>72007013</v>
      </c>
    </row>
    <row r="210" spans="1:8" s="17" customFormat="1" ht="12" customHeight="1" thickTop="1" x14ac:dyDescent="0.2">
      <c r="A210" s="45"/>
      <c r="B210" s="47">
        <v>85202</v>
      </c>
      <c r="C210" s="27"/>
      <c r="D210" s="56" t="s">
        <v>131</v>
      </c>
      <c r="E210" s="65">
        <v>18717428.690000001</v>
      </c>
      <c r="F210" s="38">
        <f>SUM(F211,F213)</f>
        <v>0.1</v>
      </c>
      <c r="G210" s="38">
        <f>SUM(G211,G213)</f>
        <v>0.1</v>
      </c>
      <c r="H210" s="37">
        <f t="shared" si="42"/>
        <v>18717428.690000001</v>
      </c>
    </row>
    <row r="211" spans="1:8" s="17" customFormat="1" ht="12" customHeight="1" x14ac:dyDescent="0.2">
      <c r="A211" s="45"/>
      <c r="B211" s="47"/>
      <c r="C211" s="27"/>
      <c r="D211" s="575" t="s">
        <v>132</v>
      </c>
      <c r="E211" s="569">
        <v>3939099</v>
      </c>
      <c r="F211" s="577">
        <f>SUM(F212:F212)</f>
        <v>0</v>
      </c>
      <c r="G211" s="577">
        <f>SUM(G212:G212)</f>
        <v>0.1</v>
      </c>
      <c r="H211" s="578">
        <f t="shared" si="42"/>
        <v>3939098.9</v>
      </c>
    </row>
    <row r="212" spans="1:8" s="17" customFormat="1" ht="12.75" customHeight="1" x14ac:dyDescent="0.2">
      <c r="A212" s="45"/>
      <c r="B212" s="47"/>
      <c r="C212" s="40" t="s">
        <v>86</v>
      </c>
      <c r="D212" s="84" t="s">
        <v>87</v>
      </c>
      <c r="E212" s="64">
        <v>22800</v>
      </c>
      <c r="F212" s="55"/>
      <c r="G212" s="55">
        <v>0.1</v>
      </c>
      <c r="H212" s="43">
        <f t="shared" si="42"/>
        <v>22799.9</v>
      </c>
    </row>
    <row r="213" spans="1:8" s="17" customFormat="1" ht="12" customHeight="1" x14ac:dyDescent="0.2">
      <c r="A213" s="45"/>
      <c r="B213" s="47"/>
      <c r="C213" s="27"/>
      <c r="D213" s="575" t="s">
        <v>133</v>
      </c>
      <c r="E213" s="569">
        <v>0</v>
      </c>
      <c r="F213" s="577">
        <f>SUM(F214:F214)</f>
        <v>0.1</v>
      </c>
      <c r="G213" s="577">
        <f>SUM(G214:G214)</f>
        <v>0</v>
      </c>
      <c r="H213" s="578">
        <f t="shared" si="42"/>
        <v>0.1</v>
      </c>
    </row>
    <row r="214" spans="1:8" s="17" customFormat="1" ht="45.75" customHeight="1" x14ac:dyDescent="0.2">
      <c r="A214" s="45"/>
      <c r="B214" s="47"/>
      <c r="C214" s="40" t="s">
        <v>134</v>
      </c>
      <c r="D214" s="41" t="s">
        <v>135</v>
      </c>
      <c r="E214" s="64">
        <v>0</v>
      </c>
      <c r="F214" s="55">
        <v>0.1</v>
      </c>
      <c r="G214" s="55"/>
      <c r="H214" s="43">
        <f t="shared" ref="H214" si="43">SUM(E214+F214-G214)</f>
        <v>0.1</v>
      </c>
    </row>
    <row r="215" spans="1:8" s="17" customFormat="1" ht="12" customHeight="1" x14ac:dyDescent="0.2">
      <c r="A215" s="45"/>
      <c r="B215" s="47">
        <v>85214</v>
      </c>
      <c r="C215" s="27"/>
      <c r="D215" s="48" t="s">
        <v>22</v>
      </c>
      <c r="E215" s="49"/>
      <c r="F215" s="50"/>
      <c r="G215" s="50"/>
      <c r="H215" s="49"/>
    </row>
    <row r="216" spans="1:8" s="17" customFormat="1" ht="12" customHeight="1" x14ac:dyDescent="0.2">
      <c r="A216" s="45"/>
      <c r="B216" s="47"/>
      <c r="C216" s="27"/>
      <c r="D216" s="51" t="s">
        <v>23</v>
      </c>
      <c r="E216" s="37">
        <v>8253789.4100000001</v>
      </c>
      <c r="F216" s="38">
        <f t="shared" ref="F216:G216" si="44">SUM(F217)</f>
        <v>795</v>
      </c>
      <c r="G216" s="38">
        <f t="shared" si="44"/>
        <v>0</v>
      </c>
      <c r="H216" s="37">
        <f>SUM(E216+F216-G216)</f>
        <v>8254584.4100000001</v>
      </c>
    </row>
    <row r="217" spans="1:8" s="17" customFormat="1" ht="22.5" customHeight="1" x14ac:dyDescent="0.2">
      <c r="A217" s="45"/>
      <c r="B217" s="44"/>
      <c r="C217" s="83"/>
      <c r="D217" s="571" t="s">
        <v>136</v>
      </c>
      <c r="E217" s="569">
        <v>795</v>
      </c>
      <c r="F217" s="570">
        <f>SUM(F218:F218)</f>
        <v>795</v>
      </c>
      <c r="G217" s="570">
        <f>SUM(G218:G218)</f>
        <v>0</v>
      </c>
      <c r="H217" s="569">
        <f t="shared" ref="H217:H218" si="45">SUM(E217+F217-G217)</f>
        <v>1590</v>
      </c>
    </row>
    <row r="218" spans="1:8" s="17" customFormat="1" ht="21" customHeight="1" x14ac:dyDescent="0.2">
      <c r="A218" s="92"/>
      <c r="B218" s="72"/>
      <c r="C218" s="88">
        <v>3290</v>
      </c>
      <c r="D218" s="62" t="s">
        <v>137</v>
      </c>
      <c r="E218" s="37">
        <v>795</v>
      </c>
      <c r="F218" s="37">
        <v>795</v>
      </c>
      <c r="G218" s="38"/>
      <c r="H218" s="37">
        <f t="shared" si="45"/>
        <v>1590</v>
      </c>
    </row>
    <row r="219" spans="1:8" s="17" customFormat="1" ht="12" customHeight="1" x14ac:dyDescent="0.2">
      <c r="A219" s="45"/>
      <c r="B219" s="69">
        <v>85230</v>
      </c>
      <c r="C219" s="70"/>
      <c r="D219" s="71" t="s">
        <v>25</v>
      </c>
      <c r="E219" s="65">
        <v>5650143</v>
      </c>
      <c r="F219" s="38">
        <f>SUM(F220)</f>
        <v>1461</v>
      </c>
      <c r="G219" s="38">
        <f>SUM(G220)</f>
        <v>0</v>
      </c>
      <c r="H219" s="37">
        <f>SUM(E219+F219-G219)</f>
        <v>5651604</v>
      </c>
    </row>
    <row r="220" spans="1:8" s="17" customFormat="1" ht="21.75" customHeight="1" x14ac:dyDescent="0.2">
      <c r="A220" s="45"/>
      <c r="B220" s="44"/>
      <c r="C220" s="27"/>
      <c r="D220" s="579" t="s">
        <v>138</v>
      </c>
      <c r="E220" s="569">
        <v>6300</v>
      </c>
      <c r="F220" s="570">
        <f>SUM(F221:F221)</f>
        <v>1461</v>
      </c>
      <c r="G220" s="570">
        <f>SUM(G221:G221)</f>
        <v>0</v>
      </c>
      <c r="H220" s="569">
        <f>SUM(E220+F220-G220)</f>
        <v>7761</v>
      </c>
    </row>
    <row r="221" spans="1:8" s="17" customFormat="1" ht="21" customHeight="1" x14ac:dyDescent="0.2">
      <c r="A221" s="45"/>
      <c r="B221" s="44"/>
      <c r="C221" s="58">
        <v>3290</v>
      </c>
      <c r="D221" s="68" t="s">
        <v>137</v>
      </c>
      <c r="E221" s="55">
        <v>6300</v>
      </c>
      <c r="F221" s="64">
        <v>1461</v>
      </c>
      <c r="G221" s="64"/>
      <c r="H221" s="43">
        <f t="shared" ref="H221" si="46">SUM(E221+F221-G221)</f>
        <v>7761</v>
      </c>
    </row>
    <row r="222" spans="1:8" s="17" customFormat="1" ht="12" customHeight="1" x14ac:dyDescent="0.2">
      <c r="A222" s="45"/>
      <c r="B222" s="47">
        <v>85295</v>
      </c>
      <c r="C222" s="27"/>
      <c r="D222" s="36" t="s">
        <v>27</v>
      </c>
      <c r="E222" s="37">
        <v>5497810.9000000004</v>
      </c>
      <c r="F222" s="38">
        <f>SUM(F223,F225,F228)</f>
        <v>332862</v>
      </c>
      <c r="G222" s="38">
        <f>SUM(G223,G225,G228)</f>
        <v>438</v>
      </c>
      <c r="H222" s="37">
        <f>SUM(E222+F222-G222)</f>
        <v>5830234.9000000004</v>
      </c>
    </row>
    <row r="223" spans="1:8" s="17" customFormat="1" ht="12" customHeight="1" x14ac:dyDescent="0.2">
      <c r="A223" s="45"/>
      <c r="B223" s="44"/>
      <c r="C223" s="83"/>
      <c r="D223" s="575" t="s">
        <v>139</v>
      </c>
      <c r="E223" s="569">
        <v>1454584</v>
      </c>
      <c r="F223" s="570">
        <f>SUM(F224:F224)</f>
        <v>0</v>
      </c>
      <c r="G223" s="570">
        <f>SUM(G224:G224)</f>
        <v>438</v>
      </c>
      <c r="H223" s="569">
        <f t="shared" ref="H223:H243" si="47">SUM(E223+F223-G223)</f>
        <v>1454146</v>
      </c>
    </row>
    <row r="224" spans="1:8" s="17" customFormat="1" ht="12" customHeight="1" x14ac:dyDescent="0.2">
      <c r="A224" s="45"/>
      <c r="B224" s="44"/>
      <c r="C224" s="57">
        <v>4300</v>
      </c>
      <c r="D224" s="67" t="s">
        <v>58</v>
      </c>
      <c r="E224" s="55">
        <v>58300</v>
      </c>
      <c r="F224" s="64"/>
      <c r="G224" s="64">
        <v>438</v>
      </c>
      <c r="H224" s="43">
        <f t="shared" si="47"/>
        <v>57862</v>
      </c>
    </row>
    <row r="225" spans="1:8" s="17" customFormat="1" ht="12" customHeight="1" x14ac:dyDescent="0.2">
      <c r="A225" s="45"/>
      <c r="B225" s="44"/>
      <c r="C225" s="83"/>
      <c r="D225" s="575" t="s">
        <v>140</v>
      </c>
      <c r="E225" s="569">
        <v>0</v>
      </c>
      <c r="F225" s="570">
        <f>SUM(F226:F226)</f>
        <v>438</v>
      </c>
      <c r="G225" s="570">
        <f>SUM(G226:G226)</f>
        <v>0</v>
      </c>
      <c r="H225" s="569">
        <f t="shared" si="47"/>
        <v>438</v>
      </c>
    </row>
    <row r="226" spans="1:8" s="17" customFormat="1" ht="12" customHeight="1" x14ac:dyDescent="0.2">
      <c r="A226" s="45"/>
      <c r="B226" s="44"/>
      <c r="C226" s="57">
        <v>3110</v>
      </c>
      <c r="D226" s="67" t="s">
        <v>141</v>
      </c>
      <c r="E226" s="55">
        <v>0</v>
      </c>
      <c r="F226" s="64">
        <v>438</v>
      </c>
      <c r="G226" s="64"/>
      <c r="H226" s="43">
        <f t="shared" si="47"/>
        <v>438</v>
      </c>
    </row>
    <row r="227" spans="1:8" s="17" customFormat="1" ht="12" customHeight="1" x14ac:dyDescent="0.2">
      <c r="A227" s="45"/>
      <c r="B227" s="44"/>
      <c r="C227" s="93"/>
      <c r="D227" s="91" t="s">
        <v>142</v>
      </c>
      <c r="E227" s="55"/>
      <c r="F227" s="43"/>
      <c r="G227" s="43"/>
      <c r="H227" s="42"/>
    </row>
    <row r="228" spans="1:8" s="17" customFormat="1" ht="12" customHeight="1" x14ac:dyDescent="0.2">
      <c r="A228" s="45"/>
      <c r="B228" s="44"/>
      <c r="C228" s="27"/>
      <c r="D228" s="581" t="s">
        <v>143</v>
      </c>
      <c r="E228" s="569">
        <v>0</v>
      </c>
      <c r="F228" s="577">
        <f>SUM(F229:F236)</f>
        <v>332424</v>
      </c>
      <c r="G228" s="577">
        <f>SUM(G229:G236)</f>
        <v>0</v>
      </c>
      <c r="H228" s="578">
        <f t="shared" ref="H228:H236" si="48">SUM(E228+F228-G228)</f>
        <v>332424</v>
      </c>
    </row>
    <row r="229" spans="1:8" s="17" customFormat="1" ht="12" customHeight="1" x14ac:dyDescent="0.2">
      <c r="A229" s="45"/>
      <c r="B229" s="44"/>
      <c r="C229" s="57">
        <v>4117</v>
      </c>
      <c r="D229" s="67" t="s">
        <v>128</v>
      </c>
      <c r="E229" s="64">
        <v>0</v>
      </c>
      <c r="F229" s="55">
        <v>23807</v>
      </c>
      <c r="G229" s="55"/>
      <c r="H229" s="43">
        <f t="shared" si="48"/>
        <v>23807</v>
      </c>
    </row>
    <row r="230" spans="1:8" s="17" customFormat="1" ht="12" customHeight="1" x14ac:dyDescent="0.2">
      <c r="A230" s="45"/>
      <c r="B230" s="44"/>
      <c r="C230" s="57">
        <v>4127</v>
      </c>
      <c r="D230" s="82" t="s">
        <v>129</v>
      </c>
      <c r="E230" s="64">
        <v>0</v>
      </c>
      <c r="F230" s="55">
        <v>3363</v>
      </c>
      <c r="G230" s="55"/>
      <c r="H230" s="43">
        <f t="shared" si="48"/>
        <v>3363</v>
      </c>
    </row>
    <row r="231" spans="1:8" s="17" customFormat="1" ht="12" customHeight="1" x14ac:dyDescent="0.2">
      <c r="A231" s="45"/>
      <c r="B231" s="44"/>
      <c r="C231" s="57">
        <v>4177</v>
      </c>
      <c r="D231" s="67" t="s">
        <v>71</v>
      </c>
      <c r="E231" s="64">
        <v>0</v>
      </c>
      <c r="F231" s="55">
        <v>6679</v>
      </c>
      <c r="G231" s="55"/>
      <c r="H231" s="43">
        <f t="shared" si="48"/>
        <v>6679</v>
      </c>
    </row>
    <row r="232" spans="1:8" s="17" customFormat="1" ht="12" customHeight="1" x14ac:dyDescent="0.2">
      <c r="A232" s="45"/>
      <c r="B232" s="44"/>
      <c r="C232" s="57">
        <v>4217</v>
      </c>
      <c r="D232" s="67" t="s">
        <v>85</v>
      </c>
      <c r="E232" s="64">
        <v>0</v>
      </c>
      <c r="F232" s="55">
        <v>47100</v>
      </c>
      <c r="G232" s="55"/>
      <c r="H232" s="43">
        <f t="shared" si="48"/>
        <v>47100</v>
      </c>
    </row>
    <row r="233" spans="1:8" s="17" customFormat="1" ht="12" customHeight="1" x14ac:dyDescent="0.2">
      <c r="A233" s="45"/>
      <c r="B233" s="44"/>
      <c r="C233" s="57">
        <v>4247</v>
      </c>
      <c r="D233" s="67" t="s">
        <v>126</v>
      </c>
      <c r="E233" s="64">
        <v>0</v>
      </c>
      <c r="F233" s="55">
        <v>82900</v>
      </c>
      <c r="G233" s="55"/>
      <c r="H233" s="43">
        <f t="shared" si="48"/>
        <v>82900</v>
      </c>
    </row>
    <row r="234" spans="1:8" s="17" customFormat="1" ht="12" customHeight="1" x14ac:dyDescent="0.2">
      <c r="A234" s="45"/>
      <c r="B234" s="44"/>
      <c r="C234" s="47">
        <v>4307</v>
      </c>
      <c r="D234" s="67" t="s">
        <v>58</v>
      </c>
      <c r="E234" s="64">
        <v>0</v>
      </c>
      <c r="F234" s="55">
        <v>36000</v>
      </c>
      <c r="G234" s="55"/>
      <c r="H234" s="43">
        <f t="shared" si="48"/>
        <v>36000</v>
      </c>
    </row>
    <row r="235" spans="1:8" s="17" customFormat="1" ht="12" customHeight="1" x14ac:dyDescent="0.2">
      <c r="A235" s="45"/>
      <c r="B235" s="44"/>
      <c r="C235" s="76">
        <v>4787</v>
      </c>
      <c r="D235" s="91" t="s">
        <v>144</v>
      </c>
      <c r="E235" s="64">
        <v>0</v>
      </c>
      <c r="F235" s="55">
        <v>1959</v>
      </c>
      <c r="G235" s="55"/>
      <c r="H235" s="43">
        <f t="shared" si="48"/>
        <v>1959</v>
      </c>
    </row>
    <row r="236" spans="1:8" s="17" customFormat="1" ht="12" customHeight="1" x14ac:dyDescent="0.2">
      <c r="A236" s="45"/>
      <c r="B236" s="44"/>
      <c r="C236" s="76">
        <v>4797</v>
      </c>
      <c r="D236" s="94" t="s">
        <v>124</v>
      </c>
      <c r="E236" s="64">
        <v>0</v>
      </c>
      <c r="F236" s="55">
        <v>130616</v>
      </c>
      <c r="G236" s="55"/>
      <c r="H236" s="43">
        <f t="shared" si="48"/>
        <v>130616</v>
      </c>
    </row>
    <row r="237" spans="1:8" s="17" customFormat="1" ht="12" customHeight="1" thickBot="1" x14ac:dyDescent="0.25">
      <c r="A237" s="52">
        <v>853</v>
      </c>
      <c r="B237" s="44"/>
      <c r="C237" s="45"/>
      <c r="D237" s="46" t="s">
        <v>44</v>
      </c>
      <c r="E237" s="31">
        <v>11582027.68</v>
      </c>
      <c r="F237" s="34">
        <f>SUM(F238)</f>
        <v>7600</v>
      </c>
      <c r="G237" s="34">
        <f>SUM(G238)</f>
        <v>7600</v>
      </c>
      <c r="H237" s="31">
        <f t="shared" si="47"/>
        <v>11582027.68</v>
      </c>
    </row>
    <row r="238" spans="1:8" s="17" customFormat="1" ht="12" customHeight="1" thickTop="1" x14ac:dyDescent="0.2">
      <c r="A238" s="45"/>
      <c r="B238" s="47">
        <v>85395</v>
      </c>
      <c r="C238" s="27"/>
      <c r="D238" s="36" t="s">
        <v>27</v>
      </c>
      <c r="E238" s="65">
        <v>7063747.6799999997</v>
      </c>
      <c r="F238" s="37">
        <f>SUM(F239)</f>
        <v>7600</v>
      </c>
      <c r="G238" s="37">
        <f>SUM(G239)</f>
        <v>7600</v>
      </c>
      <c r="H238" s="37">
        <f t="shared" si="47"/>
        <v>7063747.6799999997</v>
      </c>
    </row>
    <row r="239" spans="1:8" s="17" customFormat="1" ht="12" customHeight="1" x14ac:dyDescent="0.2">
      <c r="A239" s="45"/>
      <c r="B239" s="47"/>
      <c r="C239" s="83"/>
      <c r="D239" s="582" t="s">
        <v>145</v>
      </c>
      <c r="E239" s="569">
        <v>4820223</v>
      </c>
      <c r="F239" s="570">
        <f>SUM(F240:F241)</f>
        <v>7600</v>
      </c>
      <c r="G239" s="570">
        <f>SUM(G240:G241)</f>
        <v>7600</v>
      </c>
      <c r="H239" s="569">
        <f t="shared" si="47"/>
        <v>4820223</v>
      </c>
    </row>
    <row r="240" spans="1:8" s="17" customFormat="1" ht="12" customHeight="1" x14ac:dyDescent="0.2">
      <c r="A240" s="45"/>
      <c r="B240" s="47"/>
      <c r="C240" s="57">
        <v>4220</v>
      </c>
      <c r="D240" s="67" t="s">
        <v>146</v>
      </c>
      <c r="E240" s="55">
        <v>1239800</v>
      </c>
      <c r="F240" s="64"/>
      <c r="G240" s="64">
        <v>7600</v>
      </c>
      <c r="H240" s="43">
        <f t="shared" si="47"/>
        <v>1232200</v>
      </c>
    </row>
    <row r="241" spans="1:8" s="17" customFormat="1" ht="12" customHeight="1" x14ac:dyDescent="0.2">
      <c r="A241" s="45"/>
      <c r="B241" s="47"/>
      <c r="C241" s="57">
        <v>4530</v>
      </c>
      <c r="D241" s="67" t="s">
        <v>147</v>
      </c>
      <c r="E241" s="55">
        <v>7400</v>
      </c>
      <c r="F241" s="64">
        <v>7600</v>
      </c>
      <c r="G241" s="64"/>
      <c r="H241" s="43">
        <f t="shared" si="47"/>
        <v>15000</v>
      </c>
    </row>
    <row r="242" spans="1:8" s="17" customFormat="1" ht="12" customHeight="1" thickBot="1" x14ac:dyDescent="0.25">
      <c r="A242" s="44">
        <v>854</v>
      </c>
      <c r="B242" s="44"/>
      <c r="C242" s="45"/>
      <c r="D242" s="46" t="s">
        <v>32</v>
      </c>
      <c r="E242" s="31">
        <v>16801753</v>
      </c>
      <c r="F242" s="34">
        <f>SUM(F243,F246,F249)</f>
        <v>27719</v>
      </c>
      <c r="G242" s="34">
        <f>SUM(G243,G246,G249)</f>
        <v>12000</v>
      </c>
      <c r="H242" s="31">
        <f t="shared" si="47"/>
        <v>16817472</v>
      </c>
    </row>
    <row r="243" spans="1:8" s="17" customFormat="1" ht="12" customHeight="1" thickTop="1" x14ac:dyDescent="0.2">
      <c r="A243" s="44"/>
      <c r="B243" s="69">
        <v>85410</v>
      </c>
      <c r="C243" s="95"/>
      <c r="D243" s="71" t="s">
        <v>148</v>
      </c>
      <c r="E243" s="37">
        <v>4003649</v>
      </c>
      <c r="F243" s="38">
        <f>SUM(F244)</f>
        <v>10319</v>
      </c>
      <c r="G243" s="38">
        <f>SUM(G244)</f>
        <v>0</v>
      </c>
      <c r="H243" s="37">
        <f t="shared" si="47"/>
        <v>4013968</v>
      </c>
    </row>
    <row r="244" spans="1:8" s="17" customFormat="1" ht="23.25" customHeight="1" x14ac:dyDescent="0.2">
      <c r="A244" s="44"/>
      <c r="B244" s="44"/>
      <c r="C244" s="27"/>
      <c r="D244" s="568" t="s">
        <v>92</v>
      </c>
      <c r="E244" s="578">
        <v>0</v>
      </c>
      <c r="F244" s="578">
        <f>SUM(F245)</f>
        <v>10319</v>
      </c>
      <c r="G244" s="578">
        <f>SUM(G245)</f>
        <v>0</v>
      </c>
      <c r="H244" s="569">
        <f>SUM(E244+F244-G244)</f>
        <v>10319</v>
      </c>
    </row>
    <row r="245" spans="1:8" s="17" customFormat="1" ht="21.75" customHeight="1" x14ac:dyDescent="0.2">
      <c r="A245" s="44"/>
      <c r="B245" s="44"/>
      <c r="C245" s="86" t="s">
        <v>149</v>
      </c>
      <c r="D245" s="80" t="s">
        <v>150</v>
      </c>
      <c r="E245" s="64">
        <v>0</v>
      </c>
      <c r="F245" s="55">
        <f>4842+5477</f>
        <v>10319</v>
      </c>
      <c r="G245" s="55"/>
      <c r="H245" s="42">
        <f t="shared" ref="H245" si="49">SUM(E245+F245-G245)</f>
        <v>10319</v>
      </c>
    </row>
    <row r="246" spans="1:8" s="17" customFormat="1" ht="12" customHeight="1" x14ac:dyDescent="0.2">
      <c r="A246" s="44"/>
      <c r="B246" s="47">
        <v>85415</v>
      </c>
      <c r="C246" s="27"/>
      <c r="D246" s="56" t="s">
        <v>34</v>
      </c>
      <c r="E246" s="38">
        <v>650000</v>
      </c>
      <c r="F246" s="38">
        <f>SUM(F247)</f>
        <v>5400</v>
      </c>
      <c r="G246" s="38">
        <f>SUM(G247)</f>
        <v>0</v>
      </c>
      <c r="H246" s="37">
        <f>SUM(E246+F246-G246)</f>
        <v>655400</v>
      </c>
    </row>
    <row r="247" spans="1:8" s="17" customFormat="1" ht="12" customHeight="1" x14ac:dyDescent="0.2">
      <c r="A247" s="44"/>
      <c r="B247" s="47"/>
      <c r="C247" s="27"/>
      <c r="D247" s="575" t="s">
        <v>82</v>
      </c>
      <c r="E247" s="583">
        <v>0</v>
      </c>
      <c r="F247" s="577">
        <f>SUM(F248:F248)</f>
        <v>5400</v>
      </c>
      <c r="G247" s="577">
        <f>SUM(G248:G248)</f>
        <v>0</v>
      </c>
      <c r="H247" s="578">
        <f t="shared" ref="H247:H248" si="50">SUM(E247+F247-G247)</f>
        <v>5400</v>
      </c>
    </row>
    <row r="248" spans="1:8" s="17" customFormat="1" ht="12" customHeight="1" x14ac:dyDescent="0.2">
      <c r="A248" s="44"/>
      <c r="B248" s="47"/>
      <c r="C248" s="57">
        <v>3240</v>
      </c>
      <c r="D248" s="67" t="s">
        <v>151</v>
      </c>
      <c r="E248" s="64">
        <v>0</v>
      </c>
      <c r="F248" s="64">
        <v>5400</v>
      </c>
      <c r="G248" s="64"/>
      <c r="H248" s="43">
        <f t="shared" si="50"/>
        <v>5400</v>
      </c>
    </row>
    <row r="249" spans="1:8" s="17" customFormat="1" ht="12" customHeight="1" x14ac:dyDescent="0.2">
      <c r="A249" s="44"/>
      <c r="B249" s="57">
        <v>85420</v>
      </c>
      <c r="C249" s="57"/>
      <c r="D249" s="56" t="s">
        <v>152</v>
      </c>
      <c r="E249" s="37">
        <v>5501672</v>
      </c>
      <c r="F249" s="38">
        <f>SUM(F250)</f>
        <v>12000</v>
      </c>
      <c r="G249" s="38">
        <f>SUM(G250)</f>
        <v>12000</v>
      </c>
      <c r="H249" s="37">
        <f>SUM(E249+F249-G249)</f>
        <v>5501672</v>
      </c>
    </row>
    <row r="250" spans="1:8" s="17" customFormat="1" ht="12" customHeight="1" x14ac:dyDescent="0.2">
      <c r="A250" s="44"/>
      <c r="B250" s="47"/>
      <c r="C250" s="27"/>
      <c r="D250" s="575" t="s">
        <v>82</v>
      </c>
      <c r="E250" s="569">
        <v>5501672</v>
      </c>
      <c r="F250" s="577">
        <f>SUM(F251:F252)</f>
        <v>12000</v>
      </c>
      <c r="G250" s="577">
        <f>SUM(G251:G252)</f>
        <v>12000</v>
      </c>
      <c r="H250" s="569">
        <f>SUM(E250+F250-G250)</f>
        <v>5501672</v>
      </c>
    </row>
    <row r="251" spans="1:8" s="17" customFormat="1" ht="12" customHeight="1" x14ac:dyDescent="0.2">
      <c r="A251" s="44"/>
      <c r="B251" s="47"/>
      <c r="C251" s="83" t="s">
        <v>100</v>
      </c>
      <c r="D251" s="82" t="s">
        <v>101</v>
      </c>
      <c r="E251" s="42">
        <v>0</v>
      </c>
      <c r="F251" s="64">
        <v>12000</v>
      </c>
      <c r="G251" s="64"/>
      <c r="H251" s="43">
        <f t="shared" ref="H251:H252" si="51">SUM(E251+F251-G251)</f>
        <v>12000</v>
      </c>
    </row>
    <row r="252" spans="1:8" s="17" customFormat="1" ht="12" customHeight="1" x14ac:dyDescent="0.2">
      <c r="A252" s="44"/>
      <c r="B252" s="47"/>
      <c r="C252" s="83" t="s">
        <v>84</v>
      </c>
      <c r="D252" s="82" t="s">
        <v>85</v>
      </c>
      <c r="E252" s="42">
        <v>136750</v>
      </c>
      <c r="F252" s="64"/>
      <c r="G252" s="64">
        <v>12000</v>
      </c>
      <c r="H252" s="43">
        <f t="shared" si="51"/>
        <v>124750</v>
      </c>
    </row>
    <row r="253" spans="1:8" s="17" customFormat="1" ht="12" customHeight="1" thickBot="1" x14ac:dyDescent="0.25">
      <c r="A253" s="44">
        <v>855</v>
      </c>
      <c r="B253" s="44"/>
      <c r="C253" s="45"/>
      <c r="D253" s="46" t="s">
        <v>38</v>
      </c>
      <c r="E253" s="34">
        <v>26982817.719999999</v>
      </c>
      <c r="F253" s="34">
        <f>SUM(F254,F258,F262)</f>
        <v>52093</v>
      </c>
      <c r="G253" s="34">
        <f>SUM(G254,G258,G262)</f>
        <v>34021</v>
      </c>
      <c r="H253" s="34">
        <f>SUM(E253+F253-G253)</f>
        <v>27000889.719999999</v>
      </c>
    </row>
    <row r="254" spans="1:8" s="17" customFormat="1" ht="12" customHeight="1" thickTop="1" x14ac:dyDescent="0.2">
      <c r="A254" s="44"/>
      <c r="B254" s="57">
        <v>85508</v>
      </c>
      <c r="C254" s="39"/>
      <c r="D254" s="96" t="s">
        <v>153</v>
      </c>
      <c r="E254" s="65">
        <v>3866964</v>
      </c>
      <c r="F254" s="37">
        <f>SUM(F255)</f>
        <v>16037</v>
      </c>
      <c r="G254" s="37">
        <f>SUM(G255)</f>
        <v>16037</v>
      </c>
      <c r="H254" s="37">
        <f t="shared" ref="H254:H261" si="52">SUM(E254+F254-G254)</f>
        <v>3866964</v>
      </c>
    </row>
    <row r="255" spans="1:8" s="17" customFormat="1" ht="12" customHeight="1" x14ac:dyDescent="0.2">
      <c r="A255" s="44"/>
      <c r="B255" s="52"/>
      <c r="C255" s="69"/>
      <c r="D255" s="581" t="s">
        <v>154</v>
      </c>
      <c r="E255" s="578">
        <v>3231221</v>
      </c>
      <c r="F255" s="570">
        <f>SUM(F256:F257)</f>
        <v>16037</v>
      </c>
      <c r="G255" s="570">
        <f>SUM(G256:G257)</f>
        <v>16037</v>
      </c>
      <c r="H255" s="569">
        <f t="shared" si="52"/>
        <v>3231221</v>
      </c>
    </row>
    <row r="256" spans="1:8" s="17" customFormat="1" ht="12" customHeight="1" x14ac:dyDescent="0.2">
      <c r="A256" s="44"/>
      <c r="B256" s="52"/>
      <c r="C256" s="57">
        <v>3110</v>
      </c>
      <c r="D256" s="67" t="s">
        <v>141</v>
      </c>
      <c r="E256" s="55">
        <v>2098696</v>
      </c>
      <c r="F256" s="43">
        <v>16037</v>
      </c>
      <c r="G256" s="43"/>
      <c r="H256" s="43">
        <f t="shared" si="52"/>
        <v>2114733</v>
      </c>
    </row>
    <row r="257" spans="1:8" s="17" customFormat="1" ht="12" customHeight="1" x14ac:dyDescent="0.2">
      <c r="A257" s="44"/>
      <c r="B257" s="52"/>
      <c r="C257" s="69">
        <v>4210</v>
      </c>
      <c r="D257" s="82" t="s">
        <v>85</v>
      </c>
      <c r="E257" s="55">
        <v>16037</v>
      </c>
      <c r="F257" s="43"/>
      <c r="G257" s="43">
        <v>16037</v>
      </c>
      <c r="H257" s="43">
        <f t="shared" si="52"/>
        <v>0</v>
      </c>
    </row>
    <row r="258" spans="1:8" s="17" customFormat="1" ht="12" customHeight="1" x14ac:dyDescent="0.2">
      <c r="A258" s="44"/>
      <c r="B258" s="57">
        <v>85510</v>
      </c>
      <c r="C258" s="57"/>
      <c r="D258" s="36" t="s">
        <v>155</v>
      </c>
      <c r="E258" s="65">
        <v>13198609</v>
      </c>
      <c r="F258" s="37">
        <f>SUM(F259)</f>
        <v>17984</v>
      </c>
      <c r="G258" s="37">
        <f>SUM(G259)</f>
        <v>17984</v>
      </c>
      <c r="H258" s="37">
        <f t="shared" si="52"/>
        <v>13198609</v>
      </c>
    </row>
    <row r="259" spans="1:8" s="17" customFormat="1" ht="12" customHeight="1" x14ac:dyDescent="0.2">
      <c r="A259" s="44"/>
      <c r="B259" s="52"/>
      <c r="C259" s="27"/>
      <c r="D259" s="584" t="s">
        <v>139</v>
      </c>
      <c r="E259" s="569">
        <v>1647253</v>
      </c>
      <c r="F259" s="577">
        <f>SUM(F260:F261)</f>
        <v>17984</v>
      </c>
      <c r="G259" s="577">
        <f>SUM(G260:G261)</f>
        <v>17984</v>
      </c>
      <c r="H259" s="569">
        <f t="shared" si="52"/>
        <v>1647253</v>
      </c>
    </row>
    <row r="260" spans="1:8" s="17" customFormat="1" ht="12" customHeight="1" x14ac:dyDescent="0.2">
      <c r="A260" s="44"/>
      <c r="B260" s="52"/>
      <c r="C260" s="57">
        <v>3110</v>
      </c>
      <c r="D260" s="67" t="s">
        <v>141</v>
      </c>
      <c r="E260" s="55">
        <v>236591</v>
      </c>
      <c r="F260" s="64">
        <v>17984</v>
      </c>
      <c r="G260" s="64"/>
      <c r="H260" s="64">
        <f t="shared" si="52"/>
        <v>254575</v>
      </c>
    </row>
    <row r="261" spans="1:8" s="17" customFormat="1" ht="12" customHeight="1" x14ac:dyDescent="0.2">
      <c r="A261" s="44"/>
      <c r="B261" s="52"/>
      <c r="C261" s="69">
        <v>4210</v>
      </c>
      <c r="D261" s="82" t="s">
        <v>85</v>
      </c>
      <c r="E261" s="55">
        <v>17984</v>
      </c>
      <c r="F261" s="64"/>
      <c r="G261" s="64">
        <v>17984</v>
      </c>
      <c r="H261" s="64">
        <f t="shared" si="52"/>
        <v>0</v>
      </c>
    </row>
    <row r="262" spans="1:8" s="17" customFormat="1" ht="12" customHeight="1" x14ac:dyDescent="0.2">
      <c r="A262" s="44"/>
      <c r="B262" s="58">
        <v>85595</v>
      </c>
      <c r="C262" s="27"/>
      <c r="D262" s="97" t="s">
        <v>27</v>
      </c>
      <c r="E262" s="37">
        <v>400295.72000000003</v>
      </c>
      <c r="F262" s="38">
        <f>SUM(F263)</f>
        <v>18072</v>
      </c>
      <c r="G262" s="38">
        <f>SUM(G263)</f>
        <v>0</v>
      </c>
      <c r="H262" s="37">
        <f>SUM(E262+F262-G262)</f>
        <v>418367.72000000003</v>
      </c>
    </row>
    <row r="263" spans="1:8" s="17" customFormat="1" ht="24" customHeight="1" x14ac:dyDescent="0.2">
      <c r="A263" s="44"/>
      <c r="B263" s="47"/>
      <c r="C263" s="83"/>
      <c r="D263" s="571" t="s">
        <v>156</v>
      </c>
      <c r="E263" s="569">
        <v>12806</v>
      </c>
      <c r="F263" s="570">
        <f>SUM(F264:F266)</f>
        <v>18072</v>
      </c>
      <c r="G263" s="570">
        <f>SUM(G264:G266)</f>
        <v>0</v>
      </c>
      <c r="H263" s="569">
        <f t="shared" ref="H263:H274" si="53">SUM(E263+F263-G263)</f>
        <v>30878</v>
      </c>
    </row>
    <row r="264" spans="1:8" s="17" customFormat="1" ht="22.5" customHeight="1" x14ac:dyDescent="0.2">
      <c r="A264" s="44"/>
      <c r="B264" s="47"/>
      <c r="C264" s="58">
        <v>3290</v>
      </c>
      <c r="D264" s="68" t="s">
        <v>137</v>
      </c>
      <c r="E264" s="42">
        <v>12439</v>
      </c>
      <c r="F264" s="42">
        <v>17903</v>
      </c>
      <c r="G264" s="43"/>
      <c r="H264" s="42">
        <f t="shared" si="53"/>
        <v>30342</v>
      </c>
    </row>
    <row r="265" spans="1:8" s="17" customFormat="1" ht="22.5" customHeight="1" x14ac:dyDescent="0.2">
      <c r="A265" s="44"/>
      <c r="B265" s="47"/>
      <c r="C265" s="58">
        <v>4740</v>
      </c>
      <c r="D265" s="68" t="s">
        <v>157</v>
      </c>
      <c r="E265" s="64">
        <v>306</v>
      </c>
      <c r="F265" s="55">
        <v>141</v>
      </c>
      <c r="G265" s="64"/>
      <c r="H265" s="42">
        <f t="shared" si="53"/>
        <v>447</v>
      </c>
    </row>
    <row r="266" spans="1:8" s="17" customFormat="1" ht="21.75" customHeight="1" x14ac:dyDescent="0.2">
      <c r="A266" s="44"/>
      <c r="B266" s="47"/>
      <c r="C266" s="58">
        <v>4850</v>
      </c>
      <c r="D266" s="68" t="s">
        <v>94</v>
      </c>
      <c r="E266" s="64">
        <v>61</v>
      </c>
      <c r="F266" s="55">
        <v>28</v>
      </c>
      <c r="G266" s="64"/>
      <c r="H266" s="42">
        <f t="shared" si="53"/>
        <v>89</v>
      </c>
    </row>
    <row r="267" spans="1:8" s="17" customFormat="1" ht="12" customHeight="1" thickBot="1" x14ac:dyDescent="0.25">
      <c r="A267" s="44">
        <v>900</v>
      </c>
      <c r="B267" s="44"/>
      <c r="C267" s="45"/>
      <c r="D267" s="46" t="s">
        <v>158</v>
      </c>
      <c r="E267" s="31">
        <v>76698811.469999999</v>
      </c>
      <c r="F267" s="34">
        <f>SUM(F268,F271,F274)</f>
        <v>13580</v>
      </c>
      <c r="G267" s="34">
        <f>SUM(G268,G271,G274)</f>
        <v>13580</v>
      </c>
      <c r="H267" s="31">
        <f t="shared" si="53"/>
        <v>76698811.469999999</v>
      </c>
    </row>
    <row r="268" spans="1:8" s="17" customFormat="1" ht="12" customHeight="1" thickTop="1" x14ac:dyDescent="0.2">
      <c r="A268" s="44"/>
      <c r="B268" s="76">
        <v>90003</v>
      </c>
      <c r="C268" s="76"/>
      <c r="D268" s="77" t="s">
        <v>159</v>
      </c>
      <c r="E268" s="37">
        <v>1107500</v>
      </c>
      <c r="F268" s="37">
        <f>SUM(F269)</f>
        <v>0</v>
      </c>
      <c r="G268" s="37">
        <f>SUM(G269)</f>
        <v>6700</v>
      </c>
      <c r="H268" s="37">
        <f t="shared" si="53"/>
        <v>1100800</v>
      </c>
    </row>
    <row r="269" spans="1:8" s="17" customFormat="1" ht="12" customHeight="1" x14ac:dyDescent="0.2">
      <c r="A269" s="44"/>
      <c r="B269" s="47"/>
      <c r="C269" s="57"/>
      <c r="D269" s="571" t="s">
        <v>160</v>
      </c>
      <c r="E269" s="578">
        <v>1087500</v>
      </c>
      <c r="F269" s="578">
        <f>SUM(F270:F270)</f>
        <v>0</v>
      </c>
      <c r="G269" s="578">
        <f>SUM(G270:G270)</f>
        <v>6700</v>
      </c>
      <c r="H269" s="578">
        <f t="shared" si="53"/>
        <v>1080800</v>
      </c>
    </row>
    <row r="270" spans="1:8" s="17" customFormat="1" ht="12" customHeight="1" x14ac:dyDescent="0.2">
      <c r="A270" s="72"/>
      <c r="B270" s="73"/>
      <c r="C270" s="74">
        <v>4430</v>
      </c>
      <c r="D270" s="36" t="s">
        <v>59</v>
      </c>
      <c r="E270" s="38">
        <v>15000</v>
      </c>
      <c r="F270" s="38"/>
      <c r="G270" s="38">
        <v>6700</v>
      </c>
      <c r="H270" s="38">
        <f t="shared" si="53"/>
        <v>8300</v>
      </c>
    </row>
    <row r="271" spans="1:8" s="17" customFormat="1" ht="12" customHeight="1" x14ac:dyDescent="0.2">
      <c r="A271" s="44"/>
      <c r="B271" s="47">
        <v>90004</v>
      </c>
      <c r="C271" s="45"/>
      <c r="D271" s="36" t="s">
        <v>161</v>
      </c>
      <c r="E271" s="37">
        <v>516500</v>
      </c>
      <c r="F271" s="37">
        <f>SUM(F272)</f>
        <v>0</v>
      </c>
      <c r="G271" s="37">
        <f>SUM(G272)</f>
        <v>5700</v>
      </c>
      <c r="H271" s="37">
        <f t="shared" si="53"/>
        <v>510800</v>
      </c>
    </row>
    <row r="272" spans="1:8" s="17" customFormat="1" ht="12" customHeight="1" x14ac:dyDescent="0.2">
      <c r="A272" s="44"/>
      <c r="B272" s="47"/>
      <c r="C272" s="57"/>
      <c r="D272" s="571" t="s">
        <v>160</v>
      </c>
      <c r="E272" s="578">
        <v>276500</v>
      </c>
      <c r="F272" s="578">
        <f>SUM(F273:F273)</f>
        <v>0</v>
      </c>
      <c r="G272" s="578">
        <f>SUM(G273:G273)</f>
        <v>5700</v>
      </c>
      <c r="H272" s="578">
        <f t="shared" si="53"/>
        <v>270800</v>
      </c>
    </row>
    <row r="273" spans="1:8" s="17" customFormat="1" ht="12" customHeight="1" x14ac:dyDescent="0.2">
      <c r="A273" s="44"/>
      <c r="B273" s="47"/>
      <c r="C273" s="57">
        <v>4430</v>
      </c>
      <c r="D273" s="67" t="s">
        <v>59</v>
      </c>
      <c r="E273" s="43">
        <v>10000</v>
      </c>
      <c r="F273" s="43"/>
      <c r="G273" s="43">
        <v>5700</v>
      </c>
      <c r="H273" s="43">
        <f t="shared" si="53"/>
        <v>4300</v>
      </c>
    </row>
    <row r="274" spans="1:8" s="17" customFormat="1" ht="12" customHeight="1" x14ac:dyDescent="0.2">
      <c r="A274" s="44"/>
      <c r="B274" s="47">
        <v>90095</v>
      </c>
      <c r="C274" s="45"/>
      <c r="D274" s="97" t="s">
        <v>27</v>
      </c>
      <c r="E274" s="37">
        <v>25636763.84</v>
      </c>
      <c r="F274" s="37">
        <f>SUM(F275,F278)</f>
        <v>13580</v>
      </c>
      <c r="G274" s="37">
        <f>SUM(G275,G278)</f>
        <v>1180</v>
      </c>
      <c r="H274" s="37">
        <f t="shared" si="53"/>
        <v>25649163.84</v>
      </c>
    </row>
    <row r="275" spans="1:8" s="17" customFormat="1" ht="12" customHeight="1" x14ac:dyDescent="0.2">
      <c r="A275" s="44"/>
      <c r="B275" s="47"/>
      <c r="C275" s="27"/>
      <c r="D275" s="582" t="s">
        <v>160</v>
      </c>
      <c r="E275" s="583">
        <v>8115894</v>
      </c>
      <c r="F275" s="570">
        <f>SUM(F276:F277)</f>
        <v>10900</v>
      </c>
      <c r="G275" s="570">
        <f>SUM(G276:G277)</f>
        <v>1180</v>
      </c>
      <c r="H275" s="569">
        <f>SUM(E275+F275-G275)</f>
        <v>8125614</v>
      </c>
    </row>
    <row r="276" spans="1:8" s="17" customFormat="1" ht="12" customHeight="1" x14ac:dyDescent="0.2">
      <c r="A276" s="44"/>
      <c r="B276" s="47"/>
      <c r="C276" s="57">
        <v>4300</v>
      </c>
      <c r="D276" s="67" t="s">
        <v>58</v>
      </c>
      <c r="E276" s="55">
        <v>146500</v>
      </c>
      <c r="F276" s="64"/>
      <c r="G276" s="64">
        <v>1180</v>
      </c>
      <c r="H276" s="55">
        <f t="shared" ref="H276:H286" si="54">SUM(E276+F276-G276)</f>
        <v>145320</v>
      </c>
    </row>
    <row r="277" spans="1:8" s="17" customFormat="1" ht="12" customHeight="1" x14ac:dyDescent="0.2">
      <c r="A277" s="44"/>
      <c r="B277" s="47"/>
      <c r="C277" s="57">
        <v>4430</v>
      </c>
      <c r="D277" s="67" t="s">
        <v>59</v>
      </c>
      <c r="E277" s="55">
        <v>113500</v>
      </c>
      <c r="F277" s="64">
        <v>10900</v>
      </c>
      <c r="G277" s="64"/>
      <c r="H277" s="55">
        <f t="shared" si="54"/>
        <v>124400</v>
      </c>
    </row>
    <row r="278" spans="1:8" s="17" customFormat="1" ht="34.5" customHeight="1" x14ac:dyDescent="0.2">
      <c r="A278" s="98"/>
      <c r="B278" s="47"/>
      <c r="C278" s="57"/>
      <c r="D278" s="571" t="s">
        <v>162</v>
      </c>
      <c r="E278" s="569">
        <v>306500</v>
      </c>
      <c r="F278" s="569">
        <f>SUM(F279:F279)</f>
        <v>2680</v>
      </c>
      <c r="G278" s="569">
        <f>SUM(G279:G279)</f>
        <v>0</v>
      </c>
      <c r="H278" s="569">
        <f t="shared" si="54"/>
        <v>309180</v>
      </c>
    </row>
    <row r="279" spans="1:8" s="17" customFormat="1" ht="12" customHeight="1" x14ac:dyDescent="0.2">
      <c r="A279" s="98"/>
      <c r="B279" s="47"/>
      <c r="C279" s="57">
        <v>4430</v>
      </c>
      <c r="D279" s="67" t="s">
        <v>59</v>
      </c>
      <c r="E279" s="64">
        <v>23000</v>
      </c>
      <c r="F279" s="55">
        <v>2680</v>
      </c>
      <c r="G279" s="55"/>
      <c r="H279" s="64">
        <f t="shared" si="54"/>
        <v>25680</v>
      </c>
    </row>
    <row r="280" spans="1:8" s="17" customFormat="1" ht="12" customHeight="1" thickBot="1" x14ac:dyDescent="0.25">
      <c r="A280" s="52">
        <v>921</v>
      </c>
      <c r="B280" s="52"/>
      <c r="C280" s="45"/>
      <c r="D280" s="46" t="s">
        <v>163</v>
      </c>
      <c r="E280" s="31">
        <v>13483611.369999999</v>
      </c>
      <c r="F280" s="31">
        <f>SUM(F281,F284)</f>
        <v>20000</v>
      </c>
      <c r="G280" s="31">
        <f>SUM(G281,G284)</f>
        <v>20000</v>
      </c>
      <c r="H280" s="31">
        <f t="shared" si="54"/>
        <v>13483611.369999999</v>
      </c>
    </row>
    <row r="281" spans="1:8" s="17" customFormat="1" ht="12" customHeight="1" thickTop="1" x14ac:dyDescent="0.2">
      <c r="A281" s="98"/>
      <c r="B281" s="69">
        <v>92113</v>
      </c>
      <c r="C281" s="69"/>
      <c r="D281" s="97" t="s">
        <v>164</v>
      </c>
      <c r="E281" s="37">
        <v>4517804.3899999997</v>
      </c>
      <c r="F281" s="37">
        <f>SUM(F282)</f>
        <v>20000</v>
      </c>
      <c r="G281" s="37">
        <f>SUM(G282)</f>
        <v>0</v>
      </c>
      <c r="H281" s="37">
        <f t="shared" si="54"/>
        <v>4537804.3899999997</v>
      </c>
    </row>
    <row r="282" spans="1:8" s="17" customFormat="1" ht="12" customHeight="1" x14ac:dyDescent="0.2">
      <c r="A282" s="98"/>
      <c r="B282" s="99"/>
      <c r="C282" s="69"/>
      <c r="D282" s="585" t="s">
        <v>165</v>
      </c>
      <c r="E282" s="569">
        <v>4037000</v>
      </c>
      <c r="F282" s="577">
        <f>SUM(F283:F283)</f>
        <v>20000</v>
      </c>
      <c r="G282" s="577">
        <f>SUM(G283:G283)</f>
        <v>0</v>
      </c>
      <c r="H282" s="578">
        <f t="shared" si="54"/>
        <v>4057000</v>
      </c>
    </row>
    <row r="283" spans="1:8" s="17" customFormat="1" ht="21" customHeight="1" x14ac:dyDescent="0.2">
      <c r="A283" s="98"/>
      <c r="B283" s="99"/>
      <c r="C283" s="40" t="s">
        <v>166</v>
      </c>
      <c r="D283" s="100" t="s">
        <v>167</v>
      </c>
      <c r="E283" s="43">
        <v>4037000</v>
      </c>
      <c r="F283" s="43">
        <v>20000</v>
      </c>
      <c r="G283" s="43"/>
      <c r="H283" s="43">
        <f t="shared" si="54"/>
        <v>4057000</v>
      </c>
    </row>
    <row r="284" spans="1:8" s="17" customFormat="1" ht="12" customHeight="1" x14ac:dyDescent="0.2">
      <c r="A284" s="98"/>
      <c r="B284" s="69">
        <v>92195</v>
      </c>
      <c r="C284" s="70"/>
      <c r="D284" s="97" t="s">
        <v>27</v>
      </c>
      <c r="E284" s="37">
        <v>1139194.26</v>
      </c>
      <c r="F284" s="37">
        <f>SUM(F285)</f>
        <v>0</v>
      </c>
      <c r="G284" s="37">
        <f>SUM(G285)</f>
        <v>20000</v>
      </c>
      <c r="H284" s="37">
        <f t="shared" si="54"/>
        <v>1119194.26</v>
      </c>
    </row>
    <row r="285" spans="1:8" s="17" customFormat="1" ht="12" customHeight="1" x14ac:dyDescent="0.2">
      <c r="A285" s="98"/>
      <c r="B285" s="99"/>
      <c r="C285" s="69"/>
      <c r="D285" s="585" t="s">
        <v>165</v>
      </c>
      <c r="E285" s="569">
        <v>818658</v>
      </c>
      <c r="F285" s="577">
        <f>SUM(F286:F286)</f>
        <v>0</v>
      </c>
      <c r="G285" s="577">
        <f>SUM(G286:G286)</f>
        <v>20000</v>
      </c>
      <c r="H285" s="578">
        <f t="shared" si="54"/>
        <v>798658</v>
      </c>
    </row>
    <row r="286" spans="1:8" s="17" customFormat="1" ht="12" customHeight="1" x14ac:dyDescent="0.2">
      <c r="A286" s="98"/>
      <c r="B286" s="99"/>
      <c r="C286" s="57">
        <v>4300</v>
      </c>
      <c r="D286" s="67" t="s">
        <v>58</v>
      </c>
      <c r="E286" s="43">
        <v>515000</v>
      </c>
      <c r="F286" s="43"/>
      <c r="G286" s="43">
        <v>20000</v>
      </c>
      <c r="H286" s="43">
        <f t="shared" si="54"/>
        <v>495000</v>
      </c>
    </row>
    <row r="287" spans="1:8" s="17" customFormat="1" ht="18.600000000000001" customHeight="1" thickBot="1" x14ac:dyDescent="0.25">
      <c r="A287" s="98"/>
      <c r="B287" s="47"/>
      <c r="C287" s="57"/>
      <c r="D287" s="30" t="s">
        <v>168</v>
      </c>
      <c r="E287" s="31">
        <v>41951740</v>
      </c>
      <c r="F287" s="31">
        <f>SUM(F288,F295,F304,F310)</f>
        <v>369820.72</v>
      </c>
      <c r="G287" s="31">
        <f>SUM(G288,G295,G304,G310)</f>
        <v>62730.720000000001</v>
      </c>
      <c r="H287" s="31">
        <f t="shared" ref="H287:H293" si="55">SUM(E287+F287-G287)</f>
        <v>42258830</v>
      </c>
    </row>
    <row r="288" spans="1:8" s="17" customFormat="1" ht="19.5" customHeight="1" thickTop="1" thickBot="1" x14ac:dyDescent="0.25">
      <c r="A288" s="44">
        <v>750</v>
      </c>
      <c r="B288" s="44"/>
      <c r="C288" s="45"/>
      <c r="D288" s="46" t="s">
        <v>65</v>
      </c>
      <c r="E288" s="31">
        <v>1926000</v>
      </c>
      <c r="F288" s="31">
        <f>SUM(F289)</f>
        <v>713</v>
      </c>
      <c r="G288" s="31">
        <f>SUM(G289)</f>
        <v>713</v>
      </c>
      <c r="H288" s="31">
        <f t="shared" si="55"/>
        <v>1926000</v>
      </c>
    </row>
    <row r="289" spans="1:8" s="17" customFormat="1" ht="12" customHeight="1" thickTop="1" x14ac:dyDescent="0.2">
      <c r="A289" s="44"/>
      <c r="B289" s="57">
        <v>75011</v>
      </c>
      <c r="C289" s="35"/>
      <c r="D289" s="101" t="s">
        <v>169</v>
      </c>
      <c r="E289" s="65">
        <v>1926000</v>
      </c>
      <c r="F289" s="38">
        <f>SUM(F290)</f>
        <v>713</v>
      </c>
      <c r="G289" s="38">
        <f>SUM(G290)</f>
        <v>713</v>
      </c>
      <c r="H289" s="37">
        <f t="shared" si="55"/>
        <v>1926000</v>
      </c>
    </row>
    <row r="290" spans="1:8" s="17" customFormat="1" ht="12" customHeight="1" x14ac:dyDescent="0.2">
      <c r="A290" s="44"/>
      <c r="B290" s="57"/>
      <c r="C290" s="27"/>
      <c r="D290" s="575" t="s">
        <v>170</v>
      </c>
      <c r="E290" s="583">
        <v>1926000</v>
      </c>
      <c r="F290" s="577">
        <f>SUM(F291:F293)</f>
        <v>713</v>
      </c>
      <c r="G290" s="577">
        <f>SUM(G291:G293)</f>
        <v>713</v>
      </c>
      <c r="H290" s="578">
        <f t="shared" si="55"/>
        <v>1926000</v>
      </c>
    </row>
    <row r="291" spans="1:8" s="17" customFormat="1" ht="12" customHeight="1" x14ac:dyDescent="0.2">
      <c r="A291" s="44"/>
      <c r="B291" s="57"/>
      <c r="C291" s="57">
        <v>4010</v>
      </c>
      <c r="D291" s="67" t="s">
        <v>171</v>
      </c>
      <c r="E291" s="64">
        <v>1493636</v>
      </c>
      <c r="F291" s="55"/>
      <c r="G291" s="55">
        <v>713</v>
      </c>
      <c r="H291" s="43">
        <f t="shared" si="55"/>
        <v>1492923</v>
      </c>
    </row>
    <row r="292" spans="1:8" s="17" customFormat="1" ht="12" customHeight="1" x14ac:dyDescent="0.2">
      <c r="A292" s="44"/>
      <c r="B292" s="57"/>
      <c r="C292" s="57">
        <v>4110</v>
      </c>
      <c r="D292" s="67" t="s">
        <v>123</v>
      </c>
      <c r="E292" s="64">
        <v>276411</v>
      </c>
      <c r="F292" s="55">
        <v>624</v>
      </c>
      <c r="G292" s="55"/>
      <c r="H292" s="43">
        <f t="shared" si="55"/>
        <v>277035</v>
      </c>
    </row>
    <row r="293" spans="1:8" s="17" customFormat="1" ht="12" customHeight="1" x14ac:dyDescent="0.2">
      <c r="A293" s="44"/>
      <c r="B293" s="57"/>
      <c r="C293" s="57">
        <v>4120</v>
      </c>
      <c r="D293" s="67" t="s">
        <v>120</v>
      </c>
      <c r="E293" s="64">
        <v>39395</v>
      </c>
      <c r="F293" s="55">
        <v>89</v>
      </c>
      <c r="G293" s="55"/>
      <c r="H293" s="43">
        <f t="shared" si="55"/>
        <v>39484</v>
      </c>
    </row>
    <row r="294" spans="1:8" s="17" customFormat="1" ht="12" customHeight="1" x14ac:dyDescent="0.2">
      <c r="A294" s="44">
        <v>754</v>
      </c>
      <c r="B294" s="44"/>
      <c r="C294" s="45"/>
      <c r="D294" s="46" t="s">
        <v>172</v>
      </c>
      <c r="E294" s="64"/>
      <c r="F294" s="42"/>
      <c r="G294" s="42"/>
      <c r="H294" s="64"/>
    </row>
    <row r="295" spans="1:8" s="17" customFormat="1" ht="12" customHeight="1" thickBot="1" x14ac:dyDescent="0.25">
      <c r="A295" s="44"/>
      <c r="B295" s="44"/>
      <c r="C295" s="45"/>
      <c r="D295" s="46" t="s">
        <v>173</v>
      </c>
      <c r="E295" s="34">
        <v>285796</v>
      </c>
      <c r="F295" s="34">
        <f>SUM(F296)</f>
        <v>346547.72</v>
      </c>
      <c r="G295" s="34">
        <f>SUM(G296)</f>
        <v>62017.72</v>
      </c>
      <c r="H295" s="34">
        <f>SUM(E295+F295-G295)</f>
        <v>570326</v>
      </c>
    </row>
    <row r="296" spans="1:8" s="17" customFormat="1" ht="12" customHeight="1" thickTop="1" x14ac:dyDescent="0.2">
      <c r="A296" s="47"/>
      <c r="B296" s="47">
        <v>75495</v>
      </c>
      <c r="C296" s="27"/>
      <c r="D296" s="36" t="s">
        <v>27</v>
      </c>
      <c r="E296" s="37">
        <v>285796</v>
      </c>
      <c r="F296" s="38">
        <f>SUM(F297,F299,F301)</f>
        <v>346547.72</v>
      </c>
      <c r="G296" s="38">
        <f>SUM(G297,G299,G301)</f>
        <v>62017.72</v>
      </c>
      <c r="H296" s="37">
        <f>SUM(E296+F296-G296)</f>
        <v>570326</v>
      </c>
    </row>
    <row r="297" spans="1:8" s="17" customFormat="1" ht="23.25" customHeight="1" x14ac:dyDescent="0.2">
      <c r="A297" s="47"/>
      <c r="B297" s="47"/>
      <c r="C297" s="83"/>
      <c r="D297" s="571" t="s">
        <v>174</v>
      </c>
      <c r="E297" s="569">
        <v>48336</v>
      </c>
      <c r="F297" s="570">
        <f>SUM(F298:F298)</f>
        <v>42840</v>
      </c>
      <c r="G297" s="570">
        <f>SUM(G298:G298)</f>
        <v>0</v>
      </c>
      <c r="H297" s="569">
        <f t="shared" ref="H297:H298" si="56">SUM(E297+F297-G297)</f>
        <v>91176</v>
      </c>
    </row>
    <row r="298" spans="1:8" s="17" customFormat="1" ht="21" customHeight="1" x14ac:dyDescent="0.2">
      <c r="A298" s="47"/>
      <c r="B298" s="47"/>
      <c r="C298" s="58">
        <v>3280</v>
      </c>
      <c r="D298" s="68" t="s">
        <v>175</v>
      </c>
      <c r="E298" s="55">
        <v>47920</v>
      </c>
      <c r="F298" s="64">
        <v>42840</v>
      </c>
      <c r="G298" s="64"/>
      <c r="H298" s="55">
        <f t="shared" si="56"/>
        <v>90760</v>
      </c>
    </row>
    <row r="299" spans="1:8" s="17" customFormat="1" ht="33" customHeight="1" x14ac:dyDescent="0.2">
      <c r="A299" s="47"/>
      <c r="B299" s="47"/>
      <c r="C299" s="83"/>
      <c r="D299" s="574" t="s">
        <v>176</v>
      </c>
      <c r="E299" s="578">
        <v>237460</v>
      </c>
      <c r="F299" s="578">
        <f>SUM(F300:F300)</f>
        <v>241690</v>
      </c>
      <c r="G299" s="578">
        <f>SUM(G300:G300)</f>
        <v>62017.72</v>
      </c>
      <c r="H299" s="569">
        <f>SUM(E299+F299-G299)</f>
        <v>417132.28</v>
      </c>
    </row>
    <row r="300" spans="1:8" s="17" customFormat="1" ht="12" customHeight="1" x14ac:dyDescent="0.2">
      <c r="A300" s="47"/>
      <c r="B300" s="47"/>
      <c r="C300" s="47">
        <v>4370</v>
      </c>
      <c r="D300" s="67" t="s">
        <v>177</v>
      </c>
      <c r="E300" s="55">
        <v>237460</v>
      </c>
      <c r="F300" s="64">
        <v>241690</v>
      </c>
      <c r="G300" s="64">
        <v>62017.72</v>
      </c>
      <c r="H300" s="55">
        <f t="shared" ref="H300:H305" si="57">SUM(E300+F300-G300)</f>
        <v>417132.28</v>
      </c>
    </row>
    <row r="301" spans="1:8" s="17" customFormat="1" ht="34.5" customHeight="1" x14ac:dyDescent="0.2">
      <c r="A301" s="47"/>
      <c r="B301" s="47"/>
      <c r="C301" s="27"/>
      <c r="D301" s="586" t="s">
        <v>178</v>
      </c>
      <c r="E301" s="578">
        <v>0</v>
      </c>
      <c r="F301" s="570">
        <f>SUM(F302:F303)</f>
        <v>62017.719999999994</v>
      </c>
      <c r="G301" s="570">
        <f>SUM(G302:G303)</f>
        <v>0</v>
      </c>
      <c r="H301" s="569">
        <f>SUM(E301+F301-G301)</f>
        <v>62017.719999999994</v>
      </c>
    </row>
    <row r="302" spans="1:8" s="17" customFormat="1" ht="12" customHeight="1" x14ac:dyDescent="0.2">
      <c r="A302" s="47"/>
      <c r="B302" s="47"/>
      <c r="C302" s="57">
        <v>4370</v>
      </c>
      <c r="D302" s="67" t="s">
        <v>177</v>
      </c>
      <c r="E302" s="55">
        <v>0</v>
      </c>
      <c r="F302" s="55">
        <v>3103.38</v>
      </c>
      <c r="G302" s="55"/>
      <c r="H302" s="42">
        <f t="shared" ref="H302:H303" si="58">SUM(E302+F302-G302)</f>
        <v>3103.38</v>
      </c>
    </row>
    <row r="303" spans="1:8" s="17" customFormat="1" ht="21" customHeight="1" x14ac:dyDescent="0.2">
      <c r="A303" s="47"/>
      <c r="B303" s="47"/>
      <c r="C303" s="58">
        <v>4860</v>
      </c>
      <c r="D303" s="68" t="s">
        <v>179</v>
      </c>
      <c r="E303" s="55">
        <v>0</v>
      </c>
      <c r="F303" s="55">
        <v>58914.34</v>
      </c>
      <c r="G303" s="55"/>
      <c r="H303" s="42">
        <f t="shared" si="58"/>
        <v>58914.34</v>
      </c>
    </row>
    <row r="304" spans="1:8" s="17" customFormat="1" ht="12" customHeight="1" thickBot="1" x14ac:dyDescent="0.25">
      <c r="A304" s="52">
        <v>853</v>
      </c>
      <c r="B304" s="44"/>
      <c r="C304" s="45"/>
      <c r="D304" s="46" t="s">
        <v>44</v>
      </c>
      <c r="E304" s="31">
        <v>702066</v>
      </c>
      <c r="F304" s="34">
        <f>SUM(F305)</f>
        <v>3060</v>
      </c>
      <c r="G304" s="34">
        <f>SUM(G305)</f>
        <v>0</v>
      </c>
      <c r="H304" s="31">
        <f t="shared" si="57"/>
        <v>705126</v>
      </c>
    </row>
    <row r="305" spans="1:8" s="17" customFormat="1" ht="12" customHeight="1" thickTop="1" x14ac:dyDescent="0.2">
      <c r="A305" s="45"/>
      <c r="B305" s="47">
        <v>85395</v>
      </c>
      <c r="C305" s="27"/>
      <c r="D305" s="36" t="s">
        <v>27</v>
      </c>
      <c r="E305" s="65">
        <v>702066</v>
      </c>
      <c r="F305" s="37">
        <f>SUM(F306)</f>
        <v>3060</v>
      </c>
      <c r="G305" s="37">
        <f>SUM(G306)</f>
        <v>0</v>
      </c>
      <c r="H305" s="37">
        <f t="shared" si="57"/>
        <v>705126</v>
      </c>
    </row>
    <row r="306" spans="1:8" s="17" customFormat="1" ht="22.9" customHeight="1" x14ac:dyDescent="0.2">
      <c r="A306" s="45"/>
      <c r="B306" s="47"/>
      <c r="C306" s="83"/>
      <c r="D306" s="587" t="s">
        <v>180</v>
      </c>
      <c r="E306" s="569">
        <v>7956</v>
      </c>
      <c r="F306" s="570">
        <f>SUM(F307:F309)</f>
        <v>3060</v>
      </c>
      <c r="G306" s="570">
        <f>SUM(G307:G309)</f>
        <v>0</v>
      </c>
      <c r="H306" s="569">
        <f>SUM(E306+F306-G306)</f>
        <v>11016</v>
      </c>
    </row>
    <row r="307" spans="1:8" s="17" customFormat="1" ht="21.6" customHeight="1" x14ac:dyDescent="0.2">
      <c r="A307" s="45"/>
      <c r="B307" s="47"/>
      <c r="C307" s="58">
        <v>3290</v>
      </c>
      <c r="D307" s="68" t="s">
        <v>137</v>
      </c>
      <c r="E307" s="42">
        <v>7800</v>
      </c>
      <c r="F307" s="43">
        <v>3000</v>
      </c>
      <c r="G307" s="43"/>
      <c r="H307" s="43">
        <f>SUM(E307+F307-G307)</f>
        <v>10800</v>
      </c>
    </row>
    <row r="308" spans="1:8" s="17" customFormat="1" ht="19.899999999999999" customHeight="1" x14ac:dyDescent="0.2">
      <c r="A308" s="45"/>
      <c r="B308" s="47"/>
      <c r="C308" s="58">
        <v>4740</v>
      </c>
      <c r="D308" s="68" t="s">
        <v>157</v>
      </c>
      <c r="E308" s="64">
        <v>130</v>
      </c>
      <c r="F308" s="43">
        <v>50</v>
      </c>
      <c r="G308" s="43"/>
      <c r="H308" s="43">
        <f t="shared" ref="H308:H310" si="59">SUM(E308+F308-G308)</f>
        <v>180</v>
      </c>
    </row>
    <row r="309" spans="1:8" s="17" customFormat="1" ht="21.6" customHeight="1" x14ac:dyDescent="0.2">
      <c r="A309" s="45"/>
      <c r="B309" s="47"/>
      <c r="C309" s="58">
        <v>4850</v>
      </c>
      <c r="D309" s="68" t="s">
        <v>94</v>
      </c>
      <c r="E309" s="64">
        <v>26</v>
      </c>
      <c r="F309" s="43">
        <v>10</v>
      </c>
      <c r="G309" s="43"/>
      <c r="H309" s="43">
        <f t="shared" si="59"/>
        <v>36</v>
      </c>
    </row>
    <row r="310" spans="1:8" s="17" customFormat="1" ht="12" customHeight="1" thickBot="1" x14ac:dyDescent="0.25">
      <c r="A310" s="44">
        <v>855</v>
      </c>
      <c r="B310" s="44"/>
      <c r="C310" s="45"/>
      <c r="D310" s="46" t="s">
        <v>38</v>
      </c>
      <c r="E310" s="34">
        <v>35076928</v>
      </c>
      <c r="F310" s="31">
        <f>SUM(F313)</f>
        <v>19500</v>
      </c>
      <c r="G310" s="31">
        <f>SUM(G313)</f>
        <v>0</v>
      </c>
      <c r="H310" s="31">
        <f t="shared" si="59"/>
        <v>35096428</v>
      </c>
    </row>
    <row r="311" spans="1:8" s="17" customFormat="1" ht="12" customHeight="1" thickTop="1" x14ac:dyDescent="0.2">
      <c r="A311" s="44"/>
      <c r="B311" s="102">
        <v>85502</v>
      </c>
      <c r="C311" s="83"/>
      <c r="D311" s="89" t="s">
        <v>181</v>
      </c>
      <c r="E311" s="64"/>
      <c r="F311" s="64"/>
      <c r="G311" s="103"/>
      <c r="H311" s="43"/>
    </row>
    <row r="312" spans="1:8" s="17" customFormat="1" ht="12" customHeight="1" x14ac:dyDescent="0.2">
      <c r="A312" s="44"/>
      <c r="B312" s="102"/>
      <c r="C312" s="83"/>
      <c r="D312" s="89" t="s">
        <v>182</v>
      </c>
      <c r="E312" s="64"/>
      <c r="F312" s="64"/>
      <c r="G312" s="103"/>
      <c r="H312" s="43"/>
    </row>
    <row r="313" spans="1:8" s="17" customFormat="1" ht="12" customHeight="1" x14ac:dyDescent="0.2">
      <c r="A313" s="44"/>
      <c r="B313" s="102"/>
      <c r="C313" s="83"/>
      <c r="D313" s="51" t="s">
        <v>183</v>
      </c>
      <c r="E313" s="38">
        <v>34795435</v>
      </c>
      <c r="F313" s="38">
        <f t="shared" ref="F313:G313" si="60">SUM(F314)</f>
        <v>19500</v>
      </c>
      <c r="G313" s="38">
        <f t="shared" si="60"/>
        <v>0</v>
      </c>
      <c r="H313" s="37">
        <f t="shared" ref="H313:H315" si="61">SUM(E313+F313-G313)</f>
        <v>34814935</v>
      </c>
    </row>
    <row r="314" spans="1:8" s="17" customFormat="1" ht="22.5" customHeight="1" x14ac:dyDescent="0.2">
      <c r="A314" s="44"/>
      <c r="B314" s="47"/>
      <c r="C314" s="27"/>
      <c r="D314" s="579" t="s">
        <v>184</v>
      </c>
      <c r="E314" s="577">
        <v>15935</v>
      </c>
      <c r="F314" s="577">
        <f>SUM(F315:F315)</f>
        <v>19500</v>
      </c>
      <c r="G314" s="577">
        <f>SUM(G315:G315)</f>
        <v>0</v>
      </c>
      <c r="H314" s="578">
        <f t="shared" si="61"/>
        <v>35435</v>
      </c>
    </row>
    <row r="315" spans="1:8" s="17" customFormat="1" ht="12" customHeight="1" x14ac:dyDescent="0.2">
      <c r="A315" s="72"/>
      <c r="B315" s="72"/>
      <c r="C315" s="74">
        <v>3110</v>
      </c>
      <c r="D315" s="36" t="s">
        <v>141</v>
      </c>
      <c r="E315" s="104">
        <v>13935</v>
      </c>
      <c r="F315" s="65">
        <v>19500</v>
      </c>
      <c r="G315" s="65"/>
      <c r="H315" s="38">
        <f t="shared" si="61"/>
        <v>33435</v>
      </c>
    </row>
    <row r="316" spans="1:8" s="17" customFormat="1" ht="18" customHeight="1" thickBot="1" x14ac:dyDescent="0.25">
      <c r="A316" s="105"/>
      <c r="B316" s="47"/>
      <c r="C316" s="57"/>
      <c r="D316" s="30" t="s">
        <v>185</v>
      </c>
      <c r="E316" s="31">
        <v>19949600</v>
      </c>
      <c r="F316" s="31">
        <f>SUM(F317,F323,F329,F335,F340)</f>
        <v>12440.28</v>
      </c>
      <c r="G316" s="31">
        <f>SUM(G317,G323,G329,G335,G340)</f>
        <v>12240.28</v>
      </c>
      <c r="H316" s="31">
        <f>SUM(E316+F316-G316)</f>
        <v>19949800</v>
      </c>
    </row>
    <row r="317" spans="1:8" s="17" customFormat="1" ht="18" customHeight="1" thickTop="1" thickBot="1" x14ac:dyDescent="0.25">
      <c r="A317" s="106">
        <v>700</v>
      </c>
      <c r="B317" s="107"/>
      <c r="C317" s="76"/>
      <c r="D317" s="108" t="s">
        <v>186</v>
      </c>
      <c r="E317" s="31">
        <v>426000</v>
      </c>
      <c r="F317" s="31">
        <f>SUM(F318)</f>
        <v>7</v>
      </c>
      <c r="G317" s="31">
        <f>SUM(G318)</f>
        <v>7</v>
      </c>
      <c r="H317" s="31">
        <f t="shared" ref="H317:H334" si="62">SUM(E317+F317-G317)</f>
        <v>426000</v>
      </c>
    </row>
    <row r="318" spans="1:8" s="17" customFormat="1" ht="12" customHeight="1" thickTop="1" x14ac:dyDescent="0.2">
      <c r="A318" s="109"/>
      <c r="B318" s="107">
        <v>70005</v>
      </c>
      <c r="C318" s="76"/>
      <c r="D318" s="110" t="s">
        <v>187</v>
      </c>
      <c r="E318" s="65">
        <v>426000</v>
      </c>
      <c r="F318" s="38">
        <f>SUM(F319)</f>
        <v>7</v>
      </c>
      <c r="G318" s="38">
        <f>SUM(G319)</f>
        <v>7</v>
      </c>
      <c r="H318" s="37">
        <f t="shared" si="62"/>
        <v>426000</v>
      </c>
    </row>
    <row r="319" spans="1:8" s="17" customFormat="1" ht="12" customHeight="1" x14ac:dyDescent="0.2">
      <c r="A319" s="44"/>
      <c r="B319" s="57"/>
      <c r="C319" s="27"/>
      <c r="D319" s="575" t="s">
        <v>170</v>
      </c>
      <c r="E319" s="583">
        <v>176000</v>
      </c>
      <c r="F319" s="577">
        <f>SUM(F320:F322)</f>
        <v>7</v>
      </c>
      <c r="G319" s="577">
        <f>SUM(G320:G322)</f>
        <v>7</v>
      </c>
      <c r="H319" s="578">
        <f t="shared" si="62"/>
        <v>176000</v>
      </c>
    </row>
    <row r="320" spans="1:8" s="17" customFormat="1" ht="12" customHeight="1" x14ac:dyDescent="0.2">
      <c r="A320" s="44"/>
      <c r="B320" s="57"/>
      <c r="C320" s="57">
        <v>4010</v>
      </c>
      <c r="D320" s="67" t="s">
        <v>171</v>
      </c>
      <c r="E320" s="64">
        <v>136534</v>
      </c>
      <c r="F320" s="55"/>
      <c r="G320" s="55">
        <v>7</v>
      </c>
      <c r="H320" s="43">
        <f t="shared" si="62"/>
        <v>136527</v>
      </c>
    </row>
    <row r="321" spans="1:8" s="17" customFormat="1" ht="12" customHeight="1" x14ac:dyDescent="0.2">
      <c r="A321" s="44"/>
      <c r="B321" s="57"/>
      <c r="C321" s="57">
        <v>4110</v>
      </c>
      <c r="D321" s="67" t="s">
        <v>123</v>
      </c>
      <c r="E321" s="64">
        <v>25242</v>
      </c>
      <c r="F321" s="55">
        <v>6</v>
      </c>
      <c r="G321" s="55"/>
      <c r="H321" s="43">
        <f t="shared" si="62"/>
        <v>25248</v>
      </c>
    </row>
    <row r="322" spans="1:8" s="17" customFormat="1" ht="12" customHeight="1" x14ac:dyDescent="0.2">
      <c r="A322" s="44"/>
      <c r="B322" s="57"/>
      <c r="C322" s="57">
        <v>4120</v>
      </c>
      <c r="D322" s="67" t="s">
        <v>120</v>
      </c>
      <c r="E322" s="64">
        <v>3597</v>
      </c>
      <c r="F322" s="55">
        <v>1</v>
      </c>
      <c r="G322" s="55"/>
      <c r="H322" s="43">
        <f t="shared" si="62"/>
        <v>3598</v>
      </c>
    </row>
    <row r="323" spans="1:8" s="17" customFormat="1" ht="12" customHeight="1" thickBot="1" x14ac:dyDescent="0.25">
      <c r="A323" s="106">
        <v>710</v>
      </c>
      <c r="B323" s="107"/>
      <c r="C323" s="76"/>
      <c r="D323" s="108" t="s">
        <v>188</v>
      </c>
      <c r="E323" s="31">
        <v>1455100</v>
      </c>
      <c r="F323" s="31">
        <f>SUM(F324)</f>
        <v>24</v>
      </c>
      <c r="G323" s="31">
        <f>SUM(G324)</f>
        <v>24</v>
      </c>
      <c r="H323" s="31">
        <f t="shared" si="62"/>
        <v>1455100</v>
      </c>
    </row>
    <row r="324" spans="1:8" s="17" customFormat="1" ht="12" customHeight="1" thickTop="1" x14ac:dyDescent="0.2">
      <c r="A324" s="111"/>
      <c r="B324" s="78">
        <v>71012</v>
      </c>
      <c r="C324" s="112"/>
      <c r="D324" s="77" t="s">
        <v>189</v>
      </c>
      <c r="E324" s="65">
        <v>518000</v>
      </c>
      <c r="F324" s="38">
        <f>SUM(F325)</f>
        <v>24</v>
      </c>
      <c r="G324" s="38">
        <f>SUM(G325)</f>
        <v>24</v>
      </c>
      <c r="H324" s="37">
        <f t="shared" si="62"/>
        <v>518000</v>
      </c>
    </row>
    <row r="325" spans="1:8" s="17" customFormat="1" ht="12" customHeight="1" x14ac:dyDescent="0.2">
      <c r="A325" s="44"/>
      <c r="B325" s="57"/>
      <c r="C325" s="27"/>
      <c r="D325" s="575" t="s">
        <v>170</v>
      </c>
      <c r="E325" s="583">
        <v>278000</v>
      </c>
      <c r="F325" s="577">
        <f>SUM(F326:F328)</f>
        <v>24</v>
      </c>
      <c r="G325" s="577">
        <f>SUM(G326:G328)</f>
        <v>24</v>
      </c>
      <c r="H325" s="578">
        <f t="shared" si="62"/>
        <v>278000</v>
      </c>
    </row>
    <row r="326" spans="1:8" s="17" customFormat="1" ht="12" customHeight="1" x14ac:dyDescent="0.2">
      <c r="A326" s="44"/>
      <c r="B326" s="57"/>
      <c r="C326" s="57">
        <v>4010</v>
      </c>
      <c r="D326" s="67" t="s">
        <v>171</v>
      </c>
      <c r="E326" s="64">
        <v>214675</v>
      </c>
      <c r="F326" s="64"/>
      <c r="G326" s="64">
        <v>24</v>
      </c>
      <c r="H326" s="43">
        <f t="shared" si="62"/>
        <v>214651</v>
      </c>
    </row>
    <row r="327" spans="1:8" s="17" customFormat="1" ht="12" customHeight="1" x14ac:dyDescent="0.2">
      <c r="A327" s="44"/>
      <c r="B327" s="57"/>
      <c r="C327" s="57">
        <v>4110</v>
      </c>
      <c r="D327" s="67" t="s">
        <v>123</v>
      </c>
      <c r="E327" s="64">
        <v>39924</v>
      </c>
      <c r="F327" s="64">
        <v>21</v>
      </c>
      <c r="G327" s="64"/>
      <c r="H327" s="43">
        <f t="shared" si="62"/>
        <v>39945</v>
      </c>
    </row>
    <row r="328" spans="1:8" s="17" customFormat="1" ht="12" customHeight="1" x14ac:dyDescent="0.2">
      <c r="A328" s="44"/>
      <c r="B328" s="57"/>
      <c r="C328" s="57">
        <v>4120</v>
      </c>
      <c r="D328" s="67" t="s">
        <v>120</v>
      </c>
      <c r="E328" s="64">
        <v>5690</v>
      </c>
      <c r="F328" s="64">
        <v>3</v>
      </c>
      <c r="G328" s="64"/>
      <c r="H328" s="43">
        <f t="shared" si="62"/>
        <v>5693</v>
      </c>
    </row>
    <row r="329" spans="1:8" s="17" customFormat="1" ht="12" customHeight="1" thickBot="1" x14ac:dyDescent="0.25">
      <c r="A329" s="44">
        <v>750</v>
      </c>
      <c r="B329" s="44"/>
      <c r="C329" s="45"/>
      <c r="D329" s="46" t="s">
        <v>65</v>
      </c>
      <c r="E329" s="31">
        <v>125000</v>
      </c>
      <c r="F329" s="31">
        <f>SUM(F330)</f>
        <v>6</v>
      </c>
      <c r="G329" s="31">
        <f>SUM(G330)</f>
        <v>6</v>
      </c>
      <c r="H329" s="31">
        <f t="shared" si="62"/>
        <v>125000</v>
      </c>
    </row>
    <row r="330" spans="1:8" s="17" customFormat="1" ht="12" customHeight="1" thickTop="1" x14ac:dyDescent="0.2">
      <c r="A330" s="44"/>
      <c r="B330" s="57">
        <v>75011</v>
      </c>
      <c r="C330" s="35"/>
      <c r="D330" s="101" t="s">
        <v>169</v>
      </c>
      <c r="E330" s="65">
        <v>125000</v>
      </c>
      <c r="F330" s="38">
        <f>SUM(F331)</f>
        <v>6</v>
      </c>
      <c r="G330" s="38">
        <f>SUM(G331)</f>
        <v>6</v>
      </c>
      <c r="H330" s="37">
        <f t="shared" si="62"/>
        <v>125000</v>
      </c>
    </row>
    <row r="331" spans="1:8" s="17" customFormat="1" ht="12" customHeight="1" x14ac:dyDescent="0.2">
      <c r="A331" s="44"/>
      <c r="B331" s="57"/>
      <c r="C331" s="27"/>
      <c r="D331" s="575" t="s">
        <v>170</v>
      </c>
      <c r="E331" s="583">
        <v>125000</v>
      </c>
      <c r="F331" s="577">
        <f>SUM(F332:F334)</f>
        <v>6</v>
      </c>
      <c r="G331" s="577">
        <f>SUM(G332:G334)</f>
        <v>6</v>
      </c>
      <c r="H331" s="578">
        <f t="shared" si="62"/>
        <v>125000</v>
      </c>
    </row>
    <row r="332" spans="1:8" s="17" customFormat="1" ht="12" customHeight="1" x14ac:dyDescent="0.2">
      <c r="A332" s="44"/>
      <c r="B332" s="57"/>
      <c r="C332" s="57">
        <v>4010</v>
      </c>
      <c r="D332" s="67" t="s">
        <v>171</v>
      </c>
      <c r="E332" s="64">
        <v>96955</v>
      </c>
      <c r="F332" s="55"/>
      <c r="G332" s="55">
        <v>6</v>
      </c>
      <c r="H332" s="43">
        <f t="shared" si="62"/>
        <v>96949</v>
      </c>
    </row>
    <row r="333" spans="1:8" s="17" customFormat="1" ht="12" customHeight="1" x14ac:dyDescent="0.2">
      <c r="A333" s="44"/>
      <c r="B333" s="57"/>
      <c r="C333" s="57">
        <v>4110</v>
      </c>
      <c r="D333" s="67" t="s">
        <v>123</v>
      </c>
      <c r="E333" s="64">
        <v>17918</v>
      </c>
      <c r="F333" s="55">
        <v>5</v>
      </c>
      <c r="G333" s="55"/>
      <c r="H333" s="43">
        <f t="shared" si="62"/>
        <v>17923</v>
      </c>
    </row>
    <row r="334" spans="1:8" s="17" customFormat="1" ht="12" customHeight="1" x14ac:dyDescent="0.2">
      <c r="A334" s="44"/>
      <c r="B334" s="57"/>
      <c r="C334" s="57">
        <v>4120</v>
      </c>
      <c r="D334" s="67" t="s">
        <v>120</v>
      </c>
      <c r="E334" s="64">
        <v>2553</v>
      </c>
      <c r="F334" s="55">
        <v>1</v>
      </c>
      <c r="G334" s="55"/>
      <c r="H334" s="43">
        <f t="shared" si="62"/>
        <v>2554</v>
      </c>
    </row>
    <row r="335" spans="1:8" s="17" customFormat="1" ht="12" customHeight="1" thickBot="1" x14ac:dyDescent="0.25">
      <c r="A335" s="44">
        <v>755</v>
      </c>
      <c r="B335" s="44"/>
      <c r="C335" s="45"/>
      <c r="D335" s="46" t="s">
        <v>190</v>
      </c>
      <c r="E335" s="31">
        <v>264000</v>
      </c>
      <c r="F335" s="34">
        <f t="shared" ref="F335:G336" si="63">SUM(F336)</f>
        <v>12203.28</v>
      </c>
      <c r="G335" s="34">
        <f t="shared" si="63"/>
        <v>12203.28</v>
      </c>
      <c r="H335" s="31">
        <f>SUM(E335+F335-G335)</f>
        <v>264000</v>
      </c>
    </row>
    <row r="336" spans="1:8" s="17" customFormat="1" ht="12" customHeight="1" thickTop="1" x14ac:dyDescent="0.2">
      <c r="A336" s="98"/>
      <c r="B336" s="57">
        <v>75515</v>
      </c>
      <c r="C336" s="35"/>
      <c r="D336" s="101" t="s">
        <v>191</v>
      </c>
      <c r="E336" s="37">
        <v>264000</v>
      </c>
      <c r="F336" s="38">
        <f t="shared" si="63"/>
        <v>12203.28</v>
      </c>
      <c r="G336" s="38">
        <f t="shared" si="63"/>
        <v>12203.28</v>
      </c>
      <c r="H336" s="37">
        <f>SUM(E336+F336-G336)</f>
        <v>264000</v>
      </c>
    </row>
    <row r="337" spans="1:8" s="17" customFormat="1" ht="12" customHeight="1" x14ac:dyDescent="0.2">
      <c r="A337" s="18"/>
      <c r="B337" s="35"/>
      <c r="C337" s="57"/>
      <c r="D337" s="588" t="s">
        <v>133</v>
      </c>
      <c r="E337" s="578">
        <v>264000</v>
      </c>
      <c r="F337" s="578">
        <f>SUM(F338:F339)</f>
        <v>12203.28</v>
      </c>
      <c r="G337" s="578">
        <f>SUM(G338:G339)</f>
        <v>12203.28</v>
      </c>
      <c r="H337" s="569">
        <f>SUM(E337+F337-G337)</f>
        <v>264000</v>
      </c>
    </row>
    <row r="338" spans="1:8" s="17" customFormat="1" ht="12" customHeight="1" x14ac:dyDescent="0.2">
      <c r="A338" s="52"/>
      <c r="B338" s="47"/>
      <c r="C338" s="57">
        <v>4170</v>
      </c>
      <c r="D338" s="67" t="s">
        <v>71</v>
      </c>
      <c r="E338" s="43">
        <v>0</v>
      </c>
      <c r="F338" s="64">
        <v>12203.28</v>
      </c>
      <c r="G338" s="64"/>
      <c r="H338" s="42">
        <f t="shared" ref="H338:H341" si="64">SUM(E338+F338-G338)</f>
        <v>12203.28</v>
      </c>
    </row>
    <row r="339" spans="1:8" s="17" customFormat="1" ht="12" customHeight="1" x14ac:dyDescent="0.2">
      <c r="A339" s="52"/>
      <c r="B339" s="47"/>
      <c r="C339" s="57">
        <v>4300</v>
      </c>
      <c r="D339" s="67" t="s">
        <v>58</v>
      </c>
      <c r="E339" s="113">
        <v>128570</v>
      </c>
      <c r="F339" s="64"/>
      <c r="G339" s="64">
        <v>12203.28</v>
      </c>
      <c r="H339" s="42">
        <f t="shared" si="64"/>
        <v>116366.72</v>
      </c>
    </row>
    <row r="340" spans="1:8" s="17" customFormat="1" ht="12" customHeight="1" thickBot="1" x14ac:dyDescent="0.25">
      <c r="A340" s="52">
        <v>853</v>
      </c>
      <c r="B340" s="44"/>
      <c r="C340" s="45"/>
      <c r="D340" s="46" t="s">
        <v>44</v>
      </c>
      <c r="E340" s="31">
        <v>507700</v>
      </c>
      <c r="F340" s="31">
        <f t="shared" ref="F340:G341" si="65">SUM(F341)</f>
        <v>200</v>
      </c>
      <c r="G340" s="31">
        <f t="shared" si="65"/>
        <v>0</v>
      </c>
      <c r="H340" s="31">
        <f t="shared" si="64"/>
        <v>507900</v>
      </c>
    </row>
    <row r="341" spans="1:8" s="17" customFormat="1" ht="12" customHeight="1" thickTop="1" x14ac:dyDescent="0.2">
      <c r="A341" s="52"/>
      <c r="B341" s="47">
        <v>85321</v>
      </c>
      <c r="C341" s="27"/>
      <c r="D341" s="36" t="s">
        <v>50</v>
      </c>
      <c r="E341" s="65">
        <v>507700</v>
      </c>
      <c r="F341" s="38">
        <f t="shared" si="65"/>
        <v>200</v>
      </c>
      <c r="G341" s="38">
        <f t="shared" si="65"/>
        <v>0</v>
      </c>
      <c r="H341" s="37">
        <f t="shared" si="64"/>
        <v>507900</v>
      </c>
    </row>
    <row r="342" spans="1:8" s="17" customFormat="1" ht="46.5" customHeight="1" x14ac:dyDescent="0.2">
      <c r="A342" s="105"/>
      <c r="B342" s="47"/>
      <c r="C342" s="27"/>
      <c r="D342" s="574" t="s">
        <v>192</v>
      </c>
      <c r="E342" s="569">
        <v>200</v>
      </c>
      <c r="F342" s="570">
        <f>SUM(F343:F345)</f>
        <v>200</v>
      </c>
      <c r="G342" s="570">
        <f>SUM(G343:G345)</f>
        <v>0</v>
      </c>
      <c r="H342" s="569">
        <f>SUM(E342+F342-G342)</f>
        <v>400</v>
      </c>
    </row>
    <row r="343" spans="1:8" s="17" customFormat="1" ht="12" customHeight="1" x14ac:dyDescent="0.2">
      <c r="A343" s="105"/>
      <c r="B343" s="47"/>
      <c r="C343" s="47">
        <v>4370</v>
      </c>
      <c r="D343" s="67" t="s">
        <v>177</v>
      </c>
      <c r="E343" s="55">
        <v>110</v>
      </c>
      <c r="F343" s="64">
        <v>100</v>
      </c>
      <c r="G343" s="64"/>
      <c r="H343" s="55">
        <f t="shared" ref="H343:H345" si="66">SUM(E343+F343-G343)</f>
        <v>210</v>
      </c>
    </row>
    <row r="344" spans="1:8" s="17" customFormat="1" ht="21" customHeight="1" x14ac:dyDescent="0.2">
      <c r="A344" s="105"/>
      <c r="B344" s="47"/>
      <c r="C344" s="58">
        <v>4740</v>
      </c>
      <c r="D344" s="68" t="s">
        <v>157</v>
      </c>
      <c r="E344" s="64">
        <v>80</v>
      </c>
      <c r="F344" s="64">
        <v>60</v>
      </c>
      <c r="G344" s="64"/>
      <c r="H344" s="43">
        <f t="shared" si="66"/>
        <v>140</v>
      </c>
    </row>
    <row r="345" spans="1:8" s="17" customFormat="1" ht="21.75" customHeight="1" x14ac:dyDescent="0.2">
      <c r="A345" s="105"/>
      <c r="B345" s="47"/>
      <c r="C345" s="58">
        <v>4850</v>
      </c>
      <c r="D345" s="68" t="s">
        <v>94</v>
      </c>
      <c r="E345" s="64">
        <v>10</v>
      </c>
      <c r="F345" s="64">
        <v>40</v>
      </c>
      <c r="G345" s="64"/>
      <c r="H345" s="43">
        <f t="shared" si="66"/>
        <v>50</v>
      </c>
    </row>
    <row r="346" spans="1:8" s="17" customFormat="1" ht="3.75" customHeight="1" x14ac:dyDescent="0.2">
      <c r="A346" s="114"/>
      <c r="B346" s="114"/>
      <c r="C346" s="115"/>
      <c r="D346" s="116"/>
      <c r="E346" s="37"/>
      <c r="F346" s="37"/>
      <c r="G346" s="37"/>
      <c r="H346" s="37"/>
    </row>
    <row r="347" spans="1:8" s="17" customFormat="1" ht="12.6" customHeight="1" x14ac:dyDescent="0.2"/>
    <row r="348" spans="1:8" s="17" customFormat="1" ht="12.6" customHeight="1" x14ac:dyDescent="0.2"/>
    <row r="349" spans="1:8" s="17" customFormat="1" ht="12.6" customHeight="1" x14ac:dyDescent="0.2"/>
    <row r="350" spans="1:8" s="17" customFormat="1" ht="12.6" customHeight="1" x14ac:dyDescent="0.2"/>
    <row r="351" spans="1:8" s="17" customFormat="1" ht="12.6" customHeight="1" x14ac:dyDescent="0.2"/>
    <row r="352" spans="1:8" s="17" customFormat="1" ht="12.6" customHeight="1" x14ac:dyDescent="0.2"/>
    <row r="353" s="17" customFormat="1" ht="12.6" customHeight="1" x14ac:dyDescent="0.2"/>
    <row r="354" s="17" customFormat="1" ht="12.6" customHeight="1" x14ac:dyDescent="0.2"/>
    <row r="355" s="17" customFormat="1" ht="12.6" customHeight="1" x14ac:dyDescent="0.2"/>
    <row r="356" s="17" customFormat="1" ht="12.6" customHeight="1" x14ac:dyDescent="0.2"/>
    <row r="357" s="17" customFormat="1" ht="12.6" customHeight="1" x14ac:dyDescent="0.2"/>
    <row r="358" s="17" customFormat="1" ht="12.6" customHeight="1" x14ac:dyDescent="0.2"/>
    <row r="359" s="17" customFormat="1" ht="12.6" customHeight="1" x14ac:dyDescent="0.2"/>
    <row r="360" s="17" customFormat="1" ht="12.6" customHeight="1" x14ac:dyDescent="0.2"/>
    <row r="361" s="17" customFormat="1" ht="12.6" customHeight="1" x14ac:dyDescent="0.2"/>
    <row r="362" s="17" customFormat="1" ht="12.6" customHeight="1" x14ac:dyDescent="0.2"/>
    <row r="363" s="17" customFormat="1" ht="12.6" customHeight="1" x14ac:dyDescent="0.2"/>
    <row r="364" s="17" customFormat="1" ht="12.6" customHeight="1" x14ac:dyDescent="0.2"/>
    <row r="365" s="17" customFormat="1" ht="12.6" customHeight="1" x14ac:dyDescent="0.2"/>
    <row r="366" s="17" customFormat="1" ht="12.6" customHeight="1" x14ac:dyDescent="0.2"/>
    <row r="367" s="17" customFormat="1" ht="12.6" customHeight="1" x14ac:dyDescent="0.2"/>
    <row r="368" s="17" customFormat="1" ht="12.6" customHeight="1" x14ac:dyDescent="0.2"/>
    <row r="369" s="17" customFormat="1" ht="12.6" customHeight="1" x14ac:dyDescent="0.2"/>
    <row r="370" s="17" customFormat="1" ht="12.6" customHeight="1" x14ac:dyDescent="0.2"/>
    <row r="371" s="17" customFormat="1" ht="12.6" customHeight="1" x14ac:dyDescent="0.2"/>
    <row r="372" s="17" customFormat="1" ht="12.6" customHeight="1" x14ac:dyDescent="0.2"/>
    <row r="373" s="17" customFormat="1" ht="12.6" customHeight="1" x14ac:dyDescent="0.2"/>
    <row r="374" s="17" customFormat="1" ht="12.6" customHeight="1" x14ac:dyDescent="0.2"/>
    <row r="375" s="17" customFormat="1" ht="12.6" customHeight="1" x14ac:dyDescent="0.2"/>
    <row r="376" s="17" customFormat="1" ht="12.6" customHeight="1" x14ac:dyDescent="0.2"/>
    <row r="377" s="17" customFormat="1" ht="12.6" customHeight="1" x14ac:dyDescent="0.2"/>
    <row r="378" s="17" customFormat="1" ht="12.6" customHeight="1" x14ac:dyDescent="0.2"/>
    <row r="379" s="17" customFormat="1" ht="12.6" customHeight="1" x14ac:dyDescent="0.2"/>
    <row r="380" s="17" customFormat="1" ht="12.6" customHeight="1" x14ac:dyDescent="0.2"/>
    <row r="381" s="17" customFormat="1" ht="12.6" customHeight="1" x14ac:dyDescent="0.2"/>
    <row r="382" s="17" customFormat="1" ht="12.6" customHeight="1" x14ac:dyDescent="0.2"/>
    <row r="383" s="17" customFormat="1" ht="12.6" customHeight="1" x14ac:dyDescent="0.2"/>
    <row r="384" s="17" customFormat="1" ht="12.6" customHeight="1" x14ac:dyDescent="0.2"/>
    <row r="385" s="17" customFormat="1" ht="12.2" customHeight="1" x14ac:dyDescent="0.2"/>
    <row r="386" s="17" customFormat="1" ht="12.2" customHeight="1" x14ac:dyDescent="0.2"/>
    <row r="387" s="17" customFormat="1" ht="12.2" customHeight="1" x14ac:dyDescent="0.2"/>
    <row r="388" s="17" customFormat="1" ht="12.95" customHeight="1" x14ac:dyDescent="0.2"/>
    <row r="389" s="17" customFormat="1" ht="12.95" customHeight="1" x14ac:dyDescent="0.2"/>
    <row r="390" s="17" customFormat="1" ht="12.95" customHeight="1" x14ac:dyDescent="0.2"/>
    <row r="391" s="17" customFormat="1" ht="12.95" customHeight="1" x14ac:dyDescent="0.2"/>
    <row r="392" s="17" customFormat="1" ht="12.95" customHeight="1" x14ac:dyDescent="0.2"/>
    <row r="393" s="17" customFormat="1" ht="12.95" customHeight="1" x14ac:dyDescent="0.2"/>
    <row r="394" s="17" customFormat="1" ht="12.95" customHeight="1" x14ac:dyDescent="0.2"/>
    <row r="395" s="17" customFormat="1" ht="12.95" customHeight="1" x14ac:dyDescent="0.2"/>
    <row r="396" s="17" customFormat="1" ht="12.95" customHeight="1" x14ac:dyDescent="0.2"/>
    <row r="397" s="17" customFormat="1" ht="12.95" customHeight="1" x14ac:dyDescent="0.2"/>
    <row r="398" s="17" customFormat="1" ht="12.95" customHeight="1" x14ac:dyDescent="0.2"/>
    <row r="399" s="17" customFormat="1" ht="12.95" customHeight="1" x14ac:dyDescent="0.2"/>
    <row r="400" s="17" customFormat="1" ht="12.95" customHeight="1" x14ac:dyDescent="0.2"/>
    <row r="401" s="17" customFormat="1" ht="12.95" customHeight="1" x14ac:dyDescent="0.2"/>
    <row r="402" s="17" customFormat="1" ht="12.95" customHeight="1" x14ac:dyDescent="0.2"/>
    <row r="403" s="17" customFormat="1" ht="12.95" customHeight="1" x14ac:dyDescent="0.2"/>
    <row r="404" s="17" customFormat="1" ht="12.95" customHeight="1" x14ac:dyDescent="0.2"/>
    <row r="405" s="17" customFormat="1" ht="12.95" customHeight="1" x14ac:dyDescent="0.2"/>
    <row r="406" s="17" customFormat="1" ht="12.95" customHeight="1" x14ac:dyDescent="0.2"/>
    <row r="407" s="17" customFormat="1" ht="12.95" customHeight="1" x14ac:dyDescent="0.2"/>
    <row r="408" s="17" customFormat="1" ht="12.95" customHeight="1" x14ac:dyDescent="0.2"/>
    <row r="409" s="17" customFormat="1" ht="12.95" customHeight="1" x14ac:dyDescent="0.2"/>
    <row r="410" s="17" customFormat="1" ht="12.95" customHeight="1" x14ac:dyDescent="0.2"/>
    <row r="411" s="17" customFormat="1" ht="12.95" customHeight="1" x14ac:dyDescent="0.2"/>
    <row r="412" s="17" customFormat="1" ht="12.95" customHeight="1" x14ac:dyDescent="0.2"/>
    <row r="413" s="17" customFormat="1" ht="12.95" customHeight="1" x14ac:dyDescent="0.2"/>
    <row r="414" s="17" customFormat="1" ht="12.95" customHeight="1" x14ac:dyDescent="0.2"/>
    <row r="415" s="17" customFormat="1" ht="12.95" customHeight="1" x14ac:dyDescent="0.2"/>
    <row r="416" s="17" customFormat="1" ht="12.95" customHeight="1" x14ac:dyDescent="0.2"/>
    <row r="417" s="17" customFormat="1" ht="12.95" customHeight="1" x14ac:dyDescent="0.2"/>
    <row r="418" s="17" customFormat="1" ht="12.95" customHeight="1" x14ac:dyDescent="0.2"/>
    <row r="419" s="17" customFormat="1" ht="12.95" customHeight="1" x14ac:dyDescent="0.2"/>
    <row r="420" s="17" customFormat="1" ht="12.95" customHeight="1" x14ac:dyDescent="0.2"/>
    <row r="421" s="17" customFormat="1" ht="12.95" customHeight="1" x14ac:dyDescent="0.2"/>
    <row r="422" s="17" customFormat="1" ht="12.95" customHeight="1" x14ac:dyDescent="0.2"/>
    <row r="423" s="17" customFormat="1" ht="12.95" customHeight="1" x14ac:dyDescent="0.2"/>
    <row r="424" s="17" customFormat="1" ht="12.95" customHeight="1" x14ac:dyDescent="0.2"/>
    <row r="425" s="17" customFormat="1" ht="12.95" customHeight="1" x14ac:dyDescent="0.2"/>
    <row r="426" s="17" customFormat="1" ht="12.95" customHeight="1" x14ac:dyDescent="0.2"/>
    <row r="427" s="17" customFormat="1" ht="12.95" customHeight="1" x14ac:dyDescent="0.2"/>
    <row r="428" s="17" customFormat="1" ht="12.95" customHeight="1" x14ac:dyDescent="0.2"/>
    <row r="429" s="17" customFormat="1" ht="12.95" customHeight="1" x14ac:dyDescent="0.2"/>
    <row r="430" s="17" customFormat="1" ht="12.95" customHeight="1" x14ac:dyDescent="0.2"/>
    <row r="431" s="17" customFormat="1" ht="12.95" customHeight="1" x14ac:dyDescent="0.2"/>
    <row r="432" s="17" customFormat="1" ht="12.95" customHeight="1" x14ac:dyDescent="0.2"/>
    <row r="433" s="17" customFormat="1" ht="12.95" customHeight="1" x14ac:dyDescent="0.2"/>
    <row r="434" s="17" customFormat="1" ht="12.95" customHeight="1" x14ac:dyDescent="0.2"/>
    <row r="435" s="17" customFormat="1" ht="12.95" customHeight="1" x14ac:dyDescent="0.2"/>
    <row r="436" s="17" customFormat="1" ht="12.95" customHeight="1" x14ac:dyDescent="0.2"/>
    <row r="437" s="17" customFormat="1" ht="12.95" customHeight="1" x14ac:dyDescent="0.2"/>
    <row r="438" s="17" customFormat="1" ht="12.95" customHeight="1" x14ac:dyDescent="0.2"/>
    <row r="439" s="17" customFormat="1" ht="12.95" customHeight="1" x14ac:dyDescent="0.2"/>
    <row r="440" s="17" customFormat="1" ht="12.95" customHeight="1" x14ac:dyDescent="0.2"/>
    <row r="441" s="17" customFormat="1" ht="12.95" customHeight="1" x14ac:dyDescent="0.2"/>
    <row r="442" s="17" customFormat="1" ht="12.95" customHeight="1" x14ac:dyDescent="0.2"/>
    <row r="443" s="17" customFormat="1" ht="12.95" customHeight="1" x14ac:dyDescent="0.2"/>
    <row r="444" s="17" customFormat="1" ht="12.95" customHeight="1" x14ac:dyDescent="0.2"/>
    <row r="445" s="17" customFormat="1" ht="12.95" customHeight="1" x14ac:dyDescent="0.2"/>
    <row r="446" s="17" customFormat="1" ht="12.95" customHeight="1" x14ac:dyDescent="0.2"/>
    <row r="447" s="17" customFormat="1" ht="12.95" customHeight="1" x14ac:dyDescent="0.2"/>
    <row r="448" s="17" customFormat="1" ht="12.95" customHeight="1" x14ac:dyDescent="0.2"/>
    <row r="449" s="17" customFormat="1" ht="12.95" customHeight="1" x14ac:dyDescent="0.2"/>
    <row r="450" s="17" customFormat="1" ht="12.95" customHeight="1" x14ac:dyDescent="0.2"/>
    <row r="451" s="17" customFormat="1" ht="12.95" customHeight="1" x14ac:dyDescent="0.2"/>
    <row r="452" s="17" customFormat="1" ht="12.95" customHeight="1" x14ac:dyDescent="0.2"/>
    <row r="453" s="17" customFormat="1" ht="12.95" customHeight="1" x14ac:dyDescent="0.2"/>
    <row r="454" s="17" customFormat="1" ht="12.95" customHeight="1" x14ac:dyDescent="0.2"/>
    <row r="455" customFormat="1" ht="12.95" customHeight="1" x14ac:dyDescent="0.25"/>
    <row r="456" customFormat="1" ht="12.95" customHeight="1" x14ac:dyDescent="0.25"/>
    <row r="457" customFormat="1" ht="12.95" customHeight="1" x14ac:dyDescent="0.25"/>
    <row r="458" customFormat="1" ht="12.95" customHeight="1" x14ac:dyDescent="0.25"/>
    <row r="459" customFormat="1" ht="12.95" customHeight="1" x14ac:dyDescent="0.25"/>
    <row r="460" customFormat="1" ht="12.95" customHeight="1" x14ac:dyDescent="0.25"/>
    <row r="461" customFormat="1" ht="12.95" customHeight="1" x14ac:dyDescent="0.25"/>
    <row r="462" customFormat="1" ht="12.95" customHeight="1" x14ac:dyDescent="0.25"/>
    <row r="463" customFormat="1" ht="12.95" customHeight="1" x14ac:dyDescent="0.25"/>
    <row r="464" customFormat="1" ht="12.95" customHeight="1" x14ac:dyDescent="0.25"/>
    <row r="465" customFormat="1" ht="12.95" customHeight="1" x14ac:dyDescent="0.25"/>
    <row r="466" customFormat="1" ht="12.95" customHeight="1" x14ac:dyDescent="0.25"/>
    <row r="467" customFormat="1" ht="12.75" customHeight="1" x14ac:dyDescent="0.25"/>
    <row r="468" customFormat="1" ht="12.75" customHeight="1" x14ac:dyDescent="0.25"/>
    <row r="469" customFormat="1" ht="12.75" customHeight="1" x14ac:dyDescent="0.25"/>
    <row r="470" customFormat="1" ht="12.75" customHeight="1" x14ac:dyDescent="0.25"/>
    <row r="471" customFormat="1" ht="12.75" customHeight="1" x14ac:dyDescent="0.25"/>
    <row r="472" customFormat="1" ht="12.75" customHeight="1" x14ac:dyDescent="0.25"/>
    <row r="473" customFormat="1" ht="12.75" customHeight="1" x14ac:dyDescent="0.25"/>
    <row r="474" customFormat="1" ht="12.75" customHeight="1" x14ac:dyDescent="0.25"/>
    <row r="475" customFormat="1" ht="12.75" customHeight="1" x14ac:dyDescent="0.25"/>
    <row r="476" customFormat="1" ht="12.75" customHeight="1" x14ac:dyDescent="0.25"/>
    <row r="477" customFormat="1" ht="12.75" customHeight="1" x14ac:dyDescent="0.25"/>
    <row r="478" customFormat="1" ht="12.75" customHeight="1" x14ac:dyDescent="0.25"/>
    <row r="479" customFormat="1" ht="12.75" customHeight="1" x14ac:dyDescent="0.25"/>
    <row r="480" customFormat="1" ht="12.75" customHeight="1" x14ac:dyDescent="0.25"/>
    <row r="481" customFormat="1" ht="12.75" customHeight="1" x14ac:dyDescent="0.25"/>
    <row r="482" customFormat="1" ht="12.75" customHeight="1" x14ac:dyDescent="0.25"/>
    <row r="483" customFormat="1" ht="12.75" customHeight="1" x14ac:dyDescent="0.25"/>
    <row r="484" customFormat="1" ht="12.75" customHeight="1" x14ac:dyDescent="0.25"/>
    <row r="485" customFormat="1" ht="12.75" customHeight="1" x14ac:dyDescent="0.25"/>
    <row r="486" customFormat="1" ht="12.75" customHeight="1" x14ac:dyDescent="0.25"/>
    <row r="487" customFormat="1" ht="12.75" customHeight="1" x14ac:dyDescent="0.25"/>
    <row r="488" customFormat="1" ht="12.75" customHeight="1" x14ac:dyDescent="0.25"/>
    <row r="489" customFormat="1" ht="12.75" customHeight="1" x14ac:dyDescent="0.25"/>
    <row r="490" customFormat="1" ht="12.75" customHeight="1" x14ac:dyDescent="0.25"/>
    <row r="491" customFormat="1" ht="12.75" customHeight="1" x14ac:dyDescent="0.25"/>
    <row r="492" customFormat="1" ht="12.75" customHeight="1" x14ac:dyDescent="0.25"/>
    <row r="493" customFormat="1" ht="12.75" customHeight="1" x14ac:dyDescent="0.25"/>
    <row r="494" customFormat="1" ht="12.75" customHeight="1" x14ac:dyDescent="0.25"/>
    <row r="495" customFormat="1" ht="12.75" customHeight="1" x14ac:dyDescent="0.25"/>
    <row r="496" customFormat="1" ht="12.75" customHeight="1" x14ac:dyDescent="0.25"/>
    <row r="497" customFormat="1" ht="12.75" customHeight="1" x14ac:dyDescent="0.25"/>
    <row r="498" customFormat="1" ht="12.75" customHeight="1" x14ac:dyDescent="0.25"/>
    <row r="499" customFormat="1" ht="12.75" customHeight="1" x14ac:dyDescent="0.25"/>
    <row r="500" customFormat="1" ht="12.75" customHeight="1" x14ac:dyDescent="0.25"/>
    <row r="501" customFormat="1" ht="12.75" customHeight="1" x14ac:dyDescent="0.25"/>
    <row r="502" customFormat="1" ht="12.75" customHeight="1" x14ac:dyDescent="0.25"/>
    <row r="503" customFormat="1" ht="12.75" customHeight="1" x14ac:dyDescent="0.25"/>
    <row r="504" customFormat="1" ht="12.75" customHeight="1" x14ac:dyDescent="0.25"/>
    <row r="505" customFormat="1" ht="12.75" customHeight="1" x14ac:dyDescent="0.25"/>
    <row r="506" customFormat="1" ht="12.75" customHeight="1" x14ac:dyDescent="0.25"/>
    <row r="507" customFormat="1" ht="12.75" customHeight="1" x14ac:dyDescent="0.25"/>
    <row r="508" customFormat="1" ht="12.75" customHeight="1" x14ac:dyDescent="0.25"/>
    <row r="509" customFormat="1" ht="12.75" customHeight="1" x14ac:dyDescent="0.25"/>
    <row r="510" customFormat="1" ht="12.75" customHeight="1" x14ac:dyDescent="0.25"/>
    <row r="511" customFormat="1" ht="12.75" customHeight="1" x14ac:dyDescent="0.25"/>
    <row r="512" customFormat="1" ht="12.75" customHeight="1" x14ac:dyDescent="0.25"/>
    <row r="513" customFormat="1" ht="12.75" customHeight="1" x14ac:dyDescent="0.25"/>
    <row r="514" customFormat="1" ht="12.75" customHeight="1" x14ac:dyDescent="0.25"/>
    <row r="515" customFormat="1" ht="12.75" customHeight="1" x14ac:dyDescent="0.25"/>
    <row r="516" customFormat="1" ht="12.75" customHeight="1" x14ac:dyDescent="0.25"/>
    <row r="517" customFormat="1" ht="12.75" customHeight="1" x14ac:dyDescent="0.25"/>
    <row r="518" customFormat="1" ht="12.75" customHeight="1" x14ac:dyDescent="0.25"/>
    <row r="519" customFormat="1" ht="12.75" customHeight="1" x14ac:dyDescent="0.25"/>
    <row r="520" customFormat="1" ht="12.75" customHeight="1" x14ac:dyDescent="0.25"/>
    <row r="521" customFormat="1" ht="12.75" customHeight="1" x14ac:dyDescent="0.25"/>
    <row r="522" customFormat="1" ht="12.75" customHeight="1" x14ac:dyDescent="0.25"/>
    <row r="523" customFormat="1" ht="12.75" customHeight="1" x14ac:dyDescent="0.25"/>
    <row r="524" customFormat="1" ht="12.75" customHeight="1" x14ac:dyDescent="0.25"/>
    <row r="525" customFormat="1" ht="12.75" customHeight="1" x14ac:dyDescent="0.25"/>
    <row r="526" customFormat="1" ht="12.75" customHeight="1" x14ac:dyDescent="0.25"/>
    <row r="527" customFormat="1" ht="12.75" customHeight="1" x14ac:dyDescent="0.25"/>
    <row r="528" customFormat="1" ht="12.75" customHeight="1" x14ac:dyDescent="0.25"/>
    <row r="529" customFormat="1" ht="12.75" customHeight="1" x14ac:dyDescent="0.25"/>
    <row r="530" customFormat="1" ht="12.75" customHeight="1" x14ac:dyDescent="0.25"/>
    <row r="531" customFormat="1" ht="12.75" customHeight="1" x14ac:dyDescent="0.25"/>
    <row r="532" customFormat="1" ht="12.75" customHeight="1" x14ac:dyDescent="0.25"/>
    <row r="533" customFormat="1" ht="12.75" customHeight="1" x14ac:dyDescent="0.25"/>
    <row r="534" customFormat="1" ht="12.75" customHeight="1" x14ac:dyDescent="0.25"/>
    <row r="535" customFormat="1" ht="12.75" customHeight="1" x14ac:dyDescent="0.25"/>
    <row r="536" customFormat="1" ht="12.75" customHeight="1" x14ac:dyDescent="0.25"/>
    <row r="537" customFormat="1" ht="12.75" customHeight="1" x14ac:dyDescent="0.25"/>
    <row r="538" customFormat="1" ht="12.75" customHeight="1" x14ac:dyDescent="0.25"/>
    <row r="539" customFormat="1" ht="12.75" customHeight="1" x14ac:dyDescent="0.25"/>
    <row r="540" customFormat="1" ht="12.75" customHeight="1" x14ac:dyDescent="0.25"/>
    <row r="541" customFormat="1" ht="12.75" customHeight="1" x14ac:dyDescent="0.25"/>
    <row r="542" customFormat="1" ht="12.75" customHeight="1" x14ac:dyDescent="0.25"/>
    <row r="543" customFormat="1" ht="12.75" customHeight="1" x14ac:dyDescent="0.25"/>
    <row r="544" customFormat="1" ht="12.75" customHeight="1" x14ac:dyDescent="0.25"/>
    <row r="545" customFormat="1" ht="12.75" customHeight="1" x14ac:dyDescent="0.25"/>
    <row r="546" customFormat="1" ht="12.75" customHeight="1" x14ac:dyDescent="0.25"/>
    <row r="547" customFormat="1" ht="12.75" customHeight="1" x14ac:dyDescent="0.25"/>
    <row r="548" customFormat="1" ht="12.75" customHeight="1" x14ac:dyDescent="0.25"/>
    <row r="549" customFormat="1" ht="12.75" customHeight="1" x14ac:dyDescent="0.25"/>
    <row r="550" customFormat="1" ht="12.75" customHeight="1" x14ac:dyDescent="0.25"/>
    <row r="551" customFormat="1" ht="12.75" customHeight="1" x14ac:dyDescent="0.25"/>
    <row r="552" customFormat="1" ht="12.75" customHeight="1" x14ac:dyDescent="0.25"/>
    <row r="553" customFormat="1" ht="12.75" customHeight="1" x14ac:dyDescent="0.25"/>
    <row r="554" customFormat="1" ht="12.75" customHeight="1" x14ac:dyDescent="0.25"/>
    <row r="555" customFormat="1" ht="12.75" customHeight="1" x14ac:dyDescent="0.25"/>
    <row r="556" customFormat="1" ht="12.75" customHeight="1" x14ac:dyDescent="0.25"/>
    <row r="557" customFormat="1" ht="12.75" customHeight="1" x14ac:dyDescent="0.25"/>
    <row r="558" customFormat="1" ht="12.75" customHeight="1" x14ac:dyDescent="0.25"/>
    <row r="559" customFormat="1" ht="12.75" customHeight="1" x14ac:dyDescent="0.25"/>
    <row r="560" customFormat="1" ht="12.75" customHeight="1" x14ac:dyDescent="0.25"/>
    <row r="561" customFormat="1" ht="12.75" customHeight="1" x14ac:dyDescent="0.25"/>
    <row r="562" customFormat="1" ht="12.75" customHeight="1" x14ac:dyDescent="0.25"/>
    <row r="563" customFormat="1" ht="12.75" customHeight="1" x14ac:dyDescent="0.25"/>
    <row r="564" customFormat="1" ht="12.75" customHeight="1" x14ac:dyDescent="0.25"/>
    <row r="565" customFormat="1" ht="12.75" customHeight="1" x14ac:dyDescent="0.25"/>
    <row r="566" customFormat="1" ht="12.75" customHeight="1" x14ac:dyDescent="0.25"/>
    <row r="567" customFormat="1" ht="12.75" customHeight="1" x14ac:dyDescent="0.25"/>
    <row r="568" customFormat="1" ht="12.75" customHeight="1" x14ac:dyDescent="0.25"/>
    <row r="569" customFormat="1" ht="12.75" customHeight="1" x14ac:dyDescent="0.25"/>
    <row r="570" customFormat="1" ht="12.75" customHeight="1" x14ac:dyDescent="0.25"/>
    <row r="571" customFormat="1" ht="12.75" customHeight="1" x14ac:dyDescent="0.25"/>
    <row r="572" customFormat="1" ht="12.75" customHeight="1" x14ac:dyDescent="0.25"/>
    <row r="573" customFormat="1" ht="12.75" customHeight="1" x14ac:dyDescent="0.25"/>
    <row r="574" customFormat="1" ht="12.75" customHeight="1" x14ac:dyDescent="0.25"/>
    <row r="575" customFormat="1" ht="12.75" customHeight="1" x14ac:dyDescent="0.25"/>
    <row r="576" customFormat="1" ht="12.75" customHeight="1" x14ac:dyDescent="0.25"/>
    <row r="577" customFormat="1" ht="12.75" customHeight="1" x14ac:dyDescent="0.25"/>
    <row r="578" customFormat="1" ht="12.75" customHeight="1" x14ac:dyDescent="0.25"/>
    <row r="579" customFormat="1" ht="12.75" customHeight="1" x14ac:dyDescent="0.25"/>
    <row r="580" customFormat="1" ht="12.75" customHeight="1" x14ac:dyDescent="0.25"/>
    <row r="581" customFormat="1" ht="12.75" customHeight="1" x14ac:dyDescent="0.25"/>
    <row r="582" customFormat="1" ht="12.75" customHeight="1" x14ac:dyDescent="0.25"/>
    <row r="583" customFormat="1" ht="12.75" customHeight="1" x14ac:dyDescent="0.25"/>
    <row r="584" customFormat="1" ht="12.75" customHeight="1" x14ac:dyDescent="0.25"/>
    <row r="585" customFormat="1" ht="12.75" customHeight="1" x14ac:dyDescent="0.25"/>
    <row r="586" customFormat="1" ht="12.75" customHeight="1" x14ac:dyDescent="0.25"/>
    <row r="587" customFormat="1" ht="12.75" customHeight="1" x14ac:dyDescent="0.25"/>
    <row r="588" customFormat="1" ht="12.75" customHeight="1" x14ac:dyDescent="0.25"/>
    <row r="589" customFormat="1" ht="12.75" customHeight="1" x14ac:dyDescent="0.25"/>
    <row r="590" customFormat="1" ht="12.75" customHeight="1" x14ac:dyDescent="0.25"/>
    <row r="591" customFormat="1" ht="12.75" customHeight="1" x14ac:dyDescent="0.25"/>
    <row r="592" customFormat="1" ht="12.75" customHeight="1" x14ac:dyDescent="0.25"/>
    <row r="593" customFormat="1" ht="12.75" customHeight="1" x14ac:dyDescent="0.25"/>
    <row r="594" customFormat="1" ht="12.75" customHeight="1" x14ac:dyDescent="0.25"/>
    <row r="595" customFormat="1" ht="12.75" customHeight="1" x14ac:dyDescent="0.25"/>
    <row r="596" customFormat="1" ht="12.75" customHeight="1" x14ac:dyDescent="0.25"/>
    <row r="597" customFormat="1" ht="12.75" customHeight="1" x14ac:dyDescent="0.25"/>
    <row r="598" customFormat="1" ht="12.75" customHeight="1" x14ac:dyDescent="0.25"/>
    <row r="599" customFormat="1" ht="12.75" customHeight="1" x14ac:dyDescent="0.25"/>
    <row r="600" customFormat="1" ht="12.75" customHeight="1" x14ac:dyDescent="0.25"/>
    <row r="601" customFormat="1" ht="12.75" customHeight="1" x14ac:dyDescent="0.25"/>
    <row r="602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3" manualBreakCount="3">
    <brk id="80" max="7" man="1"/>
    <brk id="270" max="7" man="1"/>
    <brk id="315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9C0F6-F743-457A-BE71-506C35942EE7}">
  <sheetPr>
    <tabColor rgb="FFFFFF00"/>
  </sheetPr>
  <dimension ref="A1:O41"/>
  <sheetViews>
    <sheetView zoomScaleNormal="100" workbookViewId="0">
      <pane ySplit="15" topLeftCell="A16" activePane="bottomLeft" state="frozen"/>
      <selection pane="bottomLeft"/>
    </sheetView>
  </sheetViews>
  <sheetFormatPr defaultRowHeight="12.75" x14ac:dyDescent="0.25"/>
  <cols>
    <col min="1" max="1" width="4.140625" style="180" customWidth="1"/>
    <col min="2" max="2" width="7.28515625" style="180" customWidth="1"/>
    <col min="3" max="3" width="5.5703125" style="136" hidden="1" customWidth="1"/>
    <col min="4" max="4" width="61.7109375" style="123" customWidth="1"/>
    <col min="5" max="5" width="14" style="123" customWidth="1"/>
    <col min="6" max="6" width="13.28515625" style="123" customWidth="1"/>
    <col min="7" max="7" width="14.140625" style="183" customWidth="1"/>
    <col min="8" max="8" width="13.140625" style="183" customWidth="1"/>
    <col min="9" max="9" width="13" style="183" customWidth="1"/>
    <col min="10" max="10" width="12.5703125" style="183" customWidth="1"/>
    <col min="11" max="11" width="14.5703125" style="183" customWidth="1"/>
    <col min="12" max="12" width="7.5703125" style="183" customWidth="1"/>
    <col min="13" max="13" width="13.7109375" style="182" customWidth="1"/>
    <col min="14" max="14" width="13.42578125" style="123" customWidth="1"/>
    <col min="15" max="15" width="15.140625" style="123" customWidth="1"/>
    <col min="16" max="256" width="9.140625" style="123"/>
    <col min="257" max="257" width="4.140625" style="123" customWidth="1"/>
    <col min="258" max="258" width="7.28515625" style="123" customWidth="1"/>
    <col min="259" max="259" width="0" style="123" hidden="1" customWidth="1"/>
    <col min="260" max="260" width="61.7109375" style="123" customWidth="1"/>
    <col min="261" max="261" width="14" style="123" customWidth="1"/>
    <col min="262" max="262" width="13.28515625" style="123" customWidth="1"/>
    <col min="263" max="263" width="14.140625" style="123" customWidth="1"/>
    <col min="264" max="264" width="13.140625" style="123" customWidth="1"/>
    <col min="265" max="265" width="13" style="123" customWidth="1"/>
    <col min="266" max="266" width="12.5703125" style="123" customWidth="1"/>
    <col min="267" max="267" width="14.5703125" style="123" customWidth="1"/>
    <col min="268" max="268" width="7.5703125" style="123" customWidth="1"/>
    <col min="269" max="269" width="13.7109375" style="123" customWidth="1"/>
    <col min="270" max="270" width="13.42578125" style="123" customWidth="1"/>
    <col min="271" max="271" width="15.140625" style="123" customWidth="1"/>
    <col min="272" max="512" width="9.140625" style="123"/>
    <col min="513" max="513" width="4.140625" style="123" customWidth="1"/>
    <col min="514" max="514" width="7.28515625" style="123" customWidth="1"/>
    <col min="515" max="515" width="0" style="123" hidden="1" customWidth="1"/>
    <col min="516" max="516" width="61.7109375" style="123" customWidth="1"/>
    <col min="517" max="517" width="14" style="123" customWidth="1"/>
    <col min="518" max="518" width="13.28515625" style="123" customWidth="1"/>
    <col min="519" max="519" width="14.140625" style="123" customWidth="1"/>
    <col min="520" max="520" width="13.140625" style="123" customWidth="1"/>
    <col min="521" max="521" width="13" style="123" customWidth="1"/>
    <col min="522" max="522" width="12.5703125" style="123" customWidth="1"/>
    <col min="523" max="523" width="14.5703125" style="123" customWidth="1"/>
    <col min="524" max="524" width="7.5703125" style="123" customWidth="1"/>
    <col min="525" max="525" width="13.7109375" style="123" customWidth="1"/>
    <col min="526" max="526" width="13.42578125" style="123" customWidth="1"/>
    <col min="527" max="527" width="15.140625" style="123" customWidth="1"/>
    <col min="528" max="768" width="9.140625" style="123"/>
    <col min="769" max="769" width="4.140625" style="123" customWidth="1"/>
    <col min="770" max="770" width="7.28515625" style="123" customWidth="1"/>
    <col min="771" max="771" width="0" style="123" hidden="1" customWidth="1"/>
    <col min="772" max="772" width="61.7109375" style="123" customWidth="1"/>
    <col min="773" max="773" width="14" style="123" customWidth="1"/>
    <col min="774" max="774" width="13.28515625" style="123" customWidth="1"/>
    <col min="775" max="775" width="14.140625" style="123" customWidth="1"/>
    <col min="776" max="776" width="13.140625" style="123" customWidth="1"/>
    <col min="777" max="777" width="13" style="123" customWidth="1"/>
    <col min="778" max="778" width="12.5703125" style="123" customWidth="1"/>
    <col min="779" max="779" width="14.5703125" style="123" customWidth="1"/>
    <col min="780" max="780" width="7.5703125" style="123" customWidth="1"/>
    <col min="781" max="781" width="13.7109375" style="123" customWidth="1"/>
    <col min="782" max="782" width="13.42578125" style="123" customWidth="1"/>
    <col min="783" max="783" width="15.140625" style="123" customWidth="1"/>
    <col min="784" max="1024" width="9.140625" style="123"/>
    <col min="1025" max="1025" width="4.140625" style="123" customWidth="1"/>
    <col min="1026" max="1026" width="7.28515625" style="123" customWidth="1"/>
    <col min="1027" max="1027" width="0" style="123" hidden="1" customWidth="1"/>
    <col min="1028" max="1028" width="61.7109375" style="123" customWidth="1"/>
    <col min="1029" max="1029" width="14" style="123" customWidth="1"/>
    <col min="1030" max="1030" width="13.28515625" style="123" customWidth="1"/>
    <col min="1031" max="1031" width="14.140625" style="123" customWidth="1"/>
    <col min="1032" max="1032" width="13.140625" style="123" customWidth="1"/>
    <col min="1033" max="1033" width="13" style="123" customWidth="1"/>
    <col min="1034" max="1034" width="12.5703125" style="123" customWidth="1"/>
    <col min="1035" max="1035" width="14.5703125" style="123" customWidth="1"/>
    <col min="1036" max="1036" width="7.5703125" style="123" customWidth="1"/>
    <col min="1037" max="1037" width="13.7109375" style="123" customWidth="1"/>
    <col min="1038" max="1038" width="13.42578125" style="123" customWidth="1"/>
    <col min="1039" max="1039" width="15.140625" style="123" customWidth="1"/>
    <col min="1040" max="1280" width="9.140625" style="123"/>
    <col min="1281" max="1281" width="4.140625" style="123" customWidth="1"/>
    <col min="1282" max="1282" width="7.28515625" style="123" customWidth="1"/>
    <col min="1283" max="1283" width="0" style="123" hidden="1" customWidth="1"/>
    <col min="1284" max="1284" width="61.7109375" style="123" customWidth="1"/>
    <col min="1285" max="1285" width="14" style="123" customWidth="1"/>
    <col min="1286" max="1286" width="13.28515625" style="123" customWidth="1"/>
    <col min="1287" max="1287" width="14.140625" style="123" customWidth="1"/>
    <col min="1288" max="1288" width="13.140625" style="123" customWidth="1"/>
    <col min="1289" max="1289" width="13" style="123" customWidth="1"/>
    <col min="1290" max="1290" width="12.5703125" style="123" customWidth="1"/>
    <col min="1291" max="1291" width="14.5703125" style="123" customWidth="1"/>
    <col min="1292" max="1292" width="7.5703125" style="123" customWidth="1"/>
    <col min="1293" max="1293" width="13.7109375" style="123" customWidth="1"/>
    <col min="1294" max="1294" width="13.42578125" style="123" customWidth="1"/>
    <col min="1295" max="1295" width="15.140625" style="123" customWidth="1"/>
    <col min="1296" max="1536" width="9.140625" style="123"/>
    <col min="1537" max="1537" width="4.140625" style="123" customWidth="1"/>
    <col min="1538" max="1538" width="7.28515625" style="123" customWidth="1"/>
    <col min="1539" max="1539" width="0" style="123" hidden="1" customWidth="1"/>
    <col min="1540" max="1540" width="61.7109375" style="123" customWidth="1"/>
    <col min="1541" max="1541" width="14" style="123" customWidth="1"/>
    <col min="1542" max="1542" width="13.28515625" style="123" customWidth="1"/>
    <col min="1543" max="1543" width="14.140625" style="123" customWidth="1"/>
    <col min="1544" max="1544" width="13.140625" style="123" customWidth="1"/>
    <col min="1545" max="1545" width="13" style="123" customWidth="1"/>
    <col min="1546" max="1546" width="12.5703125" style="123" customWidth="1"/>
    <col min="1547" max="1547" width="14.5703125" style="123" customWidth="1"/>
    <col min="1548" max="1548" width="7.5703125" style="123" customWidth="1"/>
    <col min="1549" max="1549" width="13.7109375" style="123" customWidth="1"/>
    <col min="1550" max="1550" width="13.42578125" style="123" customWidth="1"/>
    <col min="1551" max="1551" width="15.140625" style="123" customWidth="1"/>
    <col min="1552" max="1792" width="9.140625" style="123"/>
    <col min="1793" max="1793" width="4.140625" style="123" customWidth="1"/>
    <col min="1794" max="1794" width="7.28515625" style="123" customWidth="1"/>
    <col min="1795" max="1795" width="0" style="123" hidden="1" customWidth="1"/>
    <col min="1796" max="1796" width="61.7109375" style="123" customWidth="1"/>
    <col min="1797" max="1797" width="14" style="123" customWidth="1"/>
    <col min="1798" max="1798" width="13.28515625" style="123" customWidth="1"/>
    <col min="1799" max="1799" width="14.140625" style="123" customWidth="1"/>
    <col min="1800" max="1800" width="13.140625" style="123" customWidth="1"/>
    <col min="1801" max="1801" width="13" style="123" customWidth="1"/>
    <col min="1802" max="1802" width="12.5703125" style="123" customWidth="1"/>
    <col min="1803" max="1803" width="14.5703125" style="123" customWidth="1"/>
    <col min="1804" max="1804" width="7.5703125" style="123" customWidth="1"/>
    <col min="1805" max="1805" width="13.7109375" style="123" customWidth="1"/>
    <col min="1806" max="1806" width="13.42578125" style="123" customWidth="1"/>
    <col min="1807" max="1807" width="15.140625" style="123" customWidth="1"/>
    <col min="1808" max="2048" width="9.140625" style="123"/>
    <col min="2049" max="2049" width="4.140625" style="123" customWidth="1"/>
    <col min="2050" max="2050" width="7.28515625" style="123" customWidth="1"/>
    <col min="2051" max="2051" width="0" style="123" hidden="1" customWidth="1"/>
    <col min="2052" max="2052" width="61.7109375" style="123" customWidth="1"/>
    <col min="2053" max="2053" width="14" style="123" customWidth="1"/>
    <col min="2054" max="2054" width="13.28515625" style="123" customWidth="1"/>
    <col min="2055" max="2055" width="14.140625" style="123" customWidth="1"/>
    <col min="2056" max="2056" width="13.140625" style="123" customWidth="1"/>
    <col min="2057" max="2057" width="13" style="123" customWidth="1"/>
    <col min="2058" max="2058" width="12.5703125" style="123" customWidth="1"/>
    <col min="2059" max="2059" width="14.5703125" style="123" customWidth="1"/>
    <col min="2060" max="2060" width="7.5703125" style="123" customWidth="1"/>
    <col min="2061" max="2061" width="13.7109375" style="123" customWidth="1"/>
    <col min="2062" max="2062" width="13.42578125" style="123" customWidth="1"/>
    <col min="2063" max="2063" width="15.140625" style="123" customWidth="1"/>
    <col min="2064" max="2304" width="9.140625" style="123"/>
    <col min="2305" max="2305" width="4.140625" style="123" customWidth="1"/>
    <col min="2306" max="2306" width="7.28515625" style="123" customWidth="1"/>
    <col min="2307" max="2307" width="0" style="123" hidden="1" customWidth="1"/>
    <col min="2308" max="2308" width="61.7109375" style="123" customWidth="1"/>
    <col min="2309" max="2309" width="14" style="123" customWidth="1"/>
    <col min="2310" max="2310" width="13.28515625" style="123" customWidth="1"/>
    <col min="2311" max="2311" width="14.140625" style="123" customWidth="1"/>
    <col min="2312" max="2312" width="13.140625" style="123" customWidth="1"/>
    <col min="2313" max="2313" width="13" style="123" customWidth="1"/>
    <col min="2314" max="2314" width="12.5703125" style="123" customWidth="1"/>
    <col min="2315" max="2315" width="14.5703125" style="123" customWidth="1"/>
    <col min="2316" max="2316" width="7.5703125" style="123" customWidth="1"/>
    <col min="2317" max="2317" width="13.7109375" style="123" customWidth="1"/>
    <col min="2318" max="2318" width="13.42578125" style="123" customWidth="1"/>
    <col min="2319" max="2319" width="15.140625" style="123" customWidth="1"/>
    <col min="2320" max="2560" width="9.140625" style="123"/>
    <col min="2561" max="2561" width="4.140625" style="123" customWidth="1"/>
    <col min="2562" max="2562" width="7.28515625" style="123" customWidth="1"/>
    <col min="2563" max="2563" width="0" style="123" hidden="1" customWidth="1"/>
    <col min="2564" max="2564" width="61.7109375" style="123" customWidth="1"/>
    <col min="2565" max="2565" width="14" style="123" customWidth="1"/>
    <col min="2566" max="2566" width="13.28515625" style="123" customWidth="1"/>
    <col min="2567" max="2567" width="14.140625" style="123" customWidth="1"/>
    <col min="2568" max="2568" width="13.140625" style="123" customWidth="1"/>
    <col min="2569" max="2569" width="13" style="123" customWidth="1"/>
    <col min="2570" max="2570" width="12.5703125" style="123" customWidth="1"/>
    <col min="2571" max="2571" width="14.5703125" style="123" customWidth="1"/>
    <col min="2572" max="2572" width="7.5703125" style="123" customWidth="1"/>
    <col min="2573" max="2573" width="13.7109375" style="123" customWidth="1"/>
    <col min="2574" max="2574" width="13.42578125" style="123" customWidth="1"/>
    <col min="2575" max="2575" width="15.140625" style="123" customWidth="1"/>
    <col min="2576" max="2816" width="9.140625" style="123"/>
    <col min="2817" max="2817" width="4.140625" style="123" customWidth="1"/>
    <col min="2818" max="2818" width="7.28515625" style="123" customWidth="1"/>
    <col min="2819" max="2819" width="0" style="123" hidden="1" customWidth="1"/>
    <col min="2820" max="2820" width="61.7109375" style="123" customWidth="1"/>
    <col min="2821" max="2821" width="14" style="123" customWidth="1"/>
    <col min="2822" max="2822" width="13.28515625" style="123" customWidth="1"/>
    <col min="2823" max="2823" width="14.140625" style="123" customWidth="1"/>
    <col min="2824" max="2824" width="13.140625" style="123" customWidth="1"/>
    <col min="2825" max="2825" width="13" style="123" customWidth="1"/>
    <col min="2826" max="2826" width="12.5703125" style="123" customWidth="1"/>
    <col min="2827" max="2827" width="14.5703125" style="123" customWidth="1"/>
    <col min="2828" max="2828" width="7.5703125" style="123" customWidth="1"/>
    <col min="2829" max="2829" width="13.7109375" style="123" customWidth="1"/>
    <col min="2830" max="2830" width="13.42578125" style="123" customWidth="1"/>
    <col min="2831" max="2831" width="15.140625" style="123" customWidth="1"/>
    <col min="2832" max="3072" width="9.140625" style="123"/>
    <col min="3073" max="3073" width="4.140625" style="123" customWidth="1"/>
    <col min="3074" max="3074" width="7.28515625" style="123" customWidth="1"/>
    <col min="3075" max="3075" width="0" style="123" hidden="1" customWidth="1"/>
    <col min="3076" max="3076" width="61.7109375" style="123" customWidth="1"/>
    <col min="3077" max="3077" width="14" style="123" customWidth="1"/>
    <col min="3078" max="3078" width="13.28515625" style="123" customWidth="1"/>
    <col min="3079" max="3079" width="14.140625" style="123" customWidth="1"/>
    <col min="3080" max="3080" width="13.140625" style="123" customWidth="1"/>
    <col min="3081" max="3081" width="13" style="123" customWidth="1"/>
    <col min="3082" max="3082" width="12.5703125" style="123" customWidth="1"/>
    <col min="3083" max="3083" width="14.5703125" style="123" customWidth="1"/>
    <col min="3084" max="3084" width="7.5703125" style="123" customWidth="1"/>
    <col min="3085" max="3085" width="13.7109375" style="123" customWidth="1"/>
    <col min="3086" max="3086" width="13.42578125" style="123" customWidth="1"/>
    <col min="3087" max="3087" width="15.140625" style="123" customWidth="1"/>
    <col min="3088" max="3328" width="9.140625" style="123"/>
    <col min="3329" max="3329" width="4.140625" style="123" customWidth="1"/>
    <col min="3330" max="3330" width="7.28515625" style="123" customWidth="1"/>
    <col min="3331" max="3331" width="0" style="123" hidden="1" customWidth="1"/>
    <col min="3332" max="3332" width="61.7109375" style="123" customWidth="1"/>
    <col min="3333" max="3333" width="14" style="123" customWidth="1"/>
    <col min="3334" max="3334" width="13.28515625" style="123" customWidth="1"/>
    <col min="3335" max="3335" width="14.140625" style="123" customWidth="1"/>
    <col min="3336" max="3336" width="13.140625" style="123" customWidth="1"/>
    <col min="3337" max="3337" width="13" style="123" customWidth="1"/>
    <col min="3338" max="3338" width="12.5703125" style="123" customWidth="1"/>
    <col min="3339" max="3339" width="14.5703125" style="123" customWidth="1"/>
    <col min="3340" max="3340" width="7.5703125" style="123" customWidth="1"/>
    <col min="3341" max="3341" width="13.7109375" style="123" customWidth="1"/>
    <col min="3342" max="3342" width="13.42578125" style="123" customWidth="1"/>
    <col min="3343" max="3343" width="15.140625" style="123" customWidth="1"/>
    <col min="3344" max="3584" width="9.140625" style="123"/>
    <col min="3585" max="3585" width="4.140625" style="123" customWidth="1"/>
    <col min="3586" max="3586" width="7.28515625" style="123" customWidth="1"/>
    <col min="3587" max="3587" width="0" style="123" hidden="1" customWidth="1"/>
    <col min="3588" max="3588" width="61.7109375" style="123" customWidth="1"/>
    <col min="3589" max="3589" width="14" style="123" customWidth="1"/>
    <col min="3590" max="3590" width="13.28515625" style="123" customWidth="1"/>
    <col min="3591" max="3591" width="14.140625" style="123" customWidth="1"/>
    <col min="3592" max="3592" width="13.140625" style="123" customWidth="1"/>
    <col min="3593" max="3593" width="13" style="123" customWidth="1"/>
    <col min="3594" max="3594" width="12.5703125" style="123" customWidth="1"/>
    <col min="3595" max="3595" width="14.5703125" style="123" customWidth="1"/>
    <col min="3596" max="3596" width="7.5703125" style="123" customWidth="1"/>
    <col min="3597" max="3597" width="13.7109375" style="123" customWidth="1"/>
    <col min="3598" max="3598" width="13.42578125" style="123" customWidth="1"/>
    <col min="3599" max="3599" width="15.140625" style="123" customWidth="1"/>
    <col min="3600" max="3840" width="9.140625" style="123"/>
    <col min="3841" max="3841" width="4.140625" style="123" customWidth="1"/>
    <col min="3842" max="3842" width="7.28515625" style="123" customWidth="1"/>
    <col min="3843" max="3843" width="0" style="123" hidden="1" customWidth="1"/>
    <col min="3844" max="3844" width="61.7109375" style="123" customWidth="1"/>
    <col min="3845" max="3845" width="14" style="123" customWidth="1"/>
    <col min="3846" max="3846" width="13.28515625" style="123" customWidth="1"/>
    <col min="3847" max="3847" width="14.140625" style="123" customWidth="1"/>
    <col min="3848" max="3848" width="13.140625" style="123" customWidth="1"/>
    <col min="3849" max="3849" width="13" style="123" customWidth="1"/>
    <col min="3850" max="3850" width="12.5703125" style="123" customWidth="1"/>
    <col min="3851" max="3851" width="14.5703125" style="123" customWidth="1"/>
    <col min="3852" max="3852" width="7.5703125" style="123" customWidth="1"/>
    <col min="3853" max="3853" width="13.7109375" style="123" customWidth="1"/>
    <col min="3854" max="3854" width="13.42578125" style="123" customWidth="1"/>
    <col min="3855" max="3855" width="15.140625" style="123" customWidth="1"/>
    <col min="3856" max="4096" width="9.140625" style="123"/>
    <col min="4097" max="4097" width="4.140625" style="123" customWidth="1"/>
    <col min="4098" max="4098" width="7.28515625" style="123" customWidth="1"/>
    <col min="4099" max="4099" width="0" style="123" hidden="1" customWidth="1"/>
    <col min="4100" max="4100" width="61.7109375" style="123" customWidth="1"/>
    <col min="4101" max="4101" width="14" style="123" customWidth="1"/>
    <col min="4102" max="4102" width="13.28515625" style="123" customWidth="1"/>
    <col min="4103" max="4103" width="14.140625" style="123" customWidth="1"/>
    <col min="4104" max="4104" width="13.140625" style="123" customWidth="1"/>
    <col min="4105" max="4105" width="13" style="123" customWidth="1"/>
    <col min="4106" max="4106" width="12.5703125" style="123" customWidth="1"/>
    <col min="4107" max="4107" width="14.5703125" style="123" customWidth="1"/>
    <col min="4108" max="4108" width="7.5703125" style="123" customWidth="1"/>
    <col min="4109" max="4109" width="13.7109375" style="123" customWidth="1"/>
    <col min="4110" max="4110" width="13.42578125" style="123" customWidth="1"/>
    <col min="4111" max="4111" width="15.140625" style="123" customWidth="1"/>
    <col min="4112" max="4352" width="9.140625" style="123"/>
    <col min="4353" max="4353" width="4.140625" style="123" customWidth="1"/>
    <col min="4354" max="4354" width="7.28515625" style="123" customWidth="1"/>
    <col min="4355" max="4355" width="0" style="123" hidden="1" customWidth="1"/>
    <col min="4356" max="4356" width="61.7109375" style="123" customWidth="1"/>
    <col min="4357" max="4357" width="14" style="123" customWidth="1"/>
    <col min="4358" max="4358" width="13.28515625" style="123" customWidth="1"/>
    <col min="4359" max="4359" width="14.140625" style="123" customWidth="1"/>
    <col min="4360" max="4360" width="13.140625" style="123" customWidth="1"/>
    <col min="4361" max="4361" width="13" style="123" customWidth="1"/>
    <col min="4362" max="4362" width="12.5703125" style="123" customWidth="1"/>
    <col min="4363" max="4363" width="14.5703125" style="123" customWidth="1"/>
    <col min="4364" max="4364" width="7.5703125" style="123" customWidth="1"/>
    <col min="4365" max="4365" width="13.7109375" style="123" customWidth="1"/>
    <col min="4366" max="4366" width="13.42578125" style="123" customWidth="1"/>
    <col min="4367" max="4367" width="15.140625" style="123" customWidth="1"/>
    <col min="4368" max="4608" width="9.140625" style="123"/>
    <col min="4609" max="4609" width="4.140625" style="123" customWidth="1"/>
    <col min="4610" max="4610" width="7.28515625" style="123" customWidth="1"/>
    <col min="4611" max="4611" width="0" style="123" hidden="1" customWidth="1"/>
    <col min="4612" max="4612" width="61.7109375" style="123" customWidth="1"/>
    <col min="4613" max="4613" width="14" style="123" customWidth="1"/>
    <col min="4614" max="4614" width="13.28515625" style="123" customWidth="1"/>
    <col min="4615" max="4615" width="14.140625" style="123" customWidth="1"/>
    <col min="4616" max="4616" width="13.140625" style="123" customWidth="1"/>
    <col min="4617" max="4617" width="13" style="123" customWidth="1"/>
    <col min="4618" max="4618" width="12.5703125" style="123" customWidth="1"/>
    <col min="4619" max="4619" width="14.5703125" style="123" customWidth="1"/>
    <col min="4620" max="4620" width="7.5703125" style="123" customWidth="1"/>
    <col min="4621" max="4621" width="13.7109375" style="123" customWidth="1"/>
    <col min="4622" max="4622" width="13.42578125" style="123" customWidth="1"/>
    <col min="4623" max="4623" width="15.140625" style="123" customWidth="1"/>
    <col min="4624" max="4864" width="9.140625" style="123"/>
    <col min="4865" max="4865" width="4.140625" style="123" customWidth="1"/>
    <col min="4866" max="4866" width="7.28515625" style="123" customWidth="1"/>
    <col min="4867" max="4867" width="0" style="123" hidden="1" customWidth="1"/>
    <col min="4868" max="4868" width="61.7109375" style="123" customWidth="1"/>
    <col min="4869" max="4869" width="14" style="123" customWidth="1"/>
    <col min="4870" max="4870" width="13.28515625" style="123" customWidth="1"/>
    <col min="4871" max="4871" width="14.140625" style="123" customWidth="1"/>
    <col min="4872" max="4872" width="13.140625" style="123" customWidth="1"/>
    <col min="4873" max="4873" width="13" style="123" customWidth="1"/>
    <col min="4874" max="4874" width="12.5703125" style="123" customWidth="1"/>
    <col min="4875" max="4875" width="14.5703125" style="123" customWidth="1"/>
    <col min="4876" max="4876" width="7.5703125" style="123" customWidth="1"/>
    <col min="4877" max="4877" width="13.7109375" style="123" customWidth="1"/>
    <col min="4878" max="4878" width="13.42578125" style="123" customWidth="1"/>
    <col min="4879" max="4879" width="15.140625" style="123" customWidth="1"/>
    <col min="4880" max="5120" width="9.140625" style="123"/>
    <col min="5121" max="5121" width="4.140625" style="123" customWidth="1"/>
    <col min="5122" max="5122" width="7.28515625" style="123" customWidth="1"/>
    <col min="5123" max="5123" width="0" style="123" hidden="1" customWidth="1"/>
    <col min="5124" max="5124" width="61.7109375" style="123" customWidth="1"/>
    <col min="5125" max="5125" width="14" style="123" customWidth="1"/>
    <col min="5126" max="5126" width="13.28515625" style="123" customWidth="1"/>
    <col min="5127" max="5127" width="14.140625" style="123" customWidth="1"/>
    <col min="5128" max="5128" width="13.140625" style="123" customWidth="1"/>
    <col min="5129" max="5129" width="13" style="123" customWidth="1"/>
    <col min="5130" max="5130" width="12.5703125" style="123" customWidth="1"/>
    <col min="5131" max="5131" width="14.5703125" style="123" customWidth="1"/>
    <col min="5132" max="5132" width="7.5703125" style="123" customWidth="1"/>
    <col min="5133" max="5133" width="13.7109375" style="123" customWidth="1"/>
    <col min="5134" max="5134" width="13.42578125" style="123" customWidth="1"/>
    <col min="5135" max="5135" width="15.140625" style="123" customWidth="1"/>
    <col min="5136" max="5376" width="9.140625" style="123"/>
    <col min="5377" max="5377" width="4.140625" style="123" customWidth="1"/>
    <col min="5378" max="5378" width="7.28515625" style="123" customWidth="1"/>
    <col min="5379" max="5379" width="0" style="123" hidden="1" customWidth="1"/>
    <col min="5380" max="5380" width="61.7109375" style="123" customWidth="1"/>
    <col min="5381" max="5381" width="14" style="123" customWidth="1"/>
    <col min="5382" max="5382" width="13.28515625" style="123" customWidth="1"/>
    <col min="5383" max="5383" width="14.140625" style="123" customWidth="1"/>
    <col min="5384" max="5384" width="13.140625" style="123" customWidth="1"/>
    <col min="5385" max="5385" width="13" style="123" customWidth="1"/>
    <col min="5386" max="5386" width="12.5703125" style="123" customWidth="1"/>
    <col min="5387" max="5387" width="14.5703125" style="123" customWidth="1"/>
    <col min="5388" max="5388" width="7.5703125" style="123" customWidth="1"/>
    <col min="5389" max="5389" width="13.7109375" style="123" customWidth="1"/>
    <col min="5390" max="5390" width="13.42578125" style="123" customWidth="1"/>
    <col min="5391" max="5391" width="15.140625" style="123" customWidth="1"/>
    <col min="5392" max="5632" width="9.140625" style="123"/>
    <col min="5633" max="5633" width="4.140625" style="123" customWidth="1"/>
    <col min="5634" max="5634" width="7.28515625" style="123" customWidth="1"/>
    <col min="5635" max="5635" width="0" style="123" hidden="1" customWidth="1"/>
    <col min="5636" max="5636" width="61.7109375" style="123" customWidth="1"/>
    <col min="5637" max="5637" width="14" style="123" customWidth="1"/>
    <col min="5638" max="5638" width="13.28515625" style="123" customWidth="1"/>
    <col min="5639" max="5639" width="14.140625" style="123" customWidth="1"/>
    <col min="5640" max="5640" width="13.140625" style="123" customWidth="1"/>
    <col min="5641" max="5641" width="13" style="123" customWidth="1"/>
    <col min="5642" max="5642" width="12.5703125" style="123" customWidth="1"/>
    <col min="5643" max="5643" width="14.5703125" style="123" customWidth="1"/>
    <col min="5644" max="5644" width="7.5703125" style="123" customWidth="1"/>
    <col min="5645" max="5645" width="13.7109375" style="123" customWidth="1"/>
    <col min="5646" max="5646" width="13.42578125" style="123" customWidth="1"/>
    <col min="5647" max="5647" width="15.140625" style="123" customWidth="1"/>
    <col min="5648" max="5888" width="9.140625" style="123"/>
    <col min="5889" max="5889" width="4.140625" style="123" customWidth="1"/>
    <col min="5890" max="5890" width="7.28515625" style="123" customWidth="1"/>
    <col min="5891" max="5891" width="0" style="123" hidden="1" customWidth="1"/>
    <col min="5892" max="5892" width="61.7109375" style="123" customWidth="1"/>
    <col min="5893" max="5893" width="14" style="123" customWidth="1"/>
    <col min="5894" max="5894" width="13.28515625" style="123" customWidth="1"/>
    <col min="5895" max="5895" width="14.140625" style="123" customWidth="1"/>
    <col min="5896" max="5896" width="13.140625" style="123" customWidth="1"/>
    <col min="5897" max="5897" width="13" style="123" customWidth="1"/>
    <col min="5898" max="5898" width="12.5703125" style="123" customWidth="1"/>
    <col min="5899" max="5899" width="14.5703125" style="123" customWidth="1"/>
    <col min="5900" max="5900" width="7.5703125" style="123" customWidth="1"/>
    <col min="5901" max="5901" width="13.7109375" style="123" customWidth="1"/>
    <col min="5902" max="5902" width="13.42578125" style="123" customWidth="1"/>
    <col min="5903" max="5903" width="15.140625" style="123" customWidth="1"/>
    <col min="5904" max="6144" width="9.140625" style="123"/>
    <col min="6145" max="6145" width="4.140625" style="123" customWidth="1"/>
    <col min="6146" max="6146" width="7.28515625" style="123" customWidth="1"/>
    <col min="6147" max="6147" width="0" style="123" hidden="1" customWidth="1"/>
    <col min="6148" max="6148" width="61.7109375" style="123" customWidth="1"/>
    <col min="6149" max="6149" width="14" style="123" customWidth="1"/>
    <col min="6150" max="6150" width="13.28515625" style="123" customWidth="1"/>
    <col min="6151" max="6151" width="14.140625" style="123" customWidth="1"/>
    <col min="6152" max="6152" width="13.140625" style="123" customWidth="1"/>
    <col min="6153" max="6153" width="13" style="123" customWidth="1"/>
    <col min="6154" max="6154" width="12.5703125" style="123" customWidth="1"/>
    <col min="6155" max="6155" width="14.5703125" style="123" customWidth="1"/>
    <col min="6156" max="6156" width="7.5703125" style="123" customWidth="1"/>
    <col min="6157" max="6157" width="13.7109375" style="123" customWidth="1"/>
    <col min="6158" max="6158" width="13.42578125" style="123" customWidth="1"/>
    <col min="6159" max="6159" width="15.140625" style="123" customWidth="1"/>
    <col min="6160" max="6400" width="9.140625" style="123"/>
    <col min="6401" max="6401" width="4.140625" style="123" customWidth="1"/>
    <col min="6402" max="6402" width="7.28515625" style="123" customWidth="1"/>
    <col min="6403" max="6403" width="0" style="123" hidden="1" customWidth="1"/>
    <col min="6404" max="6404" width="61.7109375" style="123" customWidth="1"/>
    <col min="6405" max="6405" width="14" style="123" customWidth="1"/>
    <col min="6406" max="6406" width="13.28515625" style="123" customWidth="1"/>
    <col min="6407" max="6407" width="14.140625" style="123" customWidth="1"/>
    <col min="6408" max="6408" width="13.140625" style="123" customWidth="1"/>
    <col min="6409" max="6409" width="13" style="123" customWidth="1"/>
    <col min="6410" max="6410" width="12.5703125" style="123" customWidth="1"/>
    <col min="6411" max="6411" width="14.5703125" style="123" customWidth="1"/>
    <col min="6412" max="6412" width="7.5703125" style="123" customWidth="1"/>
    <col min="6413" max="6413" width="13.7109375" style="123" customWidth="1"/>
    <col min="6414" max="6414" width="13.42578125" style="123" customWidth="1"/>
    <col min="6415" max="6415" width="15.140625" style="123" customWidth="1"/>
    <col min="6416" max="6656" width="9.140625" style="123"/>
    <col min="6657" max="6657" width="4.140625" style="123" customWidth="1"/>
    <col min="6658" max="6658" width="7.28515625" style="123" customWidth="1"/>
    <col min="6659" max="6659" width="0" style="123" hidden="1" customWidth="1"/>
    <col min="6660" max="6660" width="61.7109375" style="123" customWidth="1"/>
    <col min="6661" max="6661" width="14" style="123" customWidth="1"/>
    <col min="6662" max="6662" width="13.28515625" style="123" customWidth="1"/>
    <col min="6663" max="6663" width="14.140625" style="123" customWidth="1"/>
    <col min="6664" max="6664" width="13.140625" style="123" customWidth="1"/>
    <col min="6665" max="6665" width="13" style="123" customWidth="1"/>
    <col min="6666" max="6666" width="12.5703125" style="123" customWidth="1"/>
    <col min="6667" max="6667" width="14.5703125" style="123" customWidth="1"/>
    <col min="6668" max="6668" width="7.5703125" style="123" customWidth="1"/>
    <col min="6669" max="6669" width="13.7109375" style="123" customWidth="1"/>
    <col min="6670" max="6670" width="13.42578125" style="123" customWidth="1"/>
    <col min="6671" max="6671" width="15.140625" style="123" customWidth="1"/>
    <col min="6672" max="6912" width="9.140625" style="123"/>
    <col min="6913" max="6913" width="4.140625" style="123" customWidth="1"/>
    <col min="6914" max="6914" width="7.28515625" style="123" customWidth="1"/>
    <col min="6915" max="6915" width="0" style="123" hidden="1" customWidth="1"/>
    <col min="6916" max="6916" width="61.7109375" style="123" customWidth="1"/>
    <col min="6917" max="6917" width="14" style="123" customWidth="1"/>
    <col min="6918" max="6918" width="13.28515625" style="123" customWidth="1"/>
    <col min="6919" max="6919" width="14.140625" style="123" customWidth="1"/>
    <col min="6920" max="6920" width="13.140625" style="123" customWidth="1"/>
    <col min="6921" max="6921" width="13" style="123" customWidth="1"/>
    <col min="6922" max="6922" width="12.5703125" style="123" customWidth="1"/>
    <col min="6923" max="6923" width="14.5703125" style="123" customWidth="1"/>
    <col min="6924" max="6924" width="7.5703125" style="123" customWidth="1"/>
    <col min="6925" max="6925" width="13.7109375" style="123" customWidth="1"/>
    <col min="6926" max="6926" width="13.42578125" style="123" customWidth="1"/>
    <col min="6927" max="6927" width="15.140625" style="123" customWidth="1"/>
    <col min="6928" max="7168" width="9.140625" style="123"/>
    <col min="7169" max="7169" width="4.140625" style="123" customWidth="1"/>
    <col min="7170" max="7170" width="7.28515625" style="123" customWidth="1"/>
    <col min="7171" max="7171" width="0" style="123" hidden="1" customWidth="1"/>
    <col min="7172" max="7172" width="61.7109375" style="123" customWidth="1"/>
    <col min="7173" max="7173" width="14" style="123" customWidth="1"/>
    <col min="7174" max="7174" width="13.28515625" style="123" customWidth="1"/>
    <col min="7175" max="7175" width="14.140625" style="123" customWidth="1"/>
    <col min="7176" max="7176" width="13.140625" style="123" customWidth="1"/>
    <col min="7177" max="7177" width="13" style="123" customWidth="1"/>
    <col min="7178" max="7178" width="12.5703125" style="123" customWidth="1"/>
    <col min="7179" max="7179" width="14.5703125" style="123" customWidth="1"/>
    <col min="7180" max="7180" width="7.5703125" style="123" customWidth="1"/>
    <col min="7181" max="7181" width="13.7109375" style="123" customWidth="1"/>
    <col min="7182" max="7182" width="13.42578125" style="123" customWidth="1"/>
    <col min="7183" max="7183" width="15.140625" style="123" customWidth="1"/>
    <col min="7184" max="7424" width="9.140625" style="123"/>
    <col min="7425" max="7425" width="4.140625" style="123" customWidth="1"/>
    <col min="7426" max="7426" width="7.28515625" style="123" customWidth="1"/>
    <col min="7427" max="7427" width="0" style="123" hidden="1" customWidth="1"/>
    <col min="7428" max="7428" width="61.7109375" style="123" customWidth="1"/>
    <col min="7429" max="7429" width="14" style="123" customWidth="1"/>
    <col min="7430" max="7430" width="13.28515625" style="123" customWidth="1"/>
    <col min="7431" max="7431" width="14.140625" style="123" customWidth="1"/>
    <col min="7432" max="7432" width="13.140625" style="123" customWidth="1"/>
    <col min="7433" max="7433" width="13" style="123" customWidth="1"/>
    <col min="7434" max="7434" width="12.5703125" style="123" customWidth="1"/>
    <col min="7435" max="7435" width="14.5703125" style="123" customWidth="1"/>
    <col min="7436" max="7436" width="7.5703125" style="123" customWidth="1"/>
    <col min="7437" max="7437" width="13.7109375" style="123" customWidth="1"/>
    <col min="7438" max="7438" width="13.42578125" style="123" customWidth="1"/>
    <col min="7439" max="7439" width="15.140625" style="123" customWidth="1"/>
    <col min="7440" max="7680" width="9.140625" style="123"/>
    <col min="7681" max="7681" width="4.140625" style="123" customWidth="1"/>
    <col min="7682" max="7682" width="7.28515625" style="123" customWidth="1"/>
    <col min="7683" max="7683" width="0" style="123" hidden="1" customWidth="1"/>
    <col min="7684" max="7684" width="61.7109375" style="123" customWidth="1"/>
    <col min="7685" max="7685" width="14" style="123" customWidth="1"/>
    <col min="7686" max="7686" width="13.28515625" style="123" customWidth="1"/>
    <col min="7687" max="7687" width="14.140625" style="123" customWidth="1"/>
    <col min="7688" max="7688" width="13.140625" style="123" customWidth="1"/>
    <col min="7689" max="7689" width="13" style="123" customWidth="1"/>
    <col min="7690" max="7690" width="12.5703125" style="123" customWidth="1"/>
    <col min="7691" max="7691" width="14.5703125" style="123" customWidth="1"/>
    <col min="7692" max="7692" width="7.5703125" style="123" customWidth="1"/>
    <col min="7693" max="7693" width="13.7109375" style="123" customWidth="1"/>
    <col min="7694" max="7694" width="13.42578125" style="123" customWidth="1"/>
    <col min="7695" max="7695" width="15.140625" style="123" customWidth="1"/>
    <col min="7696" max="7936" width="9.140625" style="123"/>
    <col min="7937" max="7937" width="4.140625" style="123" customWidth="1"/>
    <col min="7938" max="7938" width="7.28515625" style="123" customWidth="1"/>
    <col min="7939" max="7939" width="0" style="123" hidden="1" customWidth="1"/>
    <col min="7940" max="7940" width="61.7109375" style="123" customWidth="1"/>
    <col min="7941" max="7941" width="14" style="123" customWidth="1"/>
    <col min="7942" max="7942" width="13.28515625" style="123" customWidth="1"/>
    <col min="7943" max="7943" width="14.140625" style="123" customWidth="1"/>
    <col min="7944" max="7944" width="13.140625" style="123" customWidth="1"/>
    <col min="7945" max="7945" width="13" style="123" customWidth="1"/>
    <col min="7946" max="7946" width="12.5703125" style="123" customWidth="1"/>
    <col min="7947" max="7947" width="14.5703125" style="123" customWidth="1"/>
    <col min="7948" max="7948" width="7.5703125" style="123" customWidth="1"/>
    <col min="7949" max="7949" width="13.7109375" style="123" customWidth="1"/>
    <col min="7950" max="7950" width="13.42578125" style="123" customWidth="1"/>
    <col min="7951" max="7951" width="15.140625" style="123" customWidth="1"/>
    <col min="7952" max="8192" width="9.140625" style="123"/>
    <col min="8193" max="8193" width="4.140625" style="123" customWidth="1"/>
    <col min="8194" max="8194" width="7.28515625" style="123" customWidth="1"/>
    <col min="8195" max="8195" width="0" style="123" hidden="1" customWidth="1"/>
    <col min="8196" max="8196" width="61.7109375" style="123" customWidth="1"/>
    <col min="8197" max="8197" width="14" style="123" customWidth="1"/>
    <col min="8198" max="8198" width="13.28515625" style="123" customWidth="1"/>
    <col min="8199" max="8199" width="14.140625" style="123" customWidth="1"/>
    <col min="8200" max="8200" width="13.140625" style="123" customWidth="1"/>
    <col min="8201" max="8201" width="13" style="123" customWidth="1"/>
    <col min="8202" max="8202" width="12.5703125" style="123" customWidth="1"/>
    <col min="8203" max="8203" width="14.5703125" style="123" customWidth="1"/>
    <col min="8204" max="8204" width="7.5703125" style="123" customWidth="1"/>
    <col min="8205" max="8205" width="13.7109375" style="123" customWidth="1"/>
    <col min="8206" max="8206" width="13.42578125" style="123" customWidth="1"/>
    <col min="8207" max="8207" width="15.140625" style="123" customWidth="1"/>
    <col min="8208" max="8448" width="9.140625" style="123"/>
    <col min="8449" max="8449" width="4.140625" style="123" customWidth="1"/>
    <col min="8450" max="8450" width="7.28515625" style="123" customWidth="1"/>
    <col min="8451" max="8451" width="0" style="123" hidden="1" customWidth="1"/>
    <col min="8452" max="8452" width="61.7109375" style="123" customWidth="1"/>
    <col min="8453" max="8453" width="14" style="123" customWidth="1"/>
    <col min="8454" max="8454" width="13.28515625" style="123" customWidth="1"/>
    <col min="8455" max="8455" width="14.140625" style="123" customWidth="1"/>
    <col min="8456" max="8456" width="13.140625" style="123" customWidth="1"/>
    <col min="8457" max="8457" width="13" style="123" customWidth="1"/>
    <col min="8458" max="8458" width="12.5703125" style="123" customWidth="1"/>
    <col min="8459" max="8459" width="14.5703125" style="123" customWidth="1"/>
    <col min="8460" max="8460" width="7.5703125" style="123" customWidth="1"/>
    <col min="8461" max="8461" width="13.7109375" style="123" customWidth="1"/>
    <col min="8462" max="8462" width="13.42578125" style="123" customWidth="1"/>
    <col min="8463" max="8463" width="15.140625" style="123" customWidth="1"/>
    <col min="8464" max="8704" width="9.140625" style="123"/>
    <col min="8705" max="8705" width="4.140625" style="123" customWidth="1"/>
    <col min="8706" max="8706" width="7.28515625" style="123" customWidth="1"/>
    <col min="8707" max="8707" width="0" style="123" hidden="1" customWidth="1"/>
    <col min="8708" max="8708" width="61.7109375" style="123" customWidth="1"/>
    <col min="8709" max="8709" width="14" style="123" customWidth="1"/>
    <col min="8710" max="8710" width="13.28515625" style="123" customWidth="1"/>
    <col min="8711" max="8711" width="14.140625" style="123" customWidth="1"/>
    <col min="8712" max="8712" width="13.140625" style="123" customWidth="1"/>
    <col min="8713" max="8713" width="13" style="123" customWidth="1"/>
    <col min="8714" max="8714" width="12.5703125" style="123" customWidth="1"/>
    <col min="8715" max="8715" width="14.5703125" style="123" customWidth="1"/>
    <col min="8716" max="8716" width="7.5703125" style="123" customWidth="1"/>
    <col min="8717" max="8717" width="13.7109375" style="123" customWidth="1"/>
    <col min="8718" max="8718" width="13.42578125" style="123" customWidth="1"/>
    <col min="8719" max="8719" width="15.140625" style="123" customWidth="1"/>
    <col min="8720" max="8960" width="9.140625" style="123"/>
    <col min="8961" max="8961" width="4.140625" style="123" customWidth="1"/>
    <col min="8962" max="8962" width="7.28515625" style="123" customWidth="1"/>
    <col min="8963" max="8963" width="0" style="123" hidden="1" customWidth="1"/>
    <col min="8964" max="8964" width="61.7109375" style="123" customWidth="1"/>
    <col min="8965" max="8965" width="14" style="123" customWidth="1"/>
    <col min="8966" max="8966" width="13.28515625" style="123" customWidth="1"/>
    <col min="8967" max="8967" width="14.140625" style="123" customWidth="1"/>
    <col min="8968" max="8968" width="13.140625" style="123" customWidth="1"/>
    <col min="8969" max="8969" width="13" style="123" customWidth="1"/>
    <col min="8970" max="8970" width="12.5703125" style="123" customWidth="1"/>
    <col min="8971" max="8971" width="14.5703125" style="123" customWidth="1"/>
    <col min="8972" max="8972" width="7.5703125" style="123" customWidth="1"/>
    <col min="8973" max="8973" width="13.7109375" style="123" customWidth="1"/>
    <col min="8974" max="8974" width="13.42578125" style="123" customWidth="1"/>
    <col min="8975" max="8975" width="15.140625" style="123" customWidth="1"/>
    <col min="8976" max="9216" width="9.140625" style="123"/>
    <col min="9217" max="9217" width="4.140625" style="123" customWidth="1"/>
    <col min="9218" max="9218" width="7.28515625" style="123" customWidth="1"/>
    <col min="9219" max="9219" width="0" style="123" hidden="1" customWidth="1"/>
    <col min="9220" max="9220" width="61.7109375" style="123" customWidth="1"/>
    <col min="9221" max="9221" width="14" style="123" customWidth="1"/>
    <col min="9222" max="9222" width="13.28515625" style="123" customWidth="1"/>
    <col min="9223" max="9223" width="14.140625" style="123" customWidth="1"/>
    <col min="9224" max="9224" width="13.140625" style="123" customWidth="1"/>
    <col min="9225" max="9225" width="13" style="123" customWidth="1"/>
    <col min="9226" max="9226" width="12.5703125" style="123" customWidth="1"/>
    <col min="9227" max="9227" width="14.5703125" style="123" customWidth="1"/>
    <col min="9228" max="9228" width="7.5703125" style="123" customWidth="1"/>
    <col min="9229" max="9229" width="13.7109375" style="123" customWidth="1"/>
    <col min="9230" max="9230" width="13.42578125" style="123" customWidth="1"/>
    <col min="9231" max="9231" width="15.140625" style="123" customWidth="1"/>
    <col min="9232" max="9472" width="9.140625" style="123"/>
    <col min="9473" max="9473" width="4.140625" style="123" customWidth="1"/>
    <col min="9474" max="9474" width="7.28515625" style="123" customWidth="1"/>
    <col min="9475" max="9475" width="0" style="123" hidden="1" customWidth="1"/>
    <col min="9476" max="9476" width="61.7109375" style="123" customWidth="1"/>
    <col min="9477" max="9477" width="14" style="123" customWidth="1"/>
    <col min="9478" max="9478" width="13.28515625" style="123" customWidth="1"/>
    <col min="9479" max="9479" width="14.140625" style="123" customWidth="1"/>
    <col min="9480" max="9480" width="13.140625" style="123" customWidth="1"/>
    <col min="9481" max="9481" width="13" style="123" customWidth="1"/>
    <col min="9482" max="9482" width="12.5703125" style="123" customWidth="1"/>
    <col min="9483" max="9483" width="14.5703125" style="123" customWidth="1"/>
    <col min="9484" max="9484" width="7.5703125" style="123" customWidth="1"/>
    <col min="9485" max="9485" width="13.7109375" style="123" customWidth="1"/>
    <col min="9486" max="9486" width="13.42578125" style="123" customWidth="1"/>
    <col min="9487" max="9487" width="15.140625" style="123" customWidth="1"/>
    <col min="9488" max="9728" width="9.140625" style="123"/>
    <col min="9729" max="9729" width="4.140625" style="123" customWidth="1"/>
    <col min="9730" max="9730" width="7.28515625" style="123" customWidth="1"/>
    <col min="9731" max="9731" width="0" style="123" hidden="1" customWidth="1"/>
    <col min="9732" max="9732" width="61.7109375" style="123" customWidth="1"/>
    <col min="9733" max="9733" width="14" style="123" customWidth="1"/>
    <col min="9734" max="9734" width="13.28515625" style="123" customWidth="1"/>
    <col min="9735" max="9735" width="14.140625" style="123" customWidth="1"/>
    <col min="9736" max="9736" width="13.140625" style="123" customWidth="1"/>
    <col min="9737" max="9737" width="13" style="123" customWidth="1"/>
    <col min="9738" max="9738" width="12.5703125" style="123" customWidth="1"/>
    <col min="9739" max="9739" width="14.5703125" style="123" customWidth="1"/>
    <col min="9740" max="9740" width="7.5703125" style="123" customWidth="1"/>
    <col min="9741" max="9741" width="13.7109375" style="123" customWidth="1"/>
    <col min="9742" max="9742" width="13.42578125" style="123" customWidth="1"/>
    <col min="9743" max="9743" width="15.140625" style="123" customWidth="1"/>
    <col min="9744" max="9984" width="9.140625" style="123"/>
    <col min="9985" max="9985" width="4.140625" style="123" customWidth="1"/>
    <col min="9986" max="9986" width="7.28515625" style="123" customWidth="1"/>
    <col min="9987" max="9987" width="0" style="123" hidden="1" customWidth="1"/>
    <col min="9988" max="9988" width="61.7109375" style="123" customWidth="1"/>
    <col min="9989" max="9989" width="14" style="123" customWidth="1"/>
    <col min="9990" max="9990" width="13.28515625" style="123" customWidth="1"/>
    <col min="9991" max="9991" width="14.140625" style="123" customWidth="1"/>
    <col min="9992" max="9992" width="13.140625" style="123" customWidth="1"/>
    <col min="9993" max="9993" width="13" style="123" customWidth="1"/>
    <col min="9994" max="9994" width="12.5703125" style="123" customWidth="1"/>
    <col min="9995" max="9995" width="14.5703125" style="123" customWidth="1"/>
    <col min="9996" max="9996" width="7.5703125" style="123" customWidth="1"/>
    <col min="9997" max="9997" width="13.7109375" style="123" customWidth="1"/>
    <col min="9998" max="9998" width="13.42578125" style="123" customWidth="1"/>
    <col min="9999" max="9999" width="15.140625" style="123" customWidth="1"/>
    <col min="10000" max="10240" width="9.140625" style="123"/>
    <col min="10241" max="10241" width="4.140625" style="123" customWidth="1"/>
    <col min="10242" max="10242" width="7.28515625" style="123" customWidth="1"/>
    <col min="10243" max="10243" width="0" style="123" hidden="1" customWidth="1"/>
    <col min="10244" max="10244" width="61.7109375" style="123" customWidth="1"/>
    <col min="10245" max="10245" width="14" style="123" customWidth="1"/>
    <col min="10246" max="10246" width="13.28515625" style="123" customWidth="1"/>
    <col min="10247" max="10247" width="14.140625" style="123" customWidth="1"/>
    <col min="10248" max="10248" width="13.140625" style="123" customWidth="1"/>
    <col min="10249" max="10249" width="13" style="123" customWidth="1"/>
    <col min="10250" max="10250" width="12.5703125" style="123" customWidth="1"/>
    <col min="10251" max="10251" width="14.5703125" style="123" customWidth="1"/>
    <col min="10252" max="10252" width="7.5703125" style="123" customWidth="1"/>
    <col min="10253" max="10253" width="13.7109375" style="123" customWidth="1"/>
    <col min="10254" max="10254" width="13.42578125" style="123" customWidth="1"/>
    <col min="10255" max="10255" width="15.140625" style="123" customWidth="1"/>
    <col min="10256" max="10496" width="9.140625" style="123"/>
    <col min="10497" max="10497" width="4.140625" style="123" customWidth="1"/>
    <col min="10498" max="10498" width="7.28515625" style="123" customWidth="1"/>
    <col min="10499" max="10499" width="0" style="123" hidden="1" customWidth="1"/>
    <col min="10500" max="10500" width="61.7109375" style="123" customWidth="1"/>
    <col min="10501" max="10501" width="14" style="123" customWidth="1"/>
    <col min="10502" max="10502" width="13.28515625" style="123" customWidth="1"/>
    <col min="10503" max="10503" width="14.140625" style="123" customWidth="1"/>
    <col min="10504" max="10504" width="13.140625" style="123" customWidth="1"/>
    <col min="10505" max="10505" width="13" style="123" customWidth="1"/>
    <col min="10506" max="10506" width="12.5703125" style="123" customWidth="1"/>
    <col min="10507" max="10507" width="14.5703125" style="123" customWidth="1"/>
    <col min="10508" max="10508" width="7.5703125" style="123" customWidth="1"/>
    <col min="10509" max="10509" width="13.7109375" style="123" customWidth="1"/>
    <col min="10510" max="10510" width="13.42578125" style="123" customWidth="1"/>
    <col min="10511" max="10511" width="15.140625" style="123" customWidth="1"/>
    <col min="10512" max="10752" width="9.140625" style="123"/>
    <col min="10753" max="10753" width="4.140625" style="123" customWidth="1"/>
    <col min="10754" max="10754" width="7.28515625" style="123" customWidth="1"/>
    <col min="10755" max="10755" width="0" style="123" hidden="1" customWidth="1"/>
    <col min="10756" max="10756" width="61.7109375" style="123" customWidth="1"/>
    <col min="10757" max="10757" width="14" style="123" customWidth="1"/>
    <col min="10758" max="10758" width="13.28515625" style="123" customWidth="1"/>
    <col min="10759" max="10759" width="14.140625" style="123" customWidth="1"/>
    <col min="10760" max="10760" width="13.140625" style="123" customWidth="1"/>
    <col min="10761" max="10761" width="13" style="123" customWidth="1"/>
    <col min="10762" max="10762" width="12.5703125" style="123" customWidth="1"/>
    <col min="10763" max="10763" width="14.5703125" style="123" customWidth="1"/>
    <col min="10764" max="10764" width="7.5703125" style="123" customWidth="1"/>
    <col min="10765" max="10765" width="13.7109375" style="123" customWidth="1"/>
    <col min="10766" max="10766" width="13.42578125" style="123" customWidth="1"/>
    <col min="10767" max="10767" width="15.140625" style="123" customWidth="1"/>
    <col min="10768" max="11008" width="9.140625" style="123"/>
    <col min="11009" max="11009" width="4.140625" style="123" customWidth="1"/>
    <col min="11010" max="11010" width="7.28515625" style="123" customWidth="1"/>
    <col min="11011" max="11011" width="0" style="123" hidden="1" customWidth="1"/>
    <col min="11012" max="11012" width="61.7109375" style="123" customWidth="1"/>
    <col min="11013" max="11013" width="14" style="123" customWidth="1"/>
    <col min="11014" max="11014" width="13.28515625" style="123" customWidth="1"/>
    <col min="11015" max="11015" width="14.140625" style="123" customWidth="1"/>
    <col min="11016" max="11016" width="13.140625" style="123" customWidth="1"/>
    <col min="11017" max="11017" width="13" style="123" customWidth="1"/>
    <col min="11018" max="11018" width="12.5703125" style="123" customWidth="1"/>
    <col min="11019" max="11019" width="14.5703125" style="123" customWidth="1"/>
    <col min="11020" max="11020" width="7.5703125" style="123" customWidth="1"/>
    <col min="11021" max="11021" width="13.7109375" style="123" customWidth="1"/>
    <col min="11022" max="11022" width="13.42578125" style="123" customWidth="1"/>
    <col min="11023" max="11023" width="15.140625" style="123" customWidth="1"/>
    <col min="11024" max="11264" width="9.140625" style="123"/>
    <col min="11265" max="11265" width="4.140625" style="123" customWidth="1"/>
    <col min="11266" max="11266" width="7.28515625" style="123" customWidth="1"/>
    <col min="11267" max="11267" width="0" style="123" hidden="1" customWidth="1"/>
    <col min="11268" max="11268" width="61.7109375" style="123" customWidth="1"/>
    <col min="11269" max="11269" width="14" style="123" customWidth="1"/>
    <col min="11270" max="11270" width="13.28515625" style="123" customWidth="1"/>
    <col min="11271" max="11271" width="14.140625" style="123" customWidth="1"/>
    <col min="11272" max="11272" width="13.140625" style="123" customWidth="1"/>
    <col min="11273" max="11273" width="13" style="123" customWidth="1"/>
    <col min="11274" max="11274" width="12.5703125" style="123" customWidth="1"/>
    <col min="11275" max="11275" width="14.5703125" style="123" customWidth="1"/>
    <col min="11276" max="11276" width="7.5703125" style="123" customWidth="1"/>
    <col min="11277" max="11277" width="13.7109375" style="123" customWidth="1"/>
    <col min="11278" max="11278" width="13.42578125" style="123" customWidth="1"/>
    <col min="11279" max="11279" width="15.140625" style="123" customWidth="1"/>
    <col min="11280" max="11520" width="9.140625" style="123"/>
    <col min="11521" max="11521" width="4.140625" style="123" customWidth="1"/>
    <col min="11522" max="11522" width="7.28515625" style="123" customWidth="1"/>
    <col min="11523" max="11523" width="0" style="123" hidden="1" customWidth="1"/>
    <col min="11524" max="11524" width="61.7109375" style="123" customWidth="1"/>
    <col min="11525" max="11525" width="14" style="123" customWidth="1"/>
    <col min="11526" max="11526" width="13.28515625" style="123" customWidth="1"/>
    <col min="11527" max="11527" width="14.140625" style="123" customWidth="1"/>
    <col min="11528" max="11528" width="13.140625" style="123" customWidth="1"/>
    <col min="11529" max="11529" width="13" style="123" customWidth="1"/>
    <col min="11530" max="11530" width="12.5703125" style="123" customWidth="1"/>
    <col min="11531" max="11531" width="14.5703125" style="123" customWidth="1"/>
    <col min="11532" max="11532" width="7.5703125" style="123" customWidth="1"/>
    <col min="11533" max="11533" width="13.7109375" style="123" customWidth="1"/>
    <col min="11534" max="11534" width="13.42578125" style="123" customWidth="1"/>
    <col min="11535" max="11535" width="15.140625" style="123" customWidth="1"/>
    <col min="11536" max="11776" width="9.140625" style="123"/>
    <col min="11777" max="11777" width="4.140625" style="123" customWidth="1"/>
    <col min="11778" max="11778" width="7.28515625" style="123" customWidth="1"/>
    <col min="11779" max="11779" width="0" style="123" hidden="1" customWidth="1"/>
    <col min="11780" max="11780" width="61.7109375" style="123" customWidth="1"/>
    <col min="11781" max="11781" width="14" style="123" customWidth="1"/>
    <col min="11782" max="11782" width="13.28515625" style="123" customWidth="1"/>
    <col min="11783" max="11783" width="14.140625" style="123" customWidth="1"/>
    <col min="11784" max="11784" width="13.140625" style="123" customWidth="1"/>
    <col min="11785" max="11785" width="13" style="123" customWidth="1"/>
    <col min="11786" max="11786" width="12.5703125" style="123" customWidth="1"/>
    <col min="11787" max="11787" width="14.5703125" style="123" customWidth="1"/>
    <col min="11788" max="11788" width="7.5703125" style="123" customWidth="1"/>
    <col min="11789" max="11789" width="13.7109375" style="123" customWidth="1"/>
    <col min="11790" max="11790" width="13.42578125" style="123" customWidth="1"/>
    <col min="11791" max="11791" width="15.140625" style="123" customWidth="1"/>
    <col min="11792" max="12032" width="9.140625" style="123"/>
    <col min="12033" max="12033" width="4.140625" style="123" customWidth="1"/>
    <col min="12034" max="12034" width="7.28515625" style="123" customWidth="1"/>
    <col min="12035" max="12035" width="0" style="123" hidden="1" customWidth="1"/>
    <col min="12036" max="12036" width="61.7109375" style="123" customWidth="1"/>
    <col min="12037" max="12037" width="14" style="123" customWidth="1"/>
    <col min="12038" max="12038" width="13.28515625" style="123" customWidth="1"/>
    <col min="12039" max="12039" width="14.140625" style="123" customWidth="1"/>
    <col min="12040" max="12040" width="13.140625" style="123" customWidth="1"/>
    <col min="12041" max="12041" width="13" style="123" customWidth="1"/>
    <col min="12042" max="12042" width="12.5703125" style="123" customWidth="1"/>
    <col min="12043" max="12043" width="14.5703125" style="123" customWidth="1"/>
    <col min="12044" max="12044" width="7.5703125" style="123" customWidth="1"/>
    <col min="12045" max="12045" width="13.7109375" style="123" customWidth="1"/>
    <col min="12046" max="12046" width="13.42578125" style="123" customWidth="1"/>
    <col min="12047" max="12047" width="15.140625" style="123" customWidth="1"/>
    <col min="12048" max="12288" width="9.140625" style="123"/>
    <col min="12289" max="12289" width="4.140625" style="123" customWidth="1"/>
    <col min="12290" max="12290" width="7.28515625" style="123" customWidth="1"/>
    <col min="12291" max="12291" width="0" style="123" hidden="1" customWidth="1"/>
    <col min="12292" max="12292" width="61.7109375" style="123" customWidth="1"/>
    <col min="12293" max="12293" width="14" style="123" customWidth="1"/>
    <col min="12294" max="12294" width="13.28515625" style="123" customWidth="1"/>
    <col min="12295" max="12295" width="14.140625" style="123" customWidth="1"/>
    <col min="12296" max="12296" width="13.140625" style="123" customWidth="1"/>
    <col min="12297" max="12297" width="13" style="123" customWidth="1"/>
    <col min="12298" max="12298" width="12.5703125" style="123" customWidth="1"/>
    <col min="12299" max="12299" width="14.5703125" style="123" customWidth="1"/>
    <col min="12300" max="12300" width="7.5703125" style="123" customWidth="1"/>
    <col min="12301" max="12301" width="13.7109375" style="123" customWidth="1"/>
    <col min="12302" max="12302" width="13.42578125" style="123" customWidth="1"/>
    <col min="12303" max="12303" width="15.140625" style="123" customWidth="1"/>
    <col min="12304" max="12544" width="9.140625" style="123"/>
    <col min="12545" max="12545" width="4.140625" style="123" customWidth="1"/>
    <col min="12546" max="12546" width="7.28515625" style="123" customWidth="1"/>
    <col min="12547" max="12547" width="0" style="123" hidden="1" customWidth="1"/>
    <col min="12548" max="12548" width="61.7109375" style="123" customWidth="1"/>
    <col min="12549" max="12549" width="14" style="123" customWidth="1"/>
    <col min="12550" max="12550" width="13.28515625" style="123" customWidth="1"/>
    <col min="12551" max="12551" width="14.140625" style="123" customWidth="1"/>
    <col min="12552" max="12552" width="13.140625" style="123" customWidth="1"/>
    <col min="12553" max="12553" width="13" style="123" customWidth="1"/>
    <col min="12554" max="12554" width="12.5703125" style="123" customWidth="1"/>
    <col min="12555" max="12555" width="14.5703125" style="123" customWidth="1"/>
    <col min="12556" max="12556" width="7.5703125" style="123" customWidth="1"/>
    <col min="12557" max="12557" width="13.7109375" style="123" customWidth="1"/>
    <col min="12558" max="12558" width="13.42578125" style="123" customWidth="1"/>
    <col min="12559" max="12559" width="15.140625" style="123" customWidth="1"/>
    <col min="12560" max="12800" width="9.140625" style="123"/>
    <col min="12801" max="12801" width="4.140625" style="123" customWidth="1"/>
    <col min="12802" max="12802" width="7.28515625" style="123" customWidth="1"/>
    <col min="12803" max="12803" width="0" style="123" hidden="1" customWidth="1"/>
    <col min="12804" max="12804" width="61.7109375" style="123" customWidth="1"/>
    <col min="12805" max="12805" width="14" style="123" customWidth="1"/>
    <col min="12806" max="12806" width="13.28515625" style="123" customWidth="1"/>
    <col min="12807" max="12807" width="14.140625" style="123" customWidth="1"/>
    <col min="12808" max="12808" width="13.140625" style="123" customWidth="1"/>
    <col min="12809" max="12809" width="13" style="123" customWidth="1"/>
    <col min="12810" max="12810" width="12.5703125" style="123" customWidth="1"/>
    <col min="12811" max="12811" width="14.5703125" style="123" customWidth="1"/>
    <col min="12812" max="12812" width="7.5703125" style="123" customWidth="1"/>
    <col min="12813" max="12813" width="13.7109375" style="123" customWidth="1"/>
    <col min="12814" max="12814" width="13.42578125" style="123" customWidth="1"/>
    <col min="12815" max="12815" width="15.140625" style="123" customWidth="1"/>
    <col min="12816" max="13056" width="9.140625" style="123"/>
    <col min="13057" max="13057" width="4.140625" style="123" customWidth="1"/>
    <col min="13058" max="13058" width="7.28515625" style="123" customWidth="1"/>
    <col min="13059" max="13059" width="0" style="123" hidden="1" customWidth="1"/>
    <col min="13060" max="13060" width="61.7109375" style="123" customWidth="1"/>
    <col min="13061" max="13061" width="14" style="123" customWidth="1"/>
    <col min="13062" max="13062" width="13.28515625" style="123" customWidth="1"/>
    <col min="13063" max="13063" width="14.140625" style="123" customWidth="1"/>
    <col min="13064" max="13064" width="13.140625" style="123" customWidth="1"/>
    <col min="13065" max="13065" width="13" style="123" customWidth="1"/>
    <col min="13066" max="13066" width="12.5703125" style="123" customWidth="1"/>
    <col min="13067" max="13067" width="14.5703125" style="123" customWidth="1"/>
    <col min="13068" max="13068" width="7.5703125" style="123" customWidth="1"/>
    <col min="13069" max="13069" width="13.7109375" style="123" customWidth="1"/>
    <col min="13070" max="13070" width="13.42578125" style="123" customWidth="1"/>
    <col min="13071" max="13071" width="15.140625" style="123" customWidth="1"/>
    <col min="13072" max="13312" width="9.140625" style="123"/>
    <col min="13313" max="13313" width="4.140625" style="123" customWidth="1"/>
    <col min="13314" max="13314" width="7.28515625" style="123" customWidth="1"/>
    <col min="13315" max="13315" width="0" style="123" hidden="1" customWidth="1"/>
    <col min="13316" max="13316" width="61.7109375" style="123" customWidth="1"/>
    <col min="13317" max="13317" width="14" style="123" customWidth="1"/>
    <col min="13318" max="13318" width="13.28515625" style="123" customWidth="1"/>
    <col min="13319" max="13319" width="14.140625" style="123" customWidth="1"/>
    <col min="13320" max="13320" width="13.140625" style="123" customWidth="1"/>
    <col min="13321" max="13321" width="13" style="123" customWidth="1"/>
    <col min="13322" max="13322" width="12.5703125" style="123" customWidth="1"/>
    <col min="13323" max="13323" width="14.5703125" style="123" customWidth="1"/>
    <col min="13324" max="13324" width="7.5703125" style="123" customWidth="1"/>
    <col min="13325" max="13325" width="13.7109375" style="123" customWidth="1"/>
    <col min="13326" max="13326" width="13.42578125" style="123" customWidth="1"/>
    <col min="13327" max="13327" width="15.140625" style="123" customWidth="1"/>
    <col min="13328" max="13568" width="9.140625" style="123"/>
    <col min="13569" max="13569" width="4.140625" style="123" customWidth="1"/>
    <col min="13570" max="13570" width="7.28515625" style="123" customWidth="1"/>
    <col min="13571" max="13571" width="0" style="123" hidden="1" customWidth="1"/>
    <col min="13572" max="13572" width="61.7109375" style="123" customWidth="1"/>
    <col min="13573" max="13573" width="14" style="123" customWidth="1"/>
    <col min="13574" max="13574" width="13.28515625" style="123" customWidth="1"/>
    <col min="13575" max="13575" width="14.140625" style="123" customWidth="1"/>
    <col min="13576" max="13576" width="13.140625" style="123" customWidth="1"/>
    <col min="13577" max="13577" width="13" style="123" customWidth="1"/>
    <col min="13578" max="13578" width="12.5703125" style="123" customWidth="1"/>
    <col min="13579" max="13579" width="14.5703125" style="123" customWidth="1"/>
    <col min="13580" max="13580" width="7.5703125" style="123" customWidth="1"/>
    <col min="13581" max="13581" width="13.7109375" style="123" customWidth="1"/>
    <col min="13582" max="13582" width="13.42578125" style="123" customWidth="1"/>
    <col min="13583" max="13583" width="15.140625" style="123" customWidth="1"/>
    <col min="13584" max="13824" width="9.140625" style="123"/>
    <col min="13825" max="13825" width="4.140625" style="123" customWidth="1"/>
    <col min="13826" max="13826" width="7.28515625" style="123" customWidth="1"/>
    <col min="13827" max="13827" width="0" style="123" hidden="1" customWidth="1"/>
    <col min="13828" max="13828" width="61.7109375" style="123" customWidth="1"/>
    <col min="13829" max="13829" width="14" style="123" customWidth="1"/>
    <col min="13830" max="13830" width="13.28515625" style="123" customWidth="1"/>
    <col min="13831" max="13831" width="14.140625" style="123" customWidth="1"/>
    <col min="13832" max="13832" width="13.140625" style="123" customWidth="1"/>
    <col min="13833" max="13833" width="13" style="123" customWidth="1"/>
    <col min="13834" max="13834" width="12.5703125" style="123" customWidth="1"/>
    <col min="13835" max="13835" width="14.5703125" style="123" customWidth="1"/>
    <col min="13836" max="13836" width="7.5703125" style="123" customWidth="1"/>
    <col min="13837" max="13837" width="13.7109375" style="123" customWidth="1"/>
    <col min="13838" max="13838" width="13.42578125" style="123" customWidth="1"/>
    <col min="13839" max="13839" width="15.140625" style="123" customWidth="1"/>
    <col min="13840" max="14080" width="9.140625" style="123"/>
    <col min="14081" max="14081" width="4.140625" style="123" customWidth="1"/>
    <col min="14082" max="14082" width="7.28515625" style="123" customWidth="1"/>
    <col min="14083" max="14083" width="0" style="123" hidden="1" customWidth="1"/>
    <col min="14084" max="14084" width="61.7109375" style="123" customWidth="1"/>
    <col min="14085" max="14085" width="14" style="123" customWidth="1"/>
    <col min="14086" max="14086" width="13.28515625" style="123" customWidth="1"/>
    <col min="14087" max="14087" width="14.140625" style="123" customWidth="1"/>
    <col min="14088" max="14088" width="13.140625" style="123" customWidth="1"/>
    <col min="14089" max="14089" width="13" style="123" customWidth="1"/>
    <col min="14090" max="14090" width="12.5703125" style="123" customWidth="1"/>
    <col min="14091" max="14091" width="14.5703125" style="123" customWidth="1"/>
    <col min="14092" max="14092" width="7.5703125" style="123" customWidth="1"/>
    <col min="14093" max="14093" width="13.7109375" style="123" customWidth="1"/>
    <col min="14094" max="14094" width="13.42578125" style="123" customWidth="1"/>
    <col min="14095" max="14095" width="15.140625" style="123" customWidth="1"/>
    <col min="14096" max="14336" width="9.140625" style="123"/>
    <col min="14337" max="14337" width="4.140625" style="123" customWidth="1"/>
    <col min="14338" max="14338" width="7.28515625" style="123" customWidth="1"/>
    <col min="14339" max="14339" width="0" style="123" hidden="1" customWidth="1"/>
    <col min="14340" max="14340" width="61.7109375" style="123" customWidth="1"/>
    <col min="14341" max="14341" width="14" style="123" customWidth="1"/>
    <col min="14342" max="14342" width="13.28515625" style="123" customWidth="1"/>
    <col min="14343" max="14343" width="14.140625" style="123" customWidth="1"/>
    <col min="14344" max="14344" width="13.140625" style="123" customWidth="1"/>
    <col min="14345" max="14345" width="13" style="123" customWidth="1"/>
    <col min="14346" max="14346" width="12.5703125" style="123" customWidth="1"/>
    <col min="14347" max="14347" width="14.5703125" style="123" customWidth="1"/>
    <col min="14348" max="14348" width="7.5703125" style="123" customWidth="1"/>
    <col min="14349" max="14349" width="13.7109375" style="123" customWidth="1"/>
    <col min="14350" max="14350" width="13.42578125" style="123" customWidth="1"/>
    <col min="14351" max="14351" width="15.140625" style="123" customWidth="1"/>
    <col min="14352" max="14592" width="9.140625" style="123"/>
    <col min="14593" max="14593" width="4.140625" style="123" customWidth="1"/>
    <col min="14594" max="14594" width="7.28515625" style="123" customWidth="1"/>
    <col min="14595" max="14595" width="0" style="123" hidden="1" customWidth="1"/>
    <col min="14596" max="14596" width="61.7109375" style="123" customWidth="1"/>
    <col min="14597" max="14597" width="14" style="123" customWidth="1"/>
    <col min="14598" max="14598" width="13.28515625" style="123" customWidth="1"/>
    <col min="14599" max="14599" width="14.140625" style="123" customWidth="1"/>
    <col min="14600" max="14600" width="13.140625" style="123" customWidth="1"/>
    <col min="14601" max="14601" width="13" style="123" customWidth="1"/>
    <col min="14602" max="14602" width="12.5703125" style="123" customWidth="1"/>
    <col min="14603" max="14603" width="14.5703125" style="123" customWidth="1"/>
    <col min="14604" max="14604" width="7.5703125" style="123" customWidth="1"/>
    <col min="14605" max="14605" width="13.7109375" style="123" customWidth="1"/>
    <col min="14606" max="14606" width="13.42578125" style="123" customWidth="1"/>
    <col min="14607" max="14607" width="15.140625" style="123" customWidth="1"/>
    <col min="14608" max="14848" width="9.140625" style="123"/>
    <col min="14849" max="14849" width="4.140625" style="123" customWidth="1"/>
    <col min="14850" max="14850" width="7.28515625" style="123" customWidth="1"/>
    <col min="14851" max="14851" width="0" style="123" hidden="1" customWidth="1"/>
    <col min="14852" max="14852" width="61.7109375" style="123" customWidth="1"/>
    <col min="14853" max="14853" width="14" style="123" customWidth="1"/>
    <col min="14854" max="14854" width="13.28515625" style="123" customWidth="1"/>
    <col min="14855" max="14855" width="14.140625" style="123" customWidth="1"/>
    <col min="14856" max="14856" width="13.140625" style="123" customWidth="1"/>
    <col min="14857" max="14857" width="13" style="123" customWidth="1"/>
    <col min="14858" max="14858" width="12.5703125" style="123" customWidth="1"/>
    <col min="14859" max="14859" width="14.5703125" style="123" customWidth="1"/>
    <col min="14860" max="14860" width="7.5703125" style="123" customWidth="1"/>
    <col min="14861" max="14861" width="13.7109375" style="123" customWidth="1"/>
    <col min="14862" max="14862" width="13.42578125" style="123" customWidth="1"/>
    <col min="14863" max="14863" width="15.140625" style="123" customWidth="1"/>
    <col min="14864" max="15104" width="9.140625" style="123"/>
    <col min="15105" max="15105" width="4.140625" style="123" customWidth="1"/>
    <col min="15106" max="15106" width="7.28515625" style="123" customWidth="1"/>
    <col min="15107" max="15107" width="0" style="123" hidden="1" customWidth="1"/>
    <col min="15108" max="15108" width="61.7109375" style="123" customWidth="1"/>
    <col min="15109" max="15109" width="14" style="123" customWidth="1"/>
    <col min="15110" max="15110" width="13.28515625" style="123" customWidth="1"/>
    <col min="15111" max="15111" width="14.140625" style="123" customWidth="1"/>
    <col min="15112" max="15112" width="13.140625" style="123" customWidth="1"/>
    <col min="15113" max="15113" width="13" style="123" customWidth="1"/>
    <col min="15114" max="15114" width="12.5703125" style="123" customWidth="1"/>
    <col min="15115" max="15115" width="14.5703125" style="123" customWidth="1"/>
    <col min="15116" max="15116" width="7.5703125" style="123" customWidth="1"/>
    <col min="15117" max="15117" width="13.7109375" style="123" customWidth="1"/>
    <col min="15118" max="15118" width="13.42578125" style="123" customWidth="1"/>
    <col min="15119" max="15119" width="15.140625" style="123" customWidth="1"/>
    <col min="15120" max="15360" width="9.140625" style="123"/>
    <col min="15361" max="15361" width="4.140625" style="123" customWidth="1"/>
    <col min="15362" max="15362" width="7.28515625" style="123" customWidth="1"/>
    <col min="15363" max="15363" width="0" style="123" hidden="1" customWidth="1"/>
    <col min="15364" max="15364" width="61.7109375" style="123" customWidth="1"/>
    <col min="15365" max="15365" width="14" style="123" customWidth="1"/>
    <col min="15366" max="15366" width="13.28515625" style="123" customWidth="1"/>
    <col min="15367" max="15367" width="14.140625" style="123" customWidth="1"/>
    <col min="15368" max="15368" width="13.140625" style="123" customWidth="1"/>
    <col min="15369" max="15369" width="13" style="123" customWidth="1"/>
    <col min="15370" max="15370" width="12.5703125" style="123" customWidth="1"/>
    <col min="15371" max="15371" width="14.5703125" style="123" customWidth="1"/>
    <col min="15372" max="15372" width="7.5703125" style="123" customWidth="1"/>
    <col min="15373" max="15373" width="13.7109375" style="123" customWidth="1"/>
    <col min="15374" max="15374" width="13.42578125" style="123" customWidth="1"/>
    <col min="15375" max="15375" width="15.140625" style="123" customWidth="1"/>
    <col min="15376" max="15616" width="9.140625" style="123"/>
    <col min="15617" max="15617" width="4.140625" style="123" customWidth="1"/>
    <col min="15618" max="15618" width="7.28515625" style="123" customWidth="1"/>
    <col min="15619" max="15619" width="0" style="123" hidden="1" customWidth="1"/>
    <col min="15620" max="15620" width="61.7109375" style="123" customWidth="1"/>
    <col min="15621" max="15621" width="14" style="123" customWidth="1"/>
    <col min="15622" max="15622" width="13.28515625" style="123" customWidth="1"/>
    <col min="15623" max="15623" width="14.140625" style="123" customWidth="1"/>
    <col min="15624" max="15624" width="13.140625" style="123" customWidth="1"/>
    <col min="15625" max="15625" width="13" style="123" customWidth="1"/>
    <col min="15626" max="15626" width="12.5703125" style="123" customWidth="1"/>
    <col min="15627" max="15627" width="14.5703125" style="123" customWidth="1"/>
    <col min="15628" max="15628" width="7.5703125" style="123" customWidth="1"/>
    <col min="15629" max="15629" width="13.7109375" style="123" customWidth="1"/>
    <col min="15630" max="15630" width="13.42578125" style="123" customWidth="1"/>
    <col min="15631" max="15631" width="15.140625" style="123" customWidth="1"/>
    <col min="15632" max="15872" width="9.140625" style="123"/>
    <col min="15873" max="15873" width="4.140625" style="123" customWidth="1"/>
    <col min="15874" max="15874" width="7.28515625" style="123" customWidth="1"/>
    <col min="15875" max="15875" width="0" style="123" hidden="1" customWidth="1"/>
    <col min="15876" max="15876" width="61.7109375" style="123" customWidth="1"/>
    <col min="15877" max="15877" width="14" style="123" customWidth="1"/>
    <col min="15878" max="15878" width="13.28515625" style="123" customWidth="1"/>
    <col min="15879" max="15879" width="14.140625" style="123" customWidth="1"/>
    <col min="15880" max="15880" width="13.140625" style="123" customWidth="1"/>
    <col min="15881" max="15881" width="13" style="123" customWidth="1"/>
    <col min="15882" max="15882" width="12.5703125" style="123" customWidth="1"/>
    <col min="15883" max="15883" width="14.5703125" style="123" customWidth="1"/>
    <col min="15884" max="15884" width="7.5703125" style="123" customWidth="1"/>
    <col min="15885" max="15885" width="13.7109375" style="123" customWidth="1"/>
    <col min="15886" max="15886" width="13.42578125" style="123" customWidth="1"/>
    <col min="15887" max="15887" width="15.140625" style="123" customWidth="1"/>
    <col min="15888" max="16128" width="9.140625" style="123"/>
    <col min="16129" max="16129" width="4.140625" style="123" customWidth="1"/>
    <col min="16130" max="16130" width="7.28515625" style="123" customWidth="1"/>
    <col min="16131" max="16131" width="0" style="123" hidden="1" customWidth="1"/>
    <col min="16132" max="16132" width="61.7109375" style="123" customWidth="1"/>
    <col min="16133" max="16133" width="14" style="123" customWidth="1"/>
    <col min="16134" max="16134" width="13.28515625" style="123" customWidth="1"/>
    <col min="16135" max="16135" width="14.140625" style="123" customWidth="1"/>
    <col min="16136" max="16136" width="13.140625" style="123" customWidth="1"/>
    <col min="16137" max="16137" width="13" style="123" customWidth="1"/>
    <col min="16138" max="16138" width="12.5703125" style="123" customWidth="1"/>
    <col min="16139" max="16139" width="14.5703125" style="123" customWidth="1"/>
    <col min="16140" max="16140" width="7.5703125" style="123" customWidth="1"/>
    <col min="16141" max="16141" width="13.7109375" style="123" customWidth="1"/>
    <col min="16142" max="16142" width="13.42578125" style="123" customWidth="1"/>
    <col min="16143" max="16143" width="15.140625" style="123" customWidth="1"/>
    <col min="16144" max="16384" width="9.140625" style="123"/>
  </cols>
  <sheetData>
    <row r="1" spans="1:15" ht="12" customHeight="1" x14ac:dyDescent="0.25">
      <c r="A1" s="117"/>
      <c r="B1" s="117"/>
      <c r="C1" s="118"/>
      <c r="D1" s="119"/>
      <c r="E1" s="119"/>
      <c r="F1" s="119"/>
      <c r="G1" s="120"/>
      <c r="H1" s="120"/>
      <c r="I1" s="120"/>
      <c r="J1" s="120"/>
      <c r="K1" s="120"/>
      <c r="L1" s="121" t="s">
        <v>195</v>
      </c>
      <c r="M1" s="122"/>
    </row>
    <row r="2" spans="1:15" ht="12" customHeight="1" x14ac:dyDescent="0.25">
      <c r="A2" s="117"/>
      <c r="B2" s="117"/>
      <c r="C2" s="118"/>
      <c r="D2" s="119"/>
      <c r="E2" s="119"/>
      <c r="F2" s="119"/>
      <c r="G2" s="120"/>
      <c r="H2" s="120"/>
      <c r="I2" s="120"/>
      <c r="J2" s="120"/>
      <c r="K2" s="120"/>
      <c r="L2" s="589" t="s">
        <v>193</v>
      </c>
      <c r="M2" s="122"/>
    </row>
    <row r="3" spans="1:15" ht="12" customHeight="1" x14ac:dyDescent="0.25">
      <c r="A3" s="117"/>
      <c r="B3" s="117"/>
      <c r="C3" s="118"/>
      <c r="D3" s="119"/>
      <c r="E3" s="119"/>
      <c r="F3" s="119"/>
      <c r="G3" s="120"/>
      <c r="H3" s="120"/>
      <c r="I3" s="120"/>
      <c r="J3" s="120"/>
      <c r="K3" s="120"/>
      <c r="L3" s="589" t="s">
        <v>1</v>
      </c>
      <c r="M3" s="122"/>
    </row>
    <row r="4" spans="1:15" ht="12" customHeight="1" x14ac:dyDescent="0.25">
      <c r="A4" s="117"/>
      <c r="B4" s="117"/>
      <c r="C4" s="118"/>
      <c r="D4" s="119"/>
      <c r="E4" s="119"/>
      <c r="F4" s="119"/>
      <c r="G4" s="120"/>
      <c r="H4" s="120"/>
      <c r="I4" s="120"/>
      <c r="J4" s="120"/>
      <c r="K4" s="120"/>
      <c r="L4" s="589" t="s">
        <v>194</v>
      </c>
      <c r="M4" s="122"/>
    </row>
    <row r="5" spans="1:15" ht="24" customHeight="1" x14ac:dyDescent="0.25">
      <c r="A5" s="124" t="s">
        <v>196</v>
      </c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5"/>
      <c r="N5" s="126"/>
      <c r="O5" s="126"/>
    </row>
    <row r="6" spans="1:15" ht="28.5" customHeight="1" x14ac:dyDescent="0.25">
      <c r="A6" s="117"/>
      <c r="B6" s="117"/>
      <c r="C6" s="118"/>
      <c r="D6" s="122"/>
      <c r="E6" s="122"/>
      <c r="F6" s="122"/>
      <c r="G6" s="120"/>
      <c r="H6" s="120"/>
      <c r="I6" s="120"/>
      <c r="J6" s="120"/>
      <c r="K6" s="120"/>
      <c r="L6" s="120" t="s">
        <v>3</v>
      </c>
      <c r="M6" s="122"/>
    </row>
    <row r="7" spans="1:15" s="136" customFormat="1" ht="12" customHeight="1" x14ac:dyDescent="0.25">
      <c r="A7" s="127"/>
      <c r="B7" s="127"/>
      <c r="C7" s="128"/>
      <c r="D7" s="129"/>
      <c r="E7" s="129"/>
      <c r="F7" s="129"/>
      <c r="G7" s="127"/>
      <c r="H7" s="130" t="s">
        <v>197</v>
      </c>
      <c r="I7" s="131"/>
      <c r="J7" s="132"/>
      <c r="K7" s="133"/>
      <c r="L7" s="134" t="s">
        <v>198</v>
      </c>
      <c r="M7" s="135" t="s">
        <v>199</v>
      </c>
    </row>
    <row r="8" spans="1:15" s="136" customFormat="1" ht="12.75" customHeight="1" x14ac:dyDescent="0.25">
      <c r="A8" s="137"/>
      <c r="B8" s="138"/>
      <c r="C8" s="139"/>
      <c r="D8" s="140"/>
      <c r="E8" s="140"/>
      <c r="F8" s="140"/>
      <c r="G8" s="138" t="s">
        <v>200</v>
      </c>
      <c r="H8" s="141" t="s">
        <v>201</v>
      </c>
      <c r="I8" s="142"/>
      <c r="J8" s="142" t="s">
        <v>202</v>
      </c>
      <c r="K8" s="143"/>
      <c r="L8" s="144" t="s">
        <v>203</v>
      </c>
      <c r="M8" s="145" t="s">
        <v>204</v>
      </c>
    </row>
    <row r="9" spans="1:15" s="136" customFormat="1" x14ac:dyDescent="0.25">
      <c r="A9" s="137" t="s">
        <v>205</v>
      </c>
      <c r="B9" s="138" t="s">
        <v>6</v>
      </c>
      <c r="C9" s="138" t="s">
        <v>7</v>
      </c>
      <c r="D9" s="140" t="s">
        <v>206</v>
      </c>
      <c r="E9" s="140" t="s">
        <v>10</v>
      </c>
      <c r="F9" s="140" t="s">
        <v>11</v>
      </c>
      <c r="G9" s="138" t="s">
        <v>207</v>
      </c>
      <c r="H9" s="141" t="s">
        <v>208</v>
      </c>
      <c r="I9" s="137"/>
      <c r="J9" s="146" t="s">
        <v>209</v>
      </c>
      <c r="K9" s="138" t="s">
        <v>209</v>
      </c>
      <c r="L9" s="147" t="s">
        <v>210</v>
      </c>
      <c r="M9" s="145" t="s">
        <v>211</v>
      </c>
    </row>
    <row r="10" spans="1:15" s="136" customFormat="1" x14ac:dyDescent="0.25">
      <c r="A10" s="137"/>
      <c r="B10" s="138"/>
      <c r="C10" s="139"/>
      <c r="D10" s="140"/>
      <c r="E10" s="140"/>
      <c r="F10" s="140"/>
      <c r="G10" s="138" t="s">
        <v>212</v>
      </c>
      <c r="H10" s="141">
        <v>2023</v>
      </c>
      <c r="I10" s="137" t="s">
        <v>209</v>
      </c>
      <c r="J10" s="138" t="s">
        <v>213</v>
      </c>
      <c r="K10" s="138" t="s">
        <v>214</v>
      </c>
      <c r="L10" s="144" t="s">
        <v>215</v>
      </c>
      <c r="M10" s="145" t="s">
        <v>216</v>
      </c>
    </row>
    <row r="11" spans="1:15" s="136" customFormat="1" x14ac:dyDescent="0.25">
      <c r="A11" s="137"/>
      <c r="B11" s="138"/>
      <c r="C11" s="139"/>
      <c r="D11" s="140"/>
      <c r="E11" s="140"/>
      <c r="F11" s="140"/>
      <c r="G11" s="138"/>
      <c r="H11" s="141" t="s">
        <v>217</v>
      </c>
      <c r="I11" s="137" t="s">
        <v>218</v>
      </c>
      <c r="J11" s="138" t="s">
        <v>219</v>
      </c>
      <c r="K11" s="138" t="s">
        <v>220</v>
      </c>
      <c r="L11" s="144" t="s">
        <v>221</v>
      </c>
      <c r="M11" s="145" t="s">
        <v>222</v>
      </c>
    </row>
    <row r="12" spans="1:15" s="136" customFormat="1" ht="9.75" customHeight="1" x14ac:dyDescent="0.25">
      <c r="A12" s="137"/>
      <c r="B12" s="138"/>
      <c r="C12" s="139"/>
      <c r="D12" s="140"/>
      <c r="E12" s="140"/>
      <c r="F12" s="140"/>
      <c r="G12" s="138"/>
      <c r="H12" s="141"/>
      <c r="I12" s="137"/>
      <c r="J12" s="138" t="s">
        <v>223</v>
      </c>
      <c r="K12" s="137" t="s">
        <v>224</v>
      </c>
      <c r="L12" s="144" t="s">
        <v>225</v>
      </c>
      <c r="M12" s="145" t="s">
        <v>226</v>
      </c>
    </row>
    <row r="13" spans="1:15" s="136" customFormat="1" ht="9.75" customHeight="1" x14ac:dyDescent="0.25">
      <c r="A13" s="148"/>
      <c r="B13" s="149"/>
      <c r="C13" s="150"/>
      <c r="D13" s="151"/>
      <c r="E13" s="151"/>
      <c r="F13" s="151"/>
      <c r="G13" s="149"/>
      <c r="H13" s="141"/>
      <c r="I13" s="148"/>
      <c r="J13" s="149"/>
      <c r="K13" s="149"/>
      <c r="L13" s="144"/>
      <c r="M13" s="145" t="s">
        <v>227</v>
      </c>
    </row>
    <row r="14" spans="1:15" ht="10.5" customHeight="1" x14ac:dyDescent="0.25">
      <c r="A14" s="152">
        <v>1</v>
      </c>
      <c r="B14" s="152">
        <v>2</v>
      </c>
      <c r="C14" s="153">
        <v>3</v>
      </c>
      <c r="D14" s="154">
        <v>3</v>
      </c>
      <c r="E14" s="154">
        <v>4</v>
      </c>
      <c r="F14" s="154">
        <v>5</v>
      </c>
      <c r="G14" s="153">
        <v>6</v>
      </c>
      <c r="H14" s="155">
        <v>7</v>
      </c>
      <c r="I14" s="153">
        <v>8</v>
      </c>
      <c r="J14" s="156">
        <v>9</v>
      </c>
      <c r="K14" s="157">
        <v>10</v>
      </c>
      <c r="L14" s="158">
        <v>11</v>
      </c>
      <c r="M14" s="153">
        <v>12</v>
      </c>
    </row>
    <row r="15" spans="1:15" s="592" customFormat="1" ht="27" customHeight="1" x14ac:dyDescent="0.25">
      <c r="A15" s="590"/>
      <c r="B15" s="590"/>
      <c r="C15" s="166"/>
      <c r="D15" s="590" t="s">
        <v>228</v>
      </c>
      <c r="E15" s="159">
        <v>150000</v>
      </c>
      <c r="F15" s="159">
        <v>150000</v>
      </c>
      <c r="G15" s="160">
        <v>399565595.28000009</v>
      </c>
      <c r="H15" s="160">
        <v>199656499.06999999</v>
      </c>
      <c r="I15" s="160">
        <v>126707101.11000001</v>
      </c>
      <c r="J15" s="160">
        <v>54681606.350000001</v>
      </c>
      <c r="K15" s="160">
        <v>18267791.609999999</v>
      </c>
      <c r="L15" s="160">
        <v>0</v>
      </c>
      <c r="M15" s="591" t="s">
        <v>229</v>
      </c>
      <c r="O15" s="593"/>
    </row>
    <row r="16" spans="1:15" ht="18.75" customHeight="1" x14ac:dyDescent="0.25">
      <c r="A16" s="161">
        <v>750</v>
      </c>
      <c r="B16" s="162"/>
      <c r="C16" s="154"/>
      <c r="D16" s="163" t="s">
        <v>230</v>
      </c>
      <c r="E16" s="164">
        <v>150000</v>
      </c>
      <c r="F16" s="164">
        <v>150000</v>
      </c>
      <c r="G16" s="164">
        <v>90540324.670000002</v>
      </c>
      <c r="H16" s="164">
        <v>22649437.020000003</v>
      </c>
      <c r="I16" s="164">
        <v>17450193.420000002</v>
      </c>
      <c r="J16" s="164">
        <v>500621.80000000005</v>
      </c>
      <c r="K16" s="164">
        <v>4698621.8000000007</v>
      </c>
      <c r="L16" s="164">
        <v>0</v>
      </c>
      <c r="M16" s="591" t="s">
        <v>229</v>
      </c>
    </row>
    <row r="17" spans="1:15" ht="20.25" customHeight="1" x14ac:dyDescent="0.25">
      <c r="A17" s="162"/>
      <c r="B17" s="162">
        <v>75095</v>
      </c>
      <c r="C17" s="154"/>
      <c r="D17" s="165" t="s">
        <v>27</v>
      </c>
      <c r="E17" s="164">
        <v>150000</v>
      </c>
      <c r="F17" s="164">
        <v>150000</v>
      </c>
      <c r="G17" s="164">
        <v>87579351.670000002</v>
      </c>
      <c r="H17" s="164">
        <v>20321005.060000002</v>
      </c>
      <c r="I17" s="164">
        <v>16794928.420000002</v>
      </c>
      <c r="J17" s="164">
        <v>500621.80000000005</v>
      </c>
      <c r="K17" s="164">
        <v>3025454.8400000003</v>
      </c>
      <c r="L17" s="164">
        <v>0</v>
      </c>
      <c r="M17" s="591" t="s">
        <v>229</v>
      </c>
    </row>
    <row r="18" spans="1:15" ht="24.75" customHeight="1" x14ac:dyDescent="0.25">
      <c r="A18" s="162"/>
      <c r="B18" s="154"/>
      <c r="C18" s="166" t="s">
        <v>231</v>
      </c>
      <c r="D18" s="167" t="s">
        <v>232</v>
      </c>
      <c r="E18" s="168"/>
      <c r="F18" s="168">
        <v>150000</v>
      </c>
      <c r="G18" s="169">
        <v>2772842.76</v>
      </c>
      <c r="H18" s="169">
        <v>1625242.7600000002</v>
      </c>
      <c r="I18" s="169">
        <v>40000</v>
      </c>
      <c r="J18" s="169">
        <v>237786.41</v>
      </c>
      <c r="K18" s="169">
        <v>1347456.35</v>
      </c>
      <c r="L18" s="169">
        <v>0</v>
      </c>
      <c r="M18" s="594" t="s">
        <v>233</v>
      </c>
      <c r="N18" s="170"/>
    </row>
    <row r="19" spans="1:15" ht="24" customHeight="1" x14ac:dyDescent="0.25">
      <c r="A19" s="171"/>
      <c r="B19" s="172"/>
      <c r="C19" s="166" t="s">
        <v>234</v>
      </c>
      <c r="D19" s="173" t="s">
        <v>235</v>
      </c>
      <c r="E19" s="174">
        <v>150000</v>
      </c>
      <c r="F19" s="175"/>
      <c r="G19" s="169">
        <v>850000</v>
      </c>
      <c r="H19" s="169">
        <v>850000</v>
      </c>
      <c r="I19" s="169"/>
      <c r="J19" s="176">
        <v>127500</v>
      </c>
      <c r="K19" s="176">
        <v>722500</v>
      </c>
      <c r="L19" s="169"/>
      <c r="M19" s="594" t="s">
        <v>236</v>
      </c>
    </row>
    <row r="20" spans="1:15" ht="24" customHeight="1" x14ac:dyDescent="0.25">
      <c r="A20" s="177"/>
      <c r="B20" s="123"/>
      <c r="C20" s="123"/>
      <c r="D20" s="123" t="s">
        <v>237</v>
      </c>
      <c r="G20" s="123"/>
      <c r="H20" s="123"/>
      <c r="I20" s="123"/>
      <c r="J20" s="123"/>
      <c r="K20" s="123"/>
      <c r="L20" s="123"/>
      <c r="M20" s="123"/>
    </row>
    <row r="21" spans="1:15" ht="24" customHeight="1" x14ac:dyDescent="0.25">
      <c r="A21" s="118"/>
      <c r="B21" s="117"/>
      <c r="C21" s="118"/>
      <c r="D21" s="178"/>
      <c r="E21" s="178"/>
      <c r="F21" s="178"/>
      <c r="G21" s="179"/>
      <c r="H21" s="179"/>
      <c r="I21" s="179"/>
      <c r="J21" s="179"/>
      <c r="K21" s="179"/>
      <c r="L21" s="179"/>
      <c r="M21" s="595"/>
    </row>
    <row r="22" spans="1:15" s="182" customFormat="1" x14ac:dyDescent="0.25">
      <c r="A22" s="180"/>
      <c r="B22" s="180"/>
      <c r="C22" s="136"/>
      <c r="D22" s="123"/>
      <c r="E22" s="123"/>
      <c r="F22" s="123"/>
      <c r="G22" s="181"/>
      <c r="H22" s="181"/>
      <c r="I22" s="181"/>
      <c r="J22" s="181"/>
      <c r="K22" s="181"/>
      <c r="L22" s="181"/>
      <c r="N22" s="123"/>
      <c r="O22" s="123"/>
    </row>
    <row r="23" spans="1:15" s="182" customFormat="1" x14ac:dyDescent="0.25">
      <c r="A23" s="180"/>
      <c r="B23" s="180"/>
      <c r="C23" s="136"/>
      <c r="D23" s="123"/>
      <c r="E23" s="123"/>
      <c r="F23" s="123"/>
      <c r="G23" s="181"/>
      <c r="H23" s="181"/>
      <c r="I23" s="181"/>
      <c r="J23" s="181"/>
      <c r="K23" s="181"/>
      <c r="L23" s="181"/>
      <c r="N23" s="123"/>
      <c r="O23" s="123"/>
    </row>
    <row r="24" spans="1:15" s="182" customFormat="1" x14ac:dyDescent="0.25">
      <c r="A24" s="180"/>
      <c r="B24" s="180"/>
      <c r="C24" s="136"/>
      <c r="D24" s="123"/>
      <c r="E24" s="123"/>
      <c r="F24" s="123"/>
      <c r="G24" s="181"/>
      <c r="H24" s="181"/>
      <c r="I24" s="181"/>
      <c r="J24" s="181"/>
      <c r="K24" s="181"/>
      <c r="L24" s="181"/>
      <c r="N24" s="123"/>
      <c r="O24" s="123"/>
    </row>
    <row r="25" spans="1:15" s="182" customFormat="1" x14ac:dyDescent="0.25">
      <c r="A25" s="180"/>
      <c r="B25" s="180"/>
      <c r="C25" s="136"/>
      <c r="D25" s="123"/>
      <c r="E25" s="123"/>
      <c r="F25" s="123"/>
      <c r="G25" s="181"/>
      <c r="H25" s="181"/>
      <c r="I25" s="181"/>
      <c r="J25" s="181"/>
      <c r="K25" s="181"/>
      <c r="L25" s="181"/>
      <c r="N25" s="123"/>
      <c r="O25" s="123"/>
    </row>
    <row r="26" spans="1:15" s="182" customFormat="1" x14ac:dyDescent="0.25">
      <c r="A26" s="180"/>
      <c r="B26" s="180"/>
      <c r="C26" s="136"/>
      <c r="D26" s="123"/>
      <c r="E26" s="123"/>
      <c r="F26" s="123"/>
      <c r="G26" s="181"/>
      <c r="H26" s="181"/>
      <c r="I26" s="181"/>
      <c r="J26" s="181"/>
      <c r="K26" s="181"/>
      <c r="L26" s="181"/>
      <c r="N26" s="123"/>
      <c r="O26" s="123"/>
    </row>
    <row r="27" spans="1:15" s="182" customFormat="1" x14ac:dyDescent="0.25">
      <c r="A27" s="180"/>
      <c r="B27" s="180"/>
      <c r="C27" s="136"/>
      <c r="D27" s="123"/>
      <c r="E27" s="123"/>
      <c r="F27" s="123"/>
      <c r="G27" s="181"/>
      <c r="H27" s="181"/>
      <c r="I27" s="181"/>
      <c r="J27" s="181"/>
      <c r="K27" s="181"/>
      <c r="L27" s="181"/>
      <c r="N27" s="123"/>
      <c r="O27" s="123"/>
    </row>
    <row r="28" spans="1:15" s="182" customFormat="1" x14ac:dyDescent="0.25">
      <c r="A28" s="180"/>
      <c r="B28" s="180"/>
      <c r="C28" s="136"/>
      <c r="D28" s="123"/>
      <c r="E28" s="123"/>
      <c r="F28" s="123"/>
      <c r="G28" s="181"/>
      <c r="H28" s="181"/>
      <c r="I28" s="181"/>
      <c r="J28" s="181"/>
      <c r="K28" s="181"/>
      <c r="L28" s="181"/>
      <c r="N28" s="123"/>
      <c r="O28" s="123"/>
    </row>
    <row r="29" spans="1:15" s="182" customFormat="1" x14ac:dyDescent="0.25">
      <c r="A29" s="180"/>
      <c r="B29" s="180"/>
      <c r="C29" s="136"/>
      <c r="D29" s="123"/>
      <c r="E29" s="123"/>
      <c r="F29" s="123"/>
      <c r="G29" s="181"/>
      <c r="H29" s="181"/>
      <c r="I29" s="181"/>
      <c r="J29" s="181"/>
      <c r="K29" s="181"/>
      <c r="L29" s="181"/>
      <c r="N29" s="123"/>
      <c r="O29" s="123"/>
    </row>
    <row r="30" spans="1:15" s="182" customFormat="1" x14ac:dyDescent="0.25">
      <c r="A30" s="180"/>
      <c r="B30" s="180"/>
      <c r="C30" s="136"/>
      <c r="D30" s="123"/>
      <c r="E30" s="123"/>
      <c r="F30" s="123"/>
      <c r="G30" s="181"/>
      <c r="H30" s="181"/>
      <c r="I30" s="181"/>
      <c r="J30" s="181"/>
      <c r="K30" s="181"/>
      <c r="L30" s="181"/>
      <c r="N30" s="123"/>
      <c r="O30" s="123"/>
    </row>
    <row r="31" spans="1:15" s="182" customFormat="1" x14ac:dyDescent="0.25">
      <c r="A31" s="180"/>
      <c r="B31" s="180"/>
      <c r="C31" s="136"/>
      <c r="D31" s="123"/>
      <c r="E31" s="123"/>
      <c r="F31" s="123"/>
      <c r="G31" s="181"/>
      <c r="H31" s="181"/>
      <c r="I31" s="181"/>
      <c r="J31" s="181"/>
      <c r="K31" s="181"/>
      <c r="L31" s="181"/>
      <c r="N31" s="123"/>
      <c r="O31" s="123"/>
    </row>
    <row r="32" spans="1:15" s="182" customFormat="1" x14ac:dyDescent="0.25">
      <c r="A32" s="180"/>
      <c r="B32" s="180"/>
      <c r="C32" s="136"/>
      <c r="D32" s="123"/>
      <c r="E32" s="123"/>
      <c r="F32" s="123"/>
      <c r="G32" s="181"/>
      <c r="H32" s="181"/>
      <c r="I32" s="181"/>
      <c r="J32" s="181"/>
      <c r="K32" s="181"/>
      <c r="L32" s="181"/>
      <c r="N32" s="123"/>
      <c r="O32" s="123"/>
    </row>
    <row r="33" spans="1:15" s="182" customFormat="1" x14ac:dyDescent="0.25">
      <c r="A33" s="180"/>
      <c r="B33" s="180"/>
      <c r="C33" s="136"/>
      <c r="D33" s="123"/>
      <c r="E33" s="123"/>
      <c r="F33" s="123"/>
      <c r="G33" s="181"/>
      <c r="H33" s="181"/>
      <c r="I33" s="181"/>
      <c r="J33" s="181"/>
      <c r="K33" s="181"/>
      <c r="L33" s="181"/>
      <c r="N33" s="123"/>
      <c r="O33" s="123"/>
    </row>
    <row r="34" spans="1:15" s="182" customFormat="1" x14ac:dyDescent="0.25">
      <c r="A34" s="180"/>
      <c r="B34" s="180"/>
      <c r="C34" s="136"/>
      <c r="D34" s="123"/>
      <c r="E34" s="123"/>
      <c r="F34" s="123"/>
      <c r="G34" s="181"/>
      <c r="H34" s="181"/>
      <c r="I34" s="181"/>
      <c r="J34" s="181"/>
      <c r="K34" s="181"/>
      <c r="L34" s="181"/>
      <c r="N34" s="123"/>
      <c r="O34" s="123"/>
    </row>
    <row r="35" spans="1:15" s="182" customFormat="1" x14ac:dyDescent="0.25">
      <c r="A35" s="180"/>
      <c r="B35" s="180"/>
      <c r="C35" s="136"/>
      <c r="D35" s="123"/>
      <c r="E35" s="123"/>
      <c r="F35" s="123"/>
      <c r="G35" s="181"/>
      <c r="H35" s="181"/>
      <c r="I35" s="181"/>
      <c r="J35" s="181"/>
      <c r="K35" s="181"/>
      <c r="L35" s="181"/>
      <c r="N35" s="123"/>
      <c r="O35" s="123"/>
    </row>
    <row r="36" spans="1:15" s="182" customFormat="1" x14ac:dyDescent="0.25">
      <c r="A36" s="180"/>
      <c r="B36" s="180"/>
      <c r="C36" s="136"/>
      <c r="D36" s="123"/>
      <c r="E36" s="123"/>
      <c r="F36" s="123"/>
      <c r="G36" s="181"/>
      <c r="H36" s="181"/>
      <c r="I36" s="181"/>
      <c r="J36" s="181"/>
      <c r="K36" s="181"/>
      <c r="L36" s="181"/>
      <c r="N36" s="123"/>
      <c r="O36" s="123"/>
    </row>
    <row r="37" spans="1:15" s="182" customFormat="1" x14ac:dyDescent="0.25">
      <c r="A37" s="180"/>
      <c r="B37" s="180"/>
      <c r="C37" s="136"/>
      <c r="D37" s="123"/>
      <c r="E37" s="123"/>
      <c r="F37" s="123"/>
      <c r="G37" s="181"/>
      <c r="H37" s="181"/>
      <c r="I37" s="181"/>
      <c r="J37" s="181"/>
      <c r="K37" s="181"/>
      <c r="L37" s="181"/>
      <c r="N37" s="123"/>
      <c r="O37" s="123"/>
    </row>
    <row r="38" spans="1:15" s="182" customFormat="1" x14ac:dyDescent="0.25">
      <c r="A38" s="180"/>
      <c r="B38" s="180"/>
      <c r="C38" s="136"/>
      <c r="D38" s="123"/>
      <c r="E38" s="123"/>
      <c r="F38" s="123"/>
      <c r="G38" s="181"/>
      <c r="H38" s="181"/>
      <c r="I38" s="181"/>
      <c r="J38" s="181"/>
      <c r="K38" s="181"/>
      <c r="L38" s="181"/>
      <c r="N38" s="123"/>
      <c r="O38" s="123"/>
    </row>
    <row r="39" spans="1:15" s="182" customFormat="1" x14ac:dyDescent="0.25">
      <c r="A39" s="180"/>
      <c r="B39" s="180"/>
      <c r="C39" s="136"/>
      <c r="D39" s="123"/>
      <c r="E39" s="123"/>
      <c r="F39" s="123"/>
      <c r="G39" s="181"/>
      <c r="H39" s="181"/>
      <c r="I39" s="181"/>
      <c r="J39" s="181"/>
      <c r="K39" s="181"/>
      <c r="L39" s="181"/>
      <c r="N39" s="123"/>
      <c r="O39" s="123"/>
    </row>
    <row r="40" spans="1:15" s="182" customFormat="1" x14ac:dyDescent="0.25">
      <c r="A40" s="180"/>
      <c r="B40" s="180"/>
      <c r="C40" s="136"/>
      <c r="D40" s="123"/>
      <c r="E40" s="123"/>
      <c r="F40" s="123"/>
      <c r="G40" s="181"/>
      <c r="H40" s="181"/>
      <c r="I40" s="181"/>
      <c r="J40" s="181"/>
      <c r="K40" s="181"/>
      <c r="L40" s="181"/>
      <c r="N40" s="123"/>
      <c r="O40" s="123"/>
    </row>
    <row r="41" spans="1:15" s="182" customFormat="1" x14ac:dyDescent="0.25">
      <c r="A41" s="180"/>
      <c r="B41" s="180"/>
      <c r="C41" s="136"/>
      <c r="D41" s="123"/>
      <c r="E41" s="123"/>
      <c r="F41" s="123"/>
      <c r="G41" s="181"/>
      <c r="H41" s="181"/>
      <c r="I41" s="181"/>
      <c r="J41" s="181"/>
      <c r="K41" s="181"/>
      <c r="L41" s="181"/>
      <c r="N41" s="123"/>
      <c r="O41" s="123"/>
    </row>
  </sheetData>
  <sheetProtection selectLockedCells="1" selectUnlockedCells="1"/>
  <autoFilter ref="M1:M41" xr:uid="{B2A21F53-72B8-40FA-BCFD-BF62C003A3C8}"/>
  <printOptions horizontalCentered="1"/>
  <pageMargins left="0.31496062992125984" right="0.31496062992125984" top="0.55118110236220474" bottom="0.55118110236220474" header="0.51181102362204722" footer="0.31496062992125984"/>
  <pageSetup paperSize="9" scale="74" firstPageNumber="30" orientation="landscape" useFirstPageNumber="1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D2FA9-2FF7-47DE-8F00-235ADC1B3A7A}">
  <sheetPr>
    <tabColor rgb="FF00FFFF"/>
  </sheetPr>
  <dimension ref="A1:L47"/>
  <sheetViews>
    <sheetView zoomScale="120" zoomScaleNormal="120" workbookViewId="0">
      <pane ySplit="17" topLeftCell="A18" activePane="bottomLeft" state="frozen"/>
      <selection pane="bottomLeft"/>
    </sheetView>
  </sheetViews>
  <sheetFormatPr defaultColWidth="10.28515625" defaultRowHeight="11.25" x14ac:dyDescent="0.2"/>
  <cols>
    <col min="1" max="1" width="6.42578125" style="184" customWidth="1"/>
    <col min="2" max="2" width="58.28515625" style="184" customWidth="1"/>
    <col min="3" max="3" width="12" style="184" bestFit="1" customWidth="1"/>
    <col min="4" max="4" width="11.42578125" style="184" customWidth="1"/>
    <col min="5" max="7" width="10.7109375" style="184" customWidth="1"/>
    <col min="8" max="9" width="11.28515625" style="184" customWidth="1"/>
    <col min="10" max="10" width="17" style="184" customWidth="1"/>
    <col min="11" max="11" width="16.28515625" style="184" customWidth="1"/>
    <col min="12" max="256" width="10.28515625" style="184"/>
    <col min="257" max="257" width="6.42578125" style="184" customWidth="1"/>
    <col min="258" max="258" width="58.28515625" style="184" customWidth="1"/>
    <col min="259" max="259" width="10.28515625" style="184"/>
    <col min="260" max="260" width="11" style="184" customWidth="1"/>
    <col min="261" max="262" width="9.7109375" style="184" customWidth="1"/>
    <col min="263" max="263" width="10.7109375" style="184" customWidth="1"/>
    <col min="264" max="265" width="11.28515625" style="184" customWidth="1"/>
    <col min="266" max="266" width="17" style="184" customWidth="1"/>
    <col min="267" max="267" width="16.28515625" style="184" customWidth="1"/>
    <col min="268" max="512" width="10.28515625" style="184"/>
    <col min="513" max="513" width="6.42578125" style="184" customWidth="1"/>
    <col min="514" max="514" width="58.28515625" style="184" customWidth="1"/>
    <col min="515" max="515" width="10.28515625" style="184"/>
    <col min="516" max="516" width="11" style="184" customWidth="1"/>
    <col min="517" max="518" width="9.7109375" style="184" customWidth="1"/>
    <col min="519" max="519" width="10.7109375" style="184" customWidth="1"/>
    <col min="520" max="521" width="11.28515625" style="184" customWidth="1"/>
    <col min="522" max="522" width="17" style="184" customWidth="1"/>
    <col min="523" max="523" width="16.28515625" style="184" customWidth="1"/>
    <col min="524" max="768" width="10.28515625" style="184"/>
    <col min="769" max="769" width="6.42578125" style="184" customWidth="1"/>
    <col min="770" max="770" width="58.28515625" style="184" customWidth="1"/>
    <col min="771" max="771" width="10.28515625" style="184"/>
    <col min="772" max="772" width="11" style="184" customWidth="1"/>
    <col min="773" max="774" width="9.7109375" style="184" customWidth="1"/>
    <col min="775" max="775" width="10.7109375" style="184" customWidth="1"/>
    <col min="776" max="777" width="11.28515625" style="184" customWidth="1"/>
    <col min="778" max="778" width="17" style="184" customWidth="1"/>
    <col min="779" max="779" width="16.28515625" style="184" customWidth="1"/>
    <col min="780" max="1024" width="10.28515625" style="184"/>
    <col min="1025" max="1025" width="6.42578125" style="184" customWidth="1"/>
    <col min="1026" max="1026" width="58.28515625" style="184" customWidth="1"/>
    <col min="1027" max="1027" width="10.28515625" style="184"/>
    <col min="1028" max="1028" width="11" style="184" customWidth="1"/>
    <col min="1029" max="1030" width="9.7109375" style="184" customWidth="1"/>
    <col min="1031" max="1031" width="10.7109375" style="184" customWidth="1"/>
    <col min="1032" max="1033" width="11.28515625" style="184" customWidth="1"/>
    <col min="1034" max="1034" width="17" style="184" customWidth="1"/>
    <col min="1035" max="1035" width="16.28515625" style="184" customWidth="1"/>
    <col min="1036" max="1280" width="10.28515625" style="184"/>
    <col min="1281" max="1281" width="6.42578125" style="184" customWidth="1"/>
    <col min="1282" max="1282" width="58.28515625" style="184" customWidth="1"/>
    <col min="1283" max="1283" width="10.28515625" style="184"/>
    <col min="1284" max="1284" width="11" style="184" customWidth="1"/>
    <col min="1285" max="1286" width="9.7109375" style="184" customWidth="1"/>
    <col min="1287" max="1287" width="10.7109375" style="184" customWidth="1"/>
    <col min="1288" max="1289" width="11.28515625" style="184" customWidth="1"/>
    <col min="1290" max="1290" width="17" style="184" customWidth="1"/>
    <col min="1291" max="1291" width="16.28515625" style="184" customWidth="1"/>
    <col min="1292" max="1536" width="10.28515625" style="184"/>
    <col min="1537" max="1537" width="6.42578125" style="184" customWidth="1"/>
    <col min="1538" max="1538" width="58.28515625" style="184" customWidth="1"/>
    <col min="1539" max="1539" width="10.28515625" style="184"/>
    <col min="1540" max="1540" width="11" style="184" customWidth="1"/>
    <col min="1541" max="1542" width="9.7109375" style="184" customWidth="1"/>
    <col min="1543" max="1543" width="10.7109375" style="184" customWidth="1"/>
    <col min="1544" max="1545" width="11.28515625" style="184" customWidth="1"/>
    <col min="1546" max="1546" width="17" style="184" customWidth="1"/>
    <col min="1547" max="1547" width="16.28515625" style="184" customWidth="1"/>
    <col min="1548" max="1792" width="10.28515625" style="184"/>
    <col min="1793" max="1793" width="6.42578125" style="184" customWidth="1"/>
    <col min="1794" max="1794" width="58.28515625" style="184" customWidth="1"/>
    <col min="1795" max="1795" width="10.28515625" style="184"/>
    <col min="1796" max="1796" width="11" style="184" customWidth="1"/>
    <col min="1797" max="1798" width="9.7109375" style="184" customWidth="1"/>
    <col min="1799" max="1799" width="10.7109375" style="184" customWidth="1"/>
    <col min="1800" max="1801" width="11.28515625" style="184" customWidth="1"/>
    <col min="1802" max="1802" width="17" style="184" customWidth="1"/>
    <col min="1803" max="1803" width="16.28515625" style="184" customWidth="1"/>
    <col min="1804" max="2048" width="10.28515625" style="184"/>
    <col min="2049" max="2049" width="6.42578125" style="184" customWidth="1"/>
    <col min="2050" max="2050" width="58.28515625" style="184" customWidth="1"/>
    <col min="2051" max="2051" width="10.28515625" style="184"/>
    <col min="2052" max="2052" width="11" style="184" customWidth="1"/>
    <col min="2053" max="2054" width="9.7109375" style="184" customWidth="1"/>
    <col min="2055" max="2055" width="10.7109375" style="184" customWidth="1"/>
    <col min="2056" max="2057" width="11.28515625" style="184" customWidth="1"/>
    <col min="2058" max="2058" width="17" style="184" customWidth="1"/>
    <col min="2059" max="2059" width="16.28515625" style="184" customWidth="1"/>
    <col min="2060" max="2304" width="10.28515625" style="184"/>
    <col min="2305" max="2305" width="6.42578125" style="184" customWidth="1"/>
    <col min="2306" max="2306" width="58.28515625" style="184" customWidth="1"/>
    <col min="2307" max="2307" width="10.28515625" style="184"/>
    <col min="2308" max="2308" width="11" style="184" customWidth="1"/>
    <col min="2309" max="2310" width="9.7109375" style="184" customWidth="1"/>
    <col min="2311" max="2311" width="10.7109375" style="184" customWidth="1"/>
    <col min="2312" max="2313" width="11.28515625" style="184" customWidth="1"/>
    <col min="2314" max="2314" width="17" style="184" customWidth="1"/>
    <col min="2315" max="2315" width="16.28515625" style="184" customWidth="1"/>
    <col min="2316" max="2560" width="10.28515625" style="184"/>
    <col min="2561" max="2561" width="6.42578125" style="184" customWidth="1"/>
    <col min="2562" max="2562" width="58.28515625" style="184" customWidth="1"/>
    <col min="2563" max="2563" width="10.28515625" style="184"/>
    <col min="2564" max="2564" width="11" style="184" customWidth="1"/>
    <col min="2565" max="2566" width="9.7109375" style="184" customWidth="1"/>
    <col min="2567" max="2567" width="10.7109375" style="184" customWidth="1"/>
    <col min="2568" max="2569" width="11.28515625" style="184" customWidth="1"/>
    <col min="2570" max="2570" width="17" style="184" customWidth="1"/>
    <col min="2571" max="2571" width="16.28515625" style="184" customWidth="1"/>
    <col min="2572" max="2816" width="10.28515625" style="184"/>
    <col min="2817" max="2817" width="6.42578125" style="184" customWidth="1"/>
    <col min="2818" max="2818" width="58.28515625" style="184" customWidth="1"/>
    <col min="2819" max="2819" width="10.28515625" style="184"/>
    <col min="2820" max="2820" width="11" style="184" customWidth="1"/>
    <col min="2821" max="2822" width="9.7109375" style="184" customWidth="1"/>
    <col min="2823" max="2823" width="10.7109375" style="184" customWidth="1"/>
    <col min="2824" max="2825" width="11.28515625" style="184" customWidth="1"/>
    <col min="2826" max="2826" width="17" style="184" customWidth="1"/>
    <col min="2827" max="2827" width="16.28515625" style="184" customWidth="1"/>
    <col min="2828" max="3072" width="10.28515625" style="184"/>
    <col min="3073" max="3073" width="6.42578125" style="184" customWidth="1"/>
    <col min="3074" max="3074" width="58.28515625" style="184" customWidth="1"/>
    <col min="3075" max="3075" width="10.28515625" style="184"/>
    <col min="3076" max="3076" width="11" style="184" customWidth="1"/>
    <col min="3077" max="3078" width="9.7109375" style="184" customWidth="1"/>
    <col min="3079" max="3079" width="10.7109375" style="184" customWidth="1"/>
    <col min="3080" max="3081" width="11.28515625" style="184" customWidth="1"/>
    <col min="3082" max="3082" width="17" style="184" customWidth="1"/>
    <col min="3083" max="3083" width="16.28515625" style="184" customWidth="1"/>
    <col min="3084" max="3328" width="10.28515625" style="184"/>
    <col min="3329" max="3329" width="6.42578125" style="184" customWidth="1"/>
    <col min="3330" max="3330" width="58.28515625" style="184" customWidth="1"/>
    <col min="3331" max="3331" width="10.28515625" style="184"/>
    <col min="3332" max="3332" width="11" style="184" customWidth="1"/>
    <col min="3333" max="3334" width="9.7109375" style="184" customWidth="1"/>
    <col min="3335" max="3335" width="10.7109375" style="184" customWidth="1"/>
    <col min="3336" max="3337" width="11.28515625" style="184" customWidth="1"/>
    <col min="3338" max="3338" width="17" style="184" customWidth="1"/>
    <col min="3339" max="3339" width="16.28515625" style="184" customWidth="1"/>
    <col min="3340" max="3584" width="10.28515625" style="184"/>
    <col min="3585" max="3585" width="6.42578125" style="184" customWidth="1"/>
    <col min="3586" max="3586" width="58.28515625" style="184" customWidth="1"/>
    <col min="3587" max="3587" width="10.28515625" style="184"/>
    <col min="3588" max="3588" width="11" style="184" customWidth="1"/>
    <col min="3589" max="3590" width="9.7109375" style="184" customWidth="1"/>
    <col min="3591" max="3591" width="10.7109375" style="184" customWidth="1"/>
    <col min="3592" max="3593" width="11.28515625" style="184" customWidth="1"/>
    <col min="3594" max="3594" width="17" style="184" customWidth="1"/>
    <col min="3595" max="3595" width="16.28515625" style="184" customWidth="1"/>
    <col min="3596" max="3840" width="10.28515625" style="184"/>
    <col min="3841" max="3841" width="6.42578125" style="184" customWidth="1"/>
    <col min="3842" max="3842" width="58.28515625" style="184" customWidth="1"/>
    <col min="3843" max="3843" width="10.28515625" style="184"/>
    <col min="3844" max="3844" width="11" style="184" customWidth="1"/>
    <col min="3845" max="3846" width="9.7109375" style="184" customWidth="1"/>
    <col min="3847" max="3847" width="10.7109375" style="184" customWidth="1"/>
    <col min="3848" max="3849" width="11.28515625" style="184" customWidth="1"/>
    <col min="3850" max="3850" width="17" style="184" customWidth="1"/>
    <col min="3851" max="3851" width="16.28515625" style="184" customWidth="1"/>
    <col min="3852" max="4096" width="10.28515625" style="184"/>
    <col min="4097" max="4097" width="6.42578125" style="184" customWidth="1"/>
    <col min="4098" max="4098" width="58.28515625" style="184" customWidth="1"/>
    <col min="4099" max="4099" width="10.28515625" style="184"/>
    <col min="4100" max="4100" width="11" style="184" customWidth="1"/>
    <col min="4101" max="4102" width="9.7109375" style="184" customWidth="1"/>
    <col min="4103" max="4103" width="10.7109375" style="184" customWidth="1"/>
    <col min="4104" max="4105" width="11.28515625" style="184" customWidth="1"/>
    <col min="4106" max="4106" width="17" style="184" customWidth="1"/>
    <col min="4107" max="4107" width="16.28515625" style="184" customWidth="1"/>
    <col min="4108" max="4352" width="10.28515625" style="184"/>
    <col min="4353" max="4353" width="6.42578125" style="184" customWidth="1"/>
    <col min="4354" max="4354" width="58.28515625" style="184" customWidth="1"/>
    <col min="4355" max="4355" width="10.28515625" style="184"/>
    <col min="4356" max="4356" width="11" style="184" customWidth="1"/>
    <col min="4357" max="4358" width="9.7109375" style="184" customWidth="1"/>
    <col min="4359" max="4359" width="10.7109375" style="184" customWidth="1"/>
    <col min="4360" max="4361" width="11.28515625" style="184" customWidth="1"/>
    <col min="4362" max="4362" width="17" style="184" customWidth="1"/>
    <col min="4363" max="4363" width="16.28515625" style="184" customWidth="1"/>
    <col min="4364" max="4608" width="10.28515625" style="184"/>
    <col min="4609" max="4609" width="6.42578125" style="184" customWidth="1"/>
    <col min="4610" max="4610" width="58.28515625" style="184" customWidth="1"/>
    <col min="4611" max="4611" width="10.28515625" style="184"/>
    <col min="4612" max="4612" width="11" style="184" customWidth="1"/>
    <col min="4613" max="4614" width="9.7109375" style="184" customWidth="1"/>
    <col min="4615" max="4615" width="10.7109375" style="184" customWidth="1"/>
    <col min="4616" max="4617" width="11.28515625" style="184" customWidth="1"/>
    <col min="4618" max="4618" width="17" style="184" customWidth="1"/>
    <col min="4619" max="4619" width="16.28515625" style="184" customWidth="1"/>
    <col min="4620" max="4864" width="10.28515625" style="184"/>
    <col min="4865" max="4865" width="6.42578125" style="184" customWidth="1"/>
    <col min="4866" max="4866" width="58.28515625" style="184" customWidth="1"/>
    <col min="4867" max="4867" width="10.28515625" style="184"/>
    <col min="4868" max="4868" width="11" style="184" customWidth="1"/>
    <col min="4869" max="4870" width="9.7109375" style="184" customWidth="1"/>
    <col min="4871" max="4871" width="10.7109375" style="184" customWidth="1"/>
    <col min="4872" max="4873" width="11.28515625" style="184" customWidth="1"/>
    <col min="4874" max="4874" width="17" style="184" customWidth="1"/>
    <col min="4875" max="4875" width="16.28515625" style="184" customWidth="1"/>
    <col min="4876" max="5120" width="10.28515625" style="184"/>
    <col min="5121" max="5121" width="6.42578125" style="184" customWidth="1"/>
    <col min="5122" max="5122" width="58.28515625" style="184" customWidth="1"/>
    <col min="5123" max="5123" width="10.28515625" style="184"/>
    <col min="5124" max="5124" width="11" style="184" customWidth="1"/>
    <col min="5125" max="5126" width="9.7109375" style="184" customWidth="1"/>
    <col min="5127" max="5127" width="10.7109375" style="184" customWidth="1"/>
    <col min="5128" max="5129" width="11.28515625" style="184" customWidth="1"/>
    <col min="5130" max="5130" width="17" style="184" customWidth="1"/>
    <col min="5131" max="5131" width="16.28515625" style="184" customWidth="1"/>
    <col min="5132" max="5376" width="10.28515625" style="184"/>
    <col min="5377" max="5377" width="6.42578125" style="184" customWidth="1"/>
    <col min="5378" max="5378" width="58.28515625" style="184" customWidth="1"/>
    <col min="5379" max="5379" width="10.28515625" style="184"/>
    <col min="5380" max="5380" width="11" style="184" customWidth="1"/>
    <col min="5381" max="5382" width="9.7109375" style="184" customWidth="1"/>
    <col min="5383" max="5383" width="10.7109375" style="184" customWidth="1"/>
    <col min="5384" max="5385" width="11.28515625" style="184" customWidth="1"/>
    <col min="5386" max="5386" width="17" style="184" customWidth="1"/>
    <col min="5387" max="5387" width="16.28515625" style="184" customWidth="1"/>
    <col min="5388" max="5632" width="10.28515625" style="184"/>
    <col min="5633" max="5633" width="6.42578125" style="184" customWidth="1"/>
    <col min="5634" max="5634" width="58.28515625" style="184" customWidth="1"/>
    <col min="5635" max="5635" width="10.28515625" style="184"/>
    <col min="5636" max="5636" width="11" style="184" customWidth="1"/>
    <col min="5637" max="5638" width="9.7109375" style="184" customWidth="1"/>
    <col min="5639" max="5639" width="10.7109375" style="184" customWidth="1"/>
    <col min="5640" max="5641" width="11.28515625" style="184" customWidth="1"/>
    <col min="5642" max="5642" width="17" style="184" customWidth="1"/>
    <col min="5643" max="5643" width="16.28515625" style="184" customWidth="1"/>
    <col min="5644" max="5888" width="10.28515625" style="184"/>
    <col min="5889" max="5889" width="6.42578125" style="184" customWidth="1"/>
    <col min="5890" max="5890" width="58.28515625" style="184" customWidth="1"/>
    <col min="5891" max="5891" width="10.28515625" style="184"/>
    <col min="5892" max="5892" width="11" style="184" customWidth="1"/>
    <col min="5893" max="5894" width="9.7109375" style="184" customWidth="1"/>
    <col min="5895" max="5895" width="10.7109375" style="184" customWidth="1"/>
    <col min="5896" max="5897" width="11.28515625" style="184" customWidth="1"/>
    <col min="5898" max="5898" width="17" style="184" customWidth="1"/>
    <col min="5899" max="5899" width="16.28515625" style="184" customWidth="1"/>
    <col min="5900" max="6144" width="10.28515625" style="184"/>
    <col min="6145" max="6145" width="6.42578125" style="184" customWidth="1"/>
    <col min="6146" max="6146" width="58.28515625" style="184" customWidth="1"/>
    <col min="6147" max="6147" width="10.28515625" style="184"/>
    <col min="6148" max="6148" width="11" style="184" customWidth="1"/>
    <col min="6149" max="6150" width="9.7109375" style="184" customWidth="1"/>
    <col min="6151" max="6151" width="10.7109375" style="184" customWidth="1"/>
    <col min="6152" max="6153" width="11.28515625" style="184" customWidth="1"/>
    <col min="6154" max="6154" width="17" style="184" customWidth="1"/>
    <col min="6155" max="6155" width="16.28515625" style="184" customWidth="1"/>
    <col min="6156" max="6400" width="10.28515625" style="184"/>
    <col min="6401" max="6401" width="6.42578125" style="184" customWidth="1"/>
    <col min="6402" max="6402" width="58.28515625" style="184" customWidth="1"/>
    <col min="6403" max="6403" width="10.28515625" style="184"/>
    <col min="6404" max="6404" width="11" style="184" customWidth="1"/>
    <col min="6405" max="6406" width="9.7109375" style="184" customWidth="1"/>
    <col min="6407" max="6407" width="10.7109375" style="184" customWidth="1"/>
    <col min="6408" max="6409" width="11.28515625" style="184" customWidth="1"/>
    <col min="6410" max="6410" width="17" style="184" customWidth="1"/>
    <col min="6411" max="6411" width="16.28515625" style="184" customWidth="1"/>
    <col min="6412" max="6656" width="10.28515625" style="184"/>
    <col min="6657" max="6657" width="6.42578125" style="184" customWidth="1"/>
    <col min="6658" max="6658" width="58.28515625" style="184" customWidth="1"/>
    <col min="6659" max="6659" width="10.28515625" style="184"/>
    <col min="6660" max="6660" width="11" style="184" customWidth="1"/>
    <col min="6661" max="6662" width="9.7109375" style="184" customWidth="1"/>
    <col min="6663" max="6663" width="10.7109375" style="184" customWidth="1"/>
    <col min="6664" max="6665" width="11.28515625" style="184" customWidth="1"/>
    <col min="6666" max="6666" width="17" style="184" customWidth="1"/>
    <col min="6667" max="6667" width="16.28515625" style="184" customWidth="1"/>
    <col min="6668" max="6912" width="10.28515625" style="184"/>
    <col min="6913" max="6913" width="6.42578125" style="184" customWidth="1"/>
    <col min="6914" max="6914" width="58.28515625" style="184" customWidth="1"/>
    <col min="6915" max="6915" width="10.28515625" style="184"/>
    <col min="6916" max="6916" width="11" style="184" customWidth="1"/>
    <col min="6917" max="6918" width="9.7109375" style="184" customWidth="1"/>
    <col min="6919" max="6919" width="10.7109375" style="184" customWidth="1"/>
    <col min="6920" max="6921" width="11.28515625" style="184" customWidth="1"/>
    <col min="6922" max="6922" width="17" style="184" customWidth="1"/>
    <col min="6923" max="6923" width="16.28515625" style="184" customWidth="1"/>
    <col min="6924" max="7168" width="10.28515625" style="184"/>
    <col min="7169" max="7169" width="6.42578125" style="184" customWidth="1"/>
    <col min="7170" max="7170" width="58.28515625" style="184" customWidth="1"/>
    <col min="7171" max="7171" width="10.28515625" style="184"/>
    <col min="7172" max="7172" width="11" style="184" customWidth="1"/>
    <col min="7173" max="7174" width="9.7109375" style="184" customWidth="1"/>
    <col min="7175" max="7175" width="10.7109375" style="184" customWidth="1"/>
    <col min="7176" max="7177" width="11.28515625" style="184" customWidth="1"/>
    <col min="7178" max="7178" width="17" style="184" customWidth="1"/>
    <col min="7179" max="7179" width="16.28515625" style="184" customWidth="1"/>
    <col min="7180" max="7424" width="10.28515625" style="184"/>
    <col min="7425" max="7425" width="6.42578125" style="184" customWidth="1"/>
    <col min="7426" max="7426" width="58.28515625" style="184" customWidth="1"/>
    <col min="7427" max="7427" width="10.28515625" style="184"/>
    <col min="7428" max="7428" width="11" style="184" customWidth="1"/>
    <col min="7429" max="7430" width="9.7109375" style="184" customWidth="1"/>
    <col min="7431" max="7431" width="10.7109375" style="184" customWidth="1"/>
    <col min="7432" max="7433" width="11.28515625" style="184" customWidth="1"/>
    <col min="7434" max="7434" width="17" style="184" customWidth="1"/>
    <col min="7435" max="7435" width="16.28515625" style="184" customWidth="1"/>
    <col min="7436" max="7680" width="10.28515625" style="184"/>
    <col min="7681" max="7681" width="6.42578125" style="184" customWidth="1"/>
    <col min="7682" max="7682" width="58.28515625" style="184" customWidth="1"/>
    <col min="7683" max="7683" width="10.28515625" style="184"/>
    <col min="7684" max="7684" width="11" style="184" customWidth="1"/>
    <col min="7685" max="7686" width="9.7109375" style="184" customWidth="1"/>
    <col min="7687" max="7687" width="10.7109375" style="184" customWidth="1"/>
    <col min="7688" max="7689" width="11.28515625" style="184" customWidth="1"/>
    <col min="7690" max="7690" width="17" style="184" customWidth="1"/>
    <col min="7691" max="7691" width="16.28515625" style="184" customWidth="1"/>
    <col min="7692" max="7936" width="10.28515625" style="184"/>
    <col min="7937" max="7937" width="6.42578125" style="184" customWidth="1"/>
    <col min="7938" max="7938" width="58.28515625" style="184" customWidth="1"/>
    <col min="7939" max="7939" width="10.28515625" style="184"/>
    <col min="7940" max="7940" width="11" style="184" customWidth="1"/>
    <col min="7941" max="7942" width="9.7109375" style="184" customWidth="1"/>
    <col min="7943" max="7943" width="10.7109375" style="184" customWidth="1"/>
    <col min="7944" max="7945" width="11.28515625" style="184" customWidth="1"/>
    <col min="7946" max="7946" width="17" style="184" customWidth="1"/>
    <col min="7947" max="7947" width="16.28515625" style="184" customWidth="1"/>
    <col min="7948" max="8192" width="10.28515625" style="184"/>
    <col min="8193" max="8193" width="6.42578125" style="184" customWidth="1"/>
    <col min="8194" max="8194" width="58.28515625" style="184" customWidth="1"/>
    <col min="8195" max="8195" width="10.28515625" style="184"/>
    <col min="8196" max="8196" width="11" style="184" customWidth="1"/>
    <col min="8197" max="8198" width="9.7109375" style="184" customWidth="1"/>
    <col min="8199" max="8199" width="10.7109375" style="184" customWidth="1"/>
    <col min="8200" max="8201" width="11.28515625" style="184" customWidth="1"/>
    <col min="8202" max="8202" width="17" style="184" customWidth="1"/>
    <col min="8203" max="8203" width="16.28515625" style="184" customWidth="1"/>
    <col min="8204" max="8448" width="10.28515625" style="184"/>
    <col min="8449" max="8449" width="6.42578125" style="184" customWidth="1"/>
    <col min="8450" max="8450" width="58.28515625" style="184" customWidth="1"/>
    <col min="8451" max="8451" width="10.28515625" style="184"/>
    <col min="8452" max="8452" width="11" style="184" customWidth="1"/>
    <col min="8453" max="8454" width="9.7109375" style="184" customWidth="1"/>
    <col min="8455" max="8455" width="10.7109375" style="184" customWidth="1"/>
    <col min="8456" max="8457" width="11.28515625" style="184" customWidth="1"/>
    <col min="8458" max="8458" width="17" style="184" customWidth="1"/>
    <col min="8459" max="8459" width="16.28515625" style="184" customWidth="1"/>
    <col min="8460" max="8704" width="10.28515625" style="184"/>
    <col min="8705" max="8705" width="6.42578125" style="184" customWidth="1"/>
    <col min="8706" max="8706" width="58.28515625" style="184" customWidth="1"/>
    <col min="8707" max="8707" width="10.28515625" style="184"/>
    <col min="8708" max="8708" width="11" style="184" customWidth="1"/>
    <col min="8709" max="8710" width="9.7109375" style="184" customWidth="1"/>
    <col min="8711" max="8711" width="10.7109375" style="184" customWidth="1"/>
    <col min="8712" max="8713" width="11.28515625" style="184" customWidth="1"/>
    <col min="8714" max="8714" width="17" style="184" customWidth="1"/>
    <col min="8715" max="8715" width="16.28515625" style="184" customWidth="1"/>
    <col min="8716" max="8960" width="10.28515625" style="184"/>
    <col min="8961" max="8961" width="6.42578125" style="184" customWidth="1"/>
    <col min="8962" max="8962" width="58.28515625" style="184" customWidth="1"/>
    <col min="8963" max="8963" width="10.28515625" style="184"/>
    <col min="8964" max="8964" width="11" style="184" customWidth="1"/>
    <col min="8965" max="8966" width="9.7109375" style="184" customWidth="1"/>
    <col min="8967" max="8967" width="10.7109375" style="184" customWidth="1"/>
    <col min="8968" max="8969" width="11.28515625" style="184" customWidth="1"/>
    <col min="8970" max="8970" width="17" style="184" customWidth="1"/>
    <col min="8971" max="8971" width="16.28515625" style="184" customWidth="1"/>
    <col min="8972" max="9216" width="10.28515625" style="184"/>
    <col min="9217" max="9217" width="6.42578125" style="184" customWidth="1"/>
    <col min="9218" max="9218" width="58.28515625" style="184" customWidth="1"/>
    <col min="9219" max="9219" width="10.28515625" style="184"/>
    <col min="9220" max="9220" width="11" style="184" customWidth="1"/>
    <col min="9221" max="9222" width="9.7109375" style="184" customWidth="1"/>
    <col min="9223" max="9223" width="10.7109375" style="184" customWidth="1"/>
    <col min="9224" max="9225" width="11.28515625" style="184" customWidth="1"/>
    <col min="9226" max="9226" width="17" style="184" customWidth="1"/>
    <col min="9227" max="9227" width="16.28515625" style="184" customWidth="1"/>
    <col min="9228" max="9472" width="10.28515625" style="184"/>
    <col min="9473" max="9473" width="6.42578125" style="184" customWidth="1"/>
    <col min="9474" max="9474" width="58.28515625" style="184" customWidth="1"/>
    <col min="9475" max="9475" width="10.28515625" style="184"/>
    <col min="9476" max="9476" width="11" style="184" customWidth="1"/>
    <col min="9477" max="9478" width="9.7109375" style="184" customWidth="1"/>
    <col min="9479" max="9479" width="10.7109375" style="184" customWidth="1"/>
    <col min="9480" max="9481" width="11.28515625" style="184" customWidth="1"/>
    <col min="9482" max="9482" width="17" style="184" customWidth="1"/>
    <col min="9483" max="9483" width="16.28515625" style="184" customWidth="1"/>
    <col min="9484" max="9728" width="10.28515625" style="184"/>
    <col min="9729" max="9729" width="6.42578125" style="184" customWidth="1"/>
    <col min="9730" max="9730" width="58.28515625" style="184" customWidth="1"/>
    <col min="9731" max="9731" width="10.28515625" style="184"/>
    <col min="9732" max="9732" width="11" style="184" customWidth="1"/>
    <col min="9733" max="9734" width="9.7109375" style="184" customWidth="1"/>
    <col min="9735" max="9735" width="10.7109375" style="184" customWidth="1"/>
    <col min="9736" max="9737" width="11.28515625" style="184" customWidth="1"/>
    <col min="9738" max="9738" width="17" style="184" customWidth="1"/>
    <col min="9739" max="9739" width="16.28515625" style="184" customWidth="1"/>
    <col min="9740" max="9984" width="10.28515625" style="184"/>
    <col min="9985" max="9985" width="6.42578125" style="184" customWidth="1"/>
    <col min="9986" max="9986" width="58.28515625" style="184" customWidth="1"/>
    <col min="9987" max="9987" width="10.28515625" style="184"/>
    <col min="9988" max="9988" width="11" style="184" customWidth="1"/>
    <col min="9989" max="9990" width="9.7109375" style="184" customWidth="1"/>
    <col min="9991" max="9991" width="10.7109375" style="184" customWidth="1"/>
    <col min="9992" max="9993" width="11.28515625" style="184" customWidth="1"/>
    <col min="9994" max="9994" width="17" style="184" customWidth="1"/>
    <col min="9995" max="9995" width="16.28515625" style="184" customWidth="1"/>
    <col min="9996" max="10240" width="10.28515625" style="184"/>
    <col min="10241" max="10241" width="6.42578125" style="184" customWidth="1"/>
    <col min="10242" max="10242" width="58.28515625" style="184" customWidth="1"/>
    <col min="10243" max="10243" width="10.28515625" style="184"/>
    <col min="10244" max="10244" width="11" style="184" customWidth="1"/>
    <col min="10245" max="10246" width="9.7109375" style="184" customWidth="1"/>
    <col min="10247" max="10247" width="10.7109375" style="184" customWidth="1"/>
    <col min="10248" max="10249" width="11.28515625" style="184" customWidth="1"/>
    <col min="10250" max="10250" width="17" style="184" customWidth="1"/>
    <col min="10251" max="10251" width="16.28515625" style="184" customWidth="1"/>
    <col min="10252" max="10496" width="10.28515625" style="184"/>
    <col min="10497" max="10497" width="6.42578125" style="184" customWidth="1"/>
    <col min="10498" max="10498" width="58.28515625" style="184" customWidth="1"/>
    <col min="10499" max="10499" width="10.28515625" style="184"/>
    <col min="10500" max="10500" width="11" style="184" customWidth="1"/>
    <col min="10501" max="10502" width="9.7109375" style="184" customWidth="1"/>
    <col min="10503" max="10503" width="10.7109375" style="184" customWidth="1"/>
    <col min="10504" max="10505" width="11.28515625" style="184" customWidth="1"/>
    <col min="10506" max="10506" width="17" style="184" customWidth="1"/>
    <col min="10507" max="10507" width="16.28515625" style="184" customWidth="1"/>
    <col min="10508" max="10752" width="10.28515625" style="184"/>
    <col min="10753" max="10753" width="6.42578125" style="184" customWidth="1"/>
    <col min="10754" max="10754" width="58.28515625" style="184" customWidth="1"/>
    <col min="10755" max="10755" width="10.28515625" style="184"/>
    <col min="10756" max="10756" width="11" style="184" customWidth="1"/>
    <col min="10757" max="10758" width="9.7109375" style="184" customWidth="1"/>
    <col min="10759" max="10759" width="10.7109375" style="184" customWidth="1"/>
    <col min="10760" max="10761" width="11.28515625" style="184" customWidth="1"/>
    <col min="10762" max="10762" width="17" style="184" customWidth="1"/>
    <col min="10763" max="10763" width="16.28515625" style="184" customWidth="1"/>
    <col min="10764" max="11008" width="10.28515625" style="184"/>
    <col min="11009" max="11009" width="6.42578125" style="184" customWidth="1"/>
    <col min="11010" max="11010" width="58.28515625" style="184" customWidth="1"/>
    <col min="11011" max="11011" width="10.28515625" style="184"/>
    <col min="11012" max="11012" width="11" style="184" customWidth="1"/>
    <col min="11013" max="11014" width="9.7109375" style="184" customWidth="1"/>
    <col min="11015" max="11015" width="10.7109375" style="184" customWidth="1"/>
    <col min="11016" max="11017" width="11.28515625" style="184" customWidth="1"/>
    <col min="11018" max="11018" width="17" style="184" customWidth="1"/>
    <col min="11019" max="11019" width="16.28515625" style="184" customWidth="1"/>
    <col min="11020" max="11264" width="10.28515625" style="184"/>
    <col min="11265" max="11265" width="6.42578125" style="184" customWidth="1"/>
    <col min="11266" max="11266" width="58.28515625" style="184" customWidth="1"/>
    <col min="11267" max="11267" width="10.28515625" style="184"/>
    <col min="11268" max="11268" width="11" style="184" customWidth="1"/>
    <col min="11269" max="11270" width="9.7109375" style="184" customWidth="1"/>
    <col min="11271" max="11271" width="10.7109375" style="184" customWidth="1"/>
    <col min="11272" max="11273" width="11.28515625" style="184" customWidth="1"/>
    <col min="11274" max="11274" width="17" style="184" customWidth="1"/>
    <col min="11275" max="11275" width="16.28515625" style="184" customWidth="1"/>
    <col min="11276" max="11520" width="10.28515625" style="184"/>
    <col min="11521" max="11521" width="6.42578125" style="184" customWidth="1"/>
    <col min="11522" max="11522" width="58.28515625" style="184" customWidth="1"/>
    <col min="11523" max="11523" width="10.28515625" style="184"/>
    <col min="11524" max="11524" width="11" style="184" customWidth="1"/>
    <col min="11525" max="11526" width="9.7109375" style="184" customWidth="1"/>
    <col min="11527" max="11527" width="10.7109375" style="184" customWidth="1"/>
    <col min="11528" max="11529" width="11.28515625" style="184" customWidth="1"/>
    <col min="11530" max="11530" width="17" style="184" customWidth="1"/>
    <col min="11531" max="11531" width="16.28515625" style="184" customWidth="1"/>
    <col min="11532" max="11776" width="10.28515625" style="184"/>
    <col min="11777" max="11777" width="6.42578125" style="184" customWidth="1"/>
    <col min="11778" max="11778" width="58.28515625" style="184" customWidth="1"/>
    <col min="11779" max="11779" width="10.28515625" style="184"/>
    <col min="11780" max="11780" width="11" style="184" customWidth="1"/>
    <col min="11781" max="11782" width="9.7109375" style="184" customWidth="1"/>
    <col min="11783" max="11783" width="10.7109375" style="184" customWidth="1"/>
    <col min="11784" max="11785" width="11.28515625" style="184" customWidth="1"/>
    <col min="11786" max="11786" width="17" style="184" customWidth="1"/>
    <col min="11787" max="11787" width="16.28515625" style="184" customWidth="1"/>
    <col min="11788" max="12032" width="10.28515625" style="184"/>
    <col min="12033" max="12033" width="6.42578125" style="184" customWidth="1"/>
    <col min="12034" max="12034" width="58.28515625" style="184" customWidth="1"/>
    <col min="12035" max="12035" width="10.28515625" style="184"/>
    <col min="12036" max="12036" width="11" style="184" customWidth="1"/>
    <col min="12037" max="12038" width="9.7109375" style="184" customWidth="1"/>
    <col min="12039" max="12039" width="10.7109375" style="184" customWidth="1"/>
    <col min="12040" max="12041" width="11.28515625" style="184" customWidth="1"/>
    <col min="12042" max="12042" width="17" style="184" customWidth="1"/>
    <col min="12043" max="12043" width="16.28515625" style="184" customWidth="1"/>
    <col min="12044" max="12288" width="10.28515625" style="184"/>
    <col min="12289" max="12289" width="6.42578125" style="184" customWidth="1"/>
    <col min="12290" max="12290" width="58.28515625" style="184" customWidth="1"/>
    <col min="12291" max="12291" width="10.28515625" style="184"/>
    <col min="12292" max="12292" width="11" style="184" customWidth="1"/>
    <col min="12293" max="12294" width="9.7109375" style="184" customWidth="1"/>
    <col min="12295" max="12295" width="10.7109375" style="184" customWidth="1"/>
    <col min="12296" max="12297" width="11.28515625" style="184" customWidth="1"/>
    <col min="12298" max="12298" width="17" style="184" customWidth="1"/>
    <col min="12299" max="12299" width="16.28515625" style="184" customWidth="1"/>
    <col min="12300" max="12544" width="10.28515625" style="184"/>
    <col min="12545" max="12545" width="6.42578125" style="184" customWidth="1"/>
    <col min="12546" max="12546" width="58.28515625" style="184" customWidth="1"/>
    <col min="12547" max="12547" width="10.28515625" style="184"/>
    <col min="12548" max="12548" width="11" style="184" customWidth="1"/>
    <col min="12549" max="12550" width="9.7109375" style="184" customWidth="1"/>
    <col min="12551" max="12551" width="10.7109375" style="184" customWidth="1"/>
    <col min="12552" max="12553" width="11.28515625" style="184" customWidth="1"/>
    <col min="12554" max="12554" width="17" style="184" customWidth="1"/>
    <col min="12555" max="12555" width="16.28515625" style="184" customWidth="1"/>
    <col min="12556" max="12800" width="10.28515625" style="184"/>
    <col min="12801" max="12801" width="6.42578125" style="184" customWidth="1"/>
    <col min="12802" max="12802" width="58.28515625" style="184" customWidth="1"/>
    <col min="12803" max="12803" width="10.28515625" style="184"/>
    <col min="12804" max="12804" width="11" style="184" customWidth="1"/>
    <col min="12805" max="12806" width="9.7109375" style="184" customWidth="1"/>
    <col min="12807" max="12807" width="10.7109375" style="184" customWidth="1"/>
    <col min="12808" max="12809" width="11.28515625" style="184" customWidth="1"/>
    <col min="12810" max="12810" width="17" style="184" customWidth="1"/>
    <col min="12811" max="12811" width="16.28515625" style="184" customWidth="1"/>
    <col min="12812" max="13056" width="10.28515625" style="184"/>
    <col min="13057" max="13057" width="6.42578125" style="184" customWidth="1"/>
    <col min="13058" max="13058" width="58.28515625" style="184" customWidth="1"/>
    <col min="13059" max="13059" width="10.28515625" style="184"/>
    <col min="13060" max="13060" width="11" style="184" customWidth="1"/>
    <col min="13061" max="13062" width="9.7109375" style="184" customWidth="1"/>
    <col min="13063" max="13063" width="10.7109375" style="184" customWidth="1"/>
    <col min="13064" max="13065" width="11.28515625" style="184" customWidth="1"/>
    <col min="13066" max="13066" width="17" style="184" customWidth="1"/>
    <col min="13067" max="13067" width="16.28515625" style="184" customWidth="1"/>
    <col min="13068" max="13312" width="10.28515625" style="184"/>
    <col min="13313" max="13313" width="6.42578125" style="184" customWidth="1"/>
    <col min="13314" max="13314" width="58.28515625" style="184" customWidth="1"/>
    <col min="13315" max="13315" width="10.28515625" style="184"/>
    <col min="13316" max="13316" width="11" style="184" customWidth="1"/>
    <col min="13317" max="13318" width="9.7109375" style="184" customWidth="1"/>
    <col min="13319" max="13319" width="10.7109375" style="184" customWidth="1"/>
    <col min="13320" max="13321" width="11.28515625" style="184" customWidth="1"/>
    <col min="13322" max="13322" width="17" style="184" customWidth="1"/>
    <col min="13323" max="13323" width="16.28515625" style="184" customWidth="1"/>
    <col min="13324" max="13568" width="10.28515625" style="184"/>
    <col min="13569" max="13569" width="6.42578125" style="184" customWidth="1"/>
    <col min="13570" max="13570" width="58.28515625" style="184" customWidth="1"/>
    <col min="13571" max="13571" width="10.28515625" style="184"/>
    <col min="13572" max="13572" width="11" style="184" customWidth="1"/>
    <col min="13573" max="13574" width="9.7109375" style="184" customWidth="1"/>
    <col min="13575" max="13575" width="10.7109375" style="184" customWidth="1"/>
    <col min="13576" max="13577" width="11.28515625" style="184" customWidth="1"/>
    <col min="13578" max="13578" width="17" style="184" customWidth="1"/>
    <col min="13579" max="13579" width="16.28515625" style="184" customWidth="1"/>
    <col min="13580" max="13824" width="10.28515625" style="184"/>
    <col min="13825" max="13825" width="6.42578125" style="184" customWidth="1"/>
    <col min="13826" max="13826" width="58.28515625" style="184" customWidth="1"/>
    <col min="13827" max="13827" width="10.28515625" style="184"/>
    <col min="13828" max="13828" width="11" style="184" customWidth="1"/>
    <col min="13829" max="13830" width="9.7109375" style="184" customWidth="1"/>
    <col min="13831" max="13831" width="10.7109375" style="184" customWidth="1"/>
    <col min="13832" max="13833" width="11.28515625" style="184" customWidth="1"/>
    <col min="13834" max="13834" width="17" style="184" customWidth="1"/>
    <col min="13835" max="13835" width="16.28515625" style="184" customWidth="1"/>
    <col min="13836" max="14080" width="10.28515625" style="184"/>
    <col min="14081" max="14081" width="6.42578125" style="184" customWidth="1"/>
    <col min="14082" max="14082" width="58.28515625" style="184" customWidth="1"/>
    <col min="14083" max="14083" width="10.28515625" style="184"/>
    <col min="14084" max="14084" width="11" style="184" customWidth="1"/>
    <col min="14085" max="14086" width="9.7109375" style="184" customWidth="1"/>
    <col min="14087" max="14087" width="10.7109375" style="184" customWidth="1"/>
    <col min="14088" max="14089" width="11.28515625" style="184" customWidth="1"/>
    <col min="14090" max="14090" width="17" style="184" customWidth="1"/>
    <col min="14091" max="14091" width="16.28515625" style="184" customWidth="1"/>
    <col min="14092" max="14336" width="10.28515625" style="184"/>
    <col min="14337" max="14337" width="6.42578125" style="184" customWidth="1"/>
    <col min="14338" max="14338" width="58.28515625" style="184" customWidth="1"/>
    <col min="14339" max="14339" width="10.28515625" style="184"/>
    <col min="14340" max="14340" width="11" style="184" customWidth="1"/>
    <col min="14341" max="14342" width="9.7109375" style="184" customWidth="1"/>
    <col min="14343" max="14343" width="10.7109375" style="184" customWidth="1"/>
    <col min="14344" max="14345" width="11.28515625" style="184" customWidth="1"/>
    <col min="14346" max="14346" width="17" style="184" customWidth="1"/>
    <col min="14347" max="14347" width="16.28515625" style="184" customWidth="1"/>
    <col min="14348" max="14592" width="10.28515625" style="184"/>
    <col min="14593" max="14593" width="6.42578125" style="184" customWidth="1"/>
    <col min="14594" max="14594" width="58.28515625" style="184" customWidth="1"/>
    <col min="14595" max="14595" width="10.28515625" style="184"/>
    <col min="14596" max="14596" width="11" style="184" customWidth="1"/>
    <col min="14597" max="14598" width="9.7109375" style="184" customWidth="1"/>
    <col min="14599" max="14599" width="10.7109375" style="184" customWidth="1"/>
    <col min="14600" max="14601" width="11.28515625" style="184" customWidth="1"/>
    <col min="14602" max="14602" width="17" style="184" customWidth="1"/>
    <col min="14603" max="14603" width="16.28515625" style="184" customWidth="1"/>
    <col min="14604" max="14848" width="10.28515625" style="184"/>
    <col min="14849" max="14849" width="6.42578125" style="184" customWidth="1"/>
    <col min="14850" max="14850" width="58.28515625" style="184" customWidth="1"/>
    <col min="14851" max="14851" width="10.28515625" style="184"/>
    <col min="14852" max="14852" width="11" style="184" customWidth="1"/>
    <col min="14853" max="14854" width="9.7109375" style="184" customWidth="1"/>
    <col min="14855" max="14855" width="10.7109375" style="184" customWidth="1"/>
    <col min="14856" max="14857" width="11.28515625" style="184" customWidth="1"/>
    <col min="14858" max="14858" width="17" style="184" customWidth="1"/>
    <col min="14859" max="14859" width="16.28515625" style="184" customWidth="1"/>
    <col min="14860" max="15104" width="10.28515625" style="184"/>
    <col min="15105" max="15105" width="6.42578125" style="184" customWidth="1"/>
    <col min="15106" max="15106" width="58.28515625" style="184" customWidth="1"/>
    <col min="15107" max="15107" width="10.28515625" style="184"/>
    <col min="15108" max="15108" width="11" style="184" customWidth="1"/>
    <col min="15109" max="15110" width="9.7109375" style="184" customWidth="1"/>
    <col min="15111" max="15111" width="10.7109375" style="184" customWidth="1"/>
    <col min="15112" max="15113" width="11.28515625" style="184" customWidth="1"/>
    <col min="15114" max="15114" width="17" style="184" customWidth="1"/>
    <col min="15115" max="15115" width="16.28515625" style="184" customWidth="1"/>
    <col min="15116" max="15360" width="10.28515625" style="184"/>
    <col min="15361" max="15361" width="6.42578125" style="184" customWidth="1"/>
    <col min="15362" max="15362" width="58.28515625" style="184" customWidth="1"/>
    <col min="15363" max="15363" width="10.28515625" style="184"/>
    <col min="15364" max="15364" width="11" style="184" customWidth="1"/>
    <col min="15365" max="15366" width="9.7109375" style="184" customWidth="1"/>
    <col min="15367" max="15367" width="10.7109375" style="184" customWidth="1"/>
    <col min="15368" max="15369" width="11.28515625" style="184" customWidth="1"/>
    <col min="15370" max="15370" width="17" style="184" customWidth="1"/>
    <col min="15371" max="15371" width="16.28515625" style="184" customWidth="1"/>
    <col min="15372" max="15616" width="10.28515625" style="184"/>
    <col min="15617" max="15617" width="6.42578125" style="184" customWidth="1"/>
    <col min="15618" max="15618" width="58.28515625" style="184" customWidth="1"/>
    <col min="15619" max="15619" width="10.28515625" style="184"/>
    <col min="15620" max="15620" width="11" style="184" customWidth="1"/>
    <col min="15621" max="15622" width="9.7109375" style="184" customWidth="1"/>
    <col min="15623" max="15623" width="10.7109375" style="184" customWidth="1"/>
    <col min="15624" max="15625" width="11.28515625" style="184" customWidth="1"/>
    <col min="15626" max="15626" width="17" style="184" customWidth="1"/>
    <col min="15627" max="15627" width="16.28515625" style="184" customWidth="1"/>
    <col min="15628" max="15872" width="10.28515625" style="184"/>
    <col min="15873" max="15873" width="6.42578125" style="184" customWidth="1"/>
    <col min="15874" max="15874" width="58.28515625" style="184" customWidth="1"/>
    <col min="15875" max="15875" width="10.28515625" style="184"/>
    <col min="15876" max="15876" width="11" style="184" customWidth="1"/>
    <col min="15877" max="15878" width="9.7109375" style="184" customWidth="1"/>
    <col min="15879" max="15879" width="10.7109375" style="184" customWidth="1"/>
    <col min="15880" max="15881" width="11.28515625" style="184" customWidth="1"/>
    <col min="15882" max="15882" width="17" style="184" customWidth="1"/>
    <col min="15883" max="15883" width="16.28515625" style="184" customWidth="1"/>
    <col min="15884" max="16128" width="10.28515625" style="184"/>
    <col min="16129" max="16129" width="6.42578125" style="184" customWidth="1"/>
    <col min="16130" max="16130" width="58.28515625" style="184" customWidth="1"/>
    <col min="16131" max="16131" width="10.28515625" style="184"/>
    <col min="16132" max="16132" width="11" style="184" customWidth="1"/>
    <col min="16133" max="16134" width="9.7109375" style="184" customWidth="1"/>
    <col min="16135" max="16135" width="10.7109375" style="184" customWidth="1"/>
    <col min="16136" max="16137" width="11.28515625" style="184" customWidth="1"/>
    <col min="16138" max="16138" width="17" style="184" customWidth="1"/>
    <col min="16139" max="16139" width="16.28515625" style="184" customWidth="1"/>
    <col min="16140" max="16384" width="10.28515625" style="184"/>
  </cols>
  <sheetData>
    <row r="1" spans="1:12" ht="12" customHeight="1" x14ac:dyDescent="0.2">
      <c r="A1" s="596"/>
      <c r="C1" s="185"/>
      <c r="D1" s="185"/>
      <c r="E1" s="185"/>
      <c r="F1" s="185"/>
      <c r="H1" s="185" t="s">
        <v>238</v>
      </c>
    </row>
    <row r="2" spans="1:12" ht="12" customHeight="1" x14ac:dyDescent="0.2">
      <c r="C2" s="185"/>
      <c r="D2" s="185"/>
      <c r="E2" s="185"/>
      <c r="F2" s="185"/>
      <c r="H2" s="3" t="s">
        <v>193</v>
      </c>
    </row>
    <row r="3" spans="1:12" ht="12" customHeight="1" x14ac:dyDescent="0.2">
      <c r="C3" s="185"/>
      <c r="D3" s="185"/>
      <c r="E3" s="185"/>
      <c r="F3" s="185"/>
      <c r="H3" s="3" t="s">
        <v>1</v>
      </c>
    </row>
    <row r="4" spans="1:12" ht="12" customHeight="1" x14ac:dyDescent="0.2">
      <c r="B4" s="185"/>
      <c r="C4" s="186"/>
      <c r="D4" s="185"/>
      <c r="E4" s="186"/>
      <c r="F4" s="185"/>
      <c r="H4" s="3" t="s">
        <v>194</v>
      </c>
    </row>
    <row r="5" spans="1:12" ht="12" customHeight="1" x14ac:dyDescent="0.2">
      <c r="B5" s="185"/>
      <c r="C5" s="186"/>
      <c r="D5" s="185"/>
      <c r="E5" s="186"/>
      <c r="F5" s="185"/>
      <c r="G5" s="185"/>
      <c r="H5" s="185"/>
    </row>
    <row r="6" spans="1:12" ht="12.75" customHeight="1" x14ac:dyDescent="0.2">
      <c r="A6" s="187" t="s">
        <v>239</v>
      </c>
      <c r="B6" s="187"/>
      <c r="C6" s="187"/>
      <c r="D6" s="187"/>
      <c r="E6" s="187"/>
      <c r="F6" s="187"/>
      <c r="G6" s="187"/>
      <c r="H6" s="187"/>
      <c r="I6" s="187"/>
    </row>
    <row r="7" spans="1:12" ht="11.25" customHeight="1" x14ac:dyDescent="0.2">
      <c r="I7" s="184" t="s">
        <v>3</v>
      </c>
    </row>
    <row r="8" spans="1:12" ht="11.25" customHeight="1" x14ac:dyDescent="0.2">
      <c r="A8" s="188"/>
      <c r="B8" s="188"/>
      <c r="C8" s="189" t="s">
        <v>240</v>
      </c>
      <c r="D8" s="190" t="s">
        <v>241</v>
      </c>
      <c r="E8" s="191" t="s">
        <v>242</v>
      </c>
      <c r="F8" s="192"/>
      <c r="G8" s="191" t="s">
        <v>197</v>
      </c>
      <c r="H8" s="193"/>
      <c r="I8" s="192"/>
    </row>
    <row r="9" spans="1:12" ht="11.25" customHeight="1" x14ac:dyDescent="0.2">
      <c r="A9" s="194"/>
      <c r="B9" s="194"/>
      <c r="C9" s="195"/>
      <c r="D9" s="196" t="s">
        <v>243</v>
      </c>
      <c r="E9" s="189"/>
      <c r="F9" s="189"/>
      <c r="G9" s="191" t="s">
        <v>244</v>
      </c>
      <c r="H9" s="193"/>
      <c r="I9" s="192"/>
    </row>
    <row r="10" spans="1:12" ht="11.25" customHeight="1" x14ac:dyDescent="0.2">
      <c r="A10" s="194"/>
      <c r="B10" s="194"/>
      <c r="C10" s="195" t="s">
        <v>245</v>
      </c>
      <c r="D10" s="196" t="s">
        <v>246</v>
      </c>
      <c r="E10" s="195"/>
      <c r="F10" s="195"/>
      <c r="G10" s="189"/>
      <c r="H10" s="189"/>
      <c r="I10" s="189"/>
    </row>
    <row r="11" spans="1:12" ht="14.25" customHeight="1" x14ac:dyDescent="0.2">
      <c r="A11" s="194" t="s">
        <v>247</v>
      </c>
      <c r="B11" s="194" t="s">
        <v>248</v>
      </c>
      <c r="C11" s="195" t="s">
        <v>249</v>
      </c>
      <c r="D11" s="196" t="s">
        <v>250</v>
      </c>
      <c r="E11" s="195"/>
      <c r="F11" s="195"/>
      <c r="G11" s="195"/>
      <c r="H11" s="195"/>
      <c r="I11" s="195"/>
    </row>
    <row r="12" spans="1:12" ht="32.25" customHeight="1" x14ac:dyDescent="0.2">
      <c r="A12" s="194"/>
      <c r="B12" s="194"/>
      <c r="C12" s="195" t="s">
        <v>251</v>
      </c>
      <c r="D12" s="196" t="s">
        <v>252</v>
      </c>
      <c r="E12" s="195" t="s">
        <v>253</v>
      </c>
      <c r="F12" s="195" t="s">
        <v>254</v>
      </c>
      <c r="G12" s="195" t="s">
        <v>255</v>
      </c>
      <c r="H12" s="195" t="s">
        <v>256</v>
      </c>
      <c r="I12" s="195" t="s">
        <v>254</v>
      </c>
    </row>
    <row r="13" spans="1:12" ht="18.75" customHeight="1" x14ac:dyDescent="0.2">
      <c r="A13" s="197"/>
      <c r="B13" s="197"/>
      <c r="D13" s="198" t="s">
        <v>257</v>
      </c>
      <c r="E13" s="199"/>
      <c r="F13" s="199"/>
      <c r="G13" s="199"/>
      <c r="H13" s="199"/>
      <c r="I13" s="199"/>
    </row>
    <row r="14" spans="1:12" ht="11.25" customHeight="1" x14ac:dyDescent="0.2">
      <c r="A14" s="200">
        <v>1</v>
      </c>
      <c r="B14" s="200">
        <v>2</v>
      </c>
      <c r="C14" s="200">
        <v>3</v>
      </c>
      <c r="D14" s="200">
        <v>4</v>
      </c>
      <c r="E14" s="200">
        <v>5</v>
      </c>
      <c r="F14" s="200">
        <v>6</v>
      </c>
      <c r="G14" s="201">
        <v>7</v>
      </c>
      <c r="H14" s="200">
        <v>8</v>
      </c>
      <c r="I14" s="200">
        <v>9</v>
      </c>
    </row>
    <row r="15" spans="1:12" s="207" customFormat="1" ht="21.75" customHeight="1" x14ac:dyDescent="0.2">
      <c r="A15" s="202"/>
      <c r="B15" s="203" t="s">
        <v>258</v>
      </c>
      <c r="C15" s="204"/>
      <c r="D15" s="205">
        <v>85171010.659999996</v>
      </c>
      <c r="E15" s="205">
        <v>30011400.289999999</v>
      </c>
      <c r="F15" s="205">
        <v>55159610.370000005</v>
      </c>
      <c r="G15" s="205">
        <v>40334671.960000001</v>
      </c>
      <c r="H15" s="205">
        <v>13339335.219999999</v>
      </c>
      <c r="I15" s="205">
        <v>26995336.740000002</v>
      </c>
      <c r="J15" s="206"/>
      <c r="K15" s="206"/>
    </row>
    <row r="16" spans="1:12" s="207" customFormat="1" ht="12" customHeight="1" x14ac:dyDescent="0.2">
      <c r="A16" s="208"/>
      <c r="B16" s="597" t="s">
        <v>259</v>
      </c>
      <c r="C16" s="598"/>
      <c r="D16" s="599">
        <v>21260757.629999995</v>
      </c>
      <c r="E16" s="599">
        <v>2723848.17</v>
      </c>
      <c r="F16" s="599">
        <v>18536909.460000001</v>
      </c>
      <c r="G16" s="599">
        <v>10513735.16</v>
      </c>
      <c r="H16" s="599">
        <v>1063690.03</v>
      </c>
      <c r="I16" s="599">
        <v>9450045.1300000008</v>
      </c>
      <c r="J16" s="206"/>
      <c r="K16" s="209"/>
      <c r="L16" s="209"/>
    </row>
    <row r="17" spans="1:11" s="207" customFormat="1" ht="12" customHeight="1" x14ac:dyDescent="0.2">
      <c r="A17" s="208"/>
      <c r="B17" s="600" t="s">
        <v>260</v>
      </c>
      <c r="C17" s="601"/>
      <c r="D17" s="602">
        <v>63910253.030000001</v>
      </c>
      <c r="E17" s="602">
        <v>27287552.120000001</v>
      </c>
      <c r="F17" s="602">
        <v>36622700.910000004</v>
      </c>
      <c r="G17" s="602">
        <v>29820936.800000001</v>
      </c>
      <c r="H17" s="602">
        <v>12275645.189999999</v>
      </c>
      <c r="I17" s="602">
        <v>17545291.610000003</v>
      </c>
      <c r="J17" s="206"/>
      <c r="K17" s="209"/>
    </row>
    <row r="18" spans="1:11" ht="33" customHeight="1" thickBot="1" x14ac:dyDescent="0.25">
      <c r="A18" s="210" t="s">
        <v>261</v>
      </c>
      <c r="B18" s="211" t="s">
        <v>262</v>
      </c>
      <c r="C18" s="212"/>
      <c r="D18" s="213">
        <v>63311418.370000005</v>
      </c>
      <c r="E18" s="213">
        <v>22830226.490000002</v>
      </c>
      <c r="F18" s="213">
        <v>40481191.880000003</v>
      </c>
      <c r="G18" s="213">
        <v>22489392.449999999</v>
      </c>
      <c r="H18" s="213">
        <v>6745041.5000000009</v>
      </c>
      <c r="I18" s="213">
        <v>15744350.949999999</v>
      </c>
      <c r="J18" s="214"/>
    </row>
    <row r="19" spans="1:11" ht="23.25" customHeight="1" x14ac:dyDescent="0.2">
      <c r="A19" s="215" t="s">
        <v>263</v>
      </c>
      <c r="B19" s="216" t="s">
        <v>264</v>
      </c>
      <c r="C19" s="217"/>
      <c r="D19" s="218"/>
      <c r="E19" s="218"/>
      <c r="F19" s="219"/>
      <c r="G19" s="218"/>
      <c r="H19" s="218"/>
      <c r="I19" s="219"/>
    </row>
    <row r="20" spans="1:11" x14ac:dyDescent="0.2">
      <c r="A20" s="220"/>
      <c r="B20" s="221" t="s">
        <v>265</v>
      </c>
      <c r="C20" s="222"/>
      <c r="D20" s="223"/>
      <c r="E20" s="223"/>
      <c r="F20" s="224"/>
      <c r="G20" s="223"/>
      <c r="H20" s="223"/>
      <c r="I20" s="224"/>
    </row>
    <row r="21" spans="1:11" x14ac:dyDescent="0.2">
      <c r="A21" s="220"/>
      <c r="B21" s="603" t="s">
        <v>259</v>
      </c>
      <c r="C21" s="225" t="s">
        <v>266</v>
      </c>
      <c r="D21" s="226">
        <v>332424</v>
      </c>
      <c r="E21" s="226"/>
      <c r="F21" s="227">
        <v>332424</v>
      </c>
      <c r="G21" s="226">
        <v>332424</v>
      </c>
      <c r="H21" s="226"/>
      <c r="I21" s="227">
        <v>332424</v>
      </c>
    </row>
    <row r="22" spans="1:11" x14ac:dyDescent="0.2">
      <c r="A22" s="220"/>
      <c r="B22" s="604" t="s">
        <v>260</v>
      </c>
      <c r="C22" s="228" t="s">
        <v>267</v>
      </c>
      <c r="D22" s="229"/>
      <c r="E22" s="229"/>
      <c r="F22" s="230"/>
      <c r="G22" s="229"/>
      <c r="H22" s="229"/>
      <c r="I22" s="230"/>
    </row>
    <row r="23" spans="1:11" ht="19.5" customHeight="1" thickBot="1" x14ac:dyDescent="0.25">
      <c r="A23" s="231">
        <v>3</v>
      </c>
      <c r="B23" s="232" t="s">
        <v>268</v>
      </c>
      <c r="C23" s="233"/>
      <c r="D23" s="234">
        <v>18403992.210000001</v>
      </c>
      <c r="E23" s="234">
        <v>6575809.2699999996</v>
      </c>
      <c r="F23" s="234">
        <v>11828182.939999999</v>
      </c>
      <c r="G23" s="234">
        <v>15729073.780000001</v>
      </c>
      <c r="H23" s="234">
        <v>6174571.5300000003</v>
      </c>
      <c r="I23" s="235">
        <v>9554502.25</v>
      </c>
    </row>
    <row r="24" spans="1:11" ht="27" customHeight="1" x14ac:dyDescent="0.2">
      <c r="A24" s="236" t="s">
        <v>269</v>
      </c>
      <c r="B24" s="237" t="s">
        <v>270</v>
      </c>
      <c r="C24" s="238"/>
      <c r="D24" s="239"/>
      <c r="E24" s="239"/>
      <c r="F24" s="240"/>
      <c r="G24" s="239"/>
      <c r="H24" s="239"/>
      <c r="I24" s="241"/>
    </row>
    <row r="25" spans="1:11" ht="11.1" customHeight="1" x14ac:dyDescent="0.2">
      <c r="A25" s="242"/>
      <c r="B25" s="221" t="s">
        <v>271</v>
      </c>
      <c r="C25" s="243"/>
      <c r="D25" s="244"/>
      <c r="E25" s="244"/>
      <c r="F25" s="245"/>
      <c r="G25" s="244"/>
      <c r="H25" s="244"/>
      <c r="I25" s="246"/>
    </row>
    <row r="26" spans="1:11" ht="20.25" customHeight="1" x14ac:dyDescent="0.2">
      <c r="A26" s="247"/>
      <c r="B26" s="605" t="s">
        <v>259</v>
      </c>
      <c r="C26" s="248" t="s">
        <v>272</v>
      </c>
      <c r="D26" s="249">
        <v>6222451.379999999</v>
      </c>
      <c r="E26" s="249">
        <v>933367.68</v>
      </c>
      <c r="F26" s="249">
        <v>5289083.6999999993</v>
      </c>
      <c r="G26" s="249">
        <v>3547532.95</v>
      </c>
      <c r="H26" s="249">
        <v>532129.94000000006</v>
      </c>
      <c r="I26" s="250">
        <v>3015403.0100000002</v>
      </c>
    </row>
    <row r="27" spans="1:11" ht="24.75" customHeight="1" x14ac:dyDescent="0.2">
      <c r="A27" s="251"/>
      <c r="B27" s="600" t="s">
        <v>260</v>
      </c>
      <c r="C27" s="252" t="s">
        <v>273</v>
      </c>
      <c r="D27" s="253">
        <v>12181540.83</v>
      </c>
      <c r="E27" s="253">
        <v>5642441.5899999999</v>
      </c>
      <c r="F27" s="253">
        <v>6539099.2400000002</v>
      </c>
      <c r="G27" s="253">
        <v>12181540.83</v>
      </c>
      <c r="H27" s="253">
        <v>5642441.5899999999</v>
      </c>
      <c r="I27" s="254">
        <v>6539099.2400000002</v>
      </c>
    </row>
    <row r="28" spans="1:11" ht="11.1" customHeight="1" x14ac:dyDescent="0.2">
      <c r="A28" s="255"/>
      <c r="C28" s="256"/>
      <c r="D28" s="239"/>
      <c r="E28" s="239"/>
      <c r="F28" s="239"/>
      <c r="G28" s="239"/>
      <c r="H28" s="239"/>
      <c r="I28" s="239"/>
    </row>
    <row r="29" spans="1:11" ht="11.1" customHeight="1" x14ac:dyDescent="0.2">
      <c r="A29" s="255"/>
      <c r="C29" s="238"/>
      <c r="D29" s="239"/>
      <c r="E29" s="239"/>
      <c r="F29" s="239"/>
      <c r="G29" s="239"/>
      <c r="H29" s="239"/>
      <c r="I29" s="257"/>
    </row>
    <row r="30" spans="1:11" ht="15.75" customHeight="1" x14ac:dyDescent="0.2">
      <c r="A30" s="606" t="s">
        <v>274</v>
      </c>
      <c r="D30" s="214"/>
      <c r="E30" s="214"/>
      <c r="F30" s="214"/>
      <c r="G30" s="214"/>
      <c r="H30" s="214"/>
      <c r="I30" s="214"/>
    </row>
    <row r="31" spans="1:11" ht="11.1" customHeight="1" x14ac:dyDescent="0.2">
      <c r="A31" s="255"/>
      <c r="D31" s="214"/>
      <c r="E31" s="214"/>
      <c r="F31" s="214"/>
      <c r="G31" s="214"/>
      <c r="H31" s="214"/>
      <c r="I31" s="214"/>
    </row>
    <row r="32" spans="1:11" ht="11.1" customHeight="1" x14ac:dyDescent="0.2">
      <c r="A32" s="255"/>
      <c r="D32" s="214"/>
      <c r="E32" s="214"/>
      <c r="F32" s="214"/>
      <c r="G32" s="214"/>
      <c r="H32" s="214"/>
      <c r="I32" s="214"/>
    </row>
    <row r="33" spans="1:9" ht="11.1" customHeight="1" x14ac:dyDescent="0.2">
      <c r="A33" s="255"/>
      <c r="D33" s="214"/>
      <c r="E33" s="214"/>
      <c r="F33" s="214"/>
      <c r="G33" s="214"/>
      <c r="H33" s="214"/>
      <c r="I33" s="214"/>
    </row>
    <row r="34" spans="1:9" ht="11.1" customHeight="1" x14ac:dyDescent="0.2">
      <c r="A34" s="255"/>
      <c r="D34" s="214"/>
      <c r="E34" s="214"/>
      <c r="F34" s="214"/>
      <c r="G34" s="214"/>
      <c r="H34" s="214"/>
      <c r="I34" s="214"/>
    </row>
    <row r="35" spans="1:9" ht="11.1" customHeight="1" x14ac:dyDescent="0.2">
      <c r="B35" s="258"/>
      <c r="C35" s="259"/>
      <c r="D35" s="259"/>
      <c r="E35" s="259"/>
      <c r="F35" s="259"/>
      <c r="G35" s="259"/>
      <c r="H35" s="214"/>
      <c r="I35" s="214"/>
    </row>
    <row r="36" spans="1:9" ht="11.1" customHeight="1" x14ac:dyDescent="0.2">
      <c r="A36" s="255"/>
      <c r="D36" s="214"/>
      <c r="E36" s="214"/>
      <c r="F36" s="214"/>
      <c r="G36" s="214"/>
      <c r="H36" s="214"/>
      <c r="I36" s="214"/>
    </row>
    <row r="37" spans="1:9" ht="11.1" customHeight="1" x14ac:dyDescent="0.2">
      <c r="A37" s="255"/>
      <c r="D37" s="214"/>
      <c r="E37" s="214"/>
      <c r="F37" s="214"/>
      <c r="G37" s="214"/>
      <c r="H37" s="214"/>
      <c r="I37" s="214"/>
    </row>
    <row r="38" spans="1:9" ht="11.1" customHeight="1" x14ac:dyDescent="0.2">
      <c r="A38" s="255"/>
      <c r="D38" s="214"/>
      <c r="E38" s="214"/>
      <c r="F38" s="214"/>
      <c r="G38" s="214"/>
      <c r="H38" s="214"/>
      <c r="I38" s="214"/>
    </row>
    <row r="39" spans="1:9" ht="11.1" customHeight="1" x14ac:dyDescent="0.2">
      <c r="A39" s="255"/>
      <c r="D39" s="214"/>
      <c r="E39" s="214"/>
      <c r="F39" s="214"/>
      <c r="G39" s="214"/>
      <c r="H39" s="214"/>
      <c r="I39" s="214"/>
    </row>
    <row r="40" spans="1:9" ht="11.1" customHeight="1" x14ac:dyDescent="0.2">
      <c r="A40" s="255"/>
      <c r="D40" s="214"/>
      <c r="E40" s="214"/>
      <c r="F40" s="214"/>
      <c r="G40" s="214"/>
      <c r="H40" s="214"/>
      <c r="I40" s="214"/>
    </row>
    <row r="41" spans="1:9" ht="11.1" customHeight="1" x14ac:dyDescent="0.2">
      <c r="A41" s="255"/>
      <c r="D41" s="214"/>
      <c r="E41" s="214"/>
      <c r="F41" s="214"/>
      <c r="G41" s="214"/>
      <c r="H41" s="214"/>
      <c r="I41" s="214"/>
    </row>
    <row r="42" spans="1:9" ht="11.1" customHeight="1" x14ac:dyDescent="0.2">
      <c r="A42" s="255"/>
      <c r="D42" s="214"/>
      <c r="E42" s="214"/>
      <c r="F42" s="214"/>
      <c r="G42" s="214"/>
      <c r="H42" s="214"/>
      <c r="I42" s="214"/>
    </row>
    <row r="43" spans="1:9" ht="11.1" customHeight="1" x14ac:dyDescent="0.2">
      <c r="A43" s="255"/>
      <c r="D43" s="214"/>
      <c r="E43" s="214"/>
      <c r="F43" s="214"/>
      <c r="G43" s="214"/>
      <c r="H43" s="214"/>
      <c r="I43" s="214"/>
    </row>
    <row r="44" spans="1:9" ht="11.1" customHeight="1" x14ac:dyDescent="0.2">
      <c r="A44" s="255"/>
      <c r="D44" s="214"/>
      <c r="E44" s="214"/>
      <c r="F44" s="214"/>
      <c r="G44" s="214"/>
      <c r="H44" s="214"/>
      <c r="I44" s="214"/>
    </row>
    <row r="45" spans="1:9" ht="11.1" customHeight="1" x14ac:dyDescent="0.2">
      <c r="A45" s="255"/>
      <c r="D45" s="214"/>
      <c r="E45" s="214"/>
      <c r="F45" s="214"/>
      <c r="G45" s="214"/>
      <c r="H45" s="214"/>
      <c r="I45" s="214"/>
    </row>
    <row r="46" spans="1:9" ht="12.75" customHeight="1" x14ac:dyDescent="0.2">
      <c r="D46" s="239"/>
      <c r="E46" s="239"/>
      <c r="F46" s="239"/>
      <c r="G46" s="239"/>
      <c r="H46" s="239"/>
      <c r="I46" s="239"/>
    </row>
    <row r="47" spans="1:9" ht="12.75" customHeight="1" x14ac:dyDescent="0.2"/>
  </sheetData>
  <printOptions horizontalCentered="1"/>
  <pageMargins left="0.70866141732283472" right="0.70866141732283472" top="0.74803149606299213" bottom="0.74803149606299213" header="0.31496062992125984" footer="0.31496062992125984"/>
  <pageSetup paperSize="9" scale="90" firstPageNumber="37" orientation="landscape" useFirstPageNumber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3374B-301C-4786-8845-6202E5C8ACEC}">
  <sheetPr>
    <tabColor rgb="FFCCCCFF"/>
  </sheetPr>
  <dimension ref="A1:CA28"/>
  <sheetViews>
    <sheetView zoomScale="130" zoomScaleNormal="130" workbookViewId="0"/>
  </sheetViews>
  <sheetFormatPr defaultRowHeight="12.75" x14ac:dyDescent="0.2"/>
  <cols>
    <col min="1" max="1" width="4.85546875" style="607" customWidth="1"/>
    <col min="2" max="2" width="6.7109375" style="607" customWidth="1"/>
    <col min="3" max="3" width="6.140625" style="607" customWidth="1"/>
    <col min="4" max="4" width="10" style="607" customWidth="1"/>
    <col min="5" max="5" width="11.28515625" style="607" customWidth="1"/>
    <col min="6" max="6" width="11.5703125" style="607" customWidth="1"/>
    <col min="7" max="7" width="13.85546875" style="607" customWidth="1"/>
    <col min="8" max="9" width="11.28515625" style="608" customWidth="1"/>
    <col min="10" max="10" width="10.140625" style="608" customWidth="1"/>
    <col min="11" max="79" width="9.140625" style="608"/>
    <col min="80" max="256" width="9.140625" style="607"/>
    <col min="257" max="257" width="4.85546875" style="607" customWidth="1"/>
    <col min="258" max="258" width="6.7109375" style="607" customWidth="1"/>
    <col min="259" max="259" width="6.140625" style="607" customWidth="1"/>
    <col min="260" max="260" width="10" style="607" customWidth="1"/>
    <col min="261" max="261" width="11.28515625" style="607" customWidth="1"/>
    <col min="262" max="262" width="11.5703125" style="607" customWidth="1"/>
    <col min="263" max="263" width="13.85546875" style="607" customWidth="1"/>
    <col min="264" max="265" width="11.28515625" style="607" customWidth="1"/>
    <col min="266" max="266" width="10.140625" style="607" customWidth="1"/>
    <col min="267" max="512" width="9.140625" style="607"/>
    <col min="513" max="513" width="4.85546875" style="607" customWidth="1"/>
    <col min="514" max="514" width="6.7109375" style="607" customWidth="1"/>
    <col min="515" max="515" width="6.140625" style="607" customWidth="1"/>
    <col min="516" max="516" width="10" style="607" customWidth="1"/>
    <col min="517" max="517" width="11.28515625" style="607" customWidth="1"/>
    <col min="518" max="518" width="11.5703125" style="607" customWidth="1"/>
    <col min="519" max="519" width="13.85546875" style="607" customWidth="1"/>
    <col min="520" max="521" width="11.28515625" style="607" customWidth="1"/>
    <col min="522" max="522" width="10.140625" style="607" customWidth="1"/>
    <col min="523" max="768" width="9.140625" style="607"/>
    <col min="769" max="769" width="4.85546875" style="607" customWidth="1"/>
    <col min="770" max="770" width="6.7109375" style="607" customWidth="1"/>
    <col min="771" max="771" width="6.140625" style="607" customWidth="1"/>
    <col min="772" max="772" width="10" style="607" customWidth="1"/>
    <col min="773" max="773" width="11.28515625" style="607" customWidth="1"/>
    <col min="774" max="774" width="11.5703125" style="607" customWidth="1"/>
    <col min="775" max="775" width="13.85546875" style="607" customWidth="1"/>
    <col min="776" max="777" width="11.28515625" style="607" customWidth="1"/>
    <col min="778" max="778" width="10.140625" style="607" customWidth="1"/>
    <col min="779" max="1024" width="9.140625" style="607"/>
    <col min="1025" max="1025" width="4.85546875" style="607" customWidth="1"/>
    <col min="1026" max="1026" width="6.7109375" style="607" customWidth="1"/>
    <col min="1027" max="1027" width="6.140625" style="607" customWidth="1"/>
    <col min="1028" max="1028" width="10" style="607" customWidth="1"/>
    <col min="1029" max="1029" width="11.28515625" style="607" customWidth="1"/>
    <col min="1030" max="1030" width="11.5703125" style="607" customWidth="1"/>
    <col min="1031" max="1031" width="13.85546875" style="607" customWidth="1"/>
    <col min="1032" max="1033" width="11.28515625" style="607" customWidth="1"/>
    <col min="1034" max="1034" width="10.140625" style="607" customWidth="1"/>
    <col min="1035" max="1280" width="9.140625" style="607"/>
    <col min="1281" max="1281" width="4.85546875" style="607" customWidth="1"/>
    <col min="1282" max="1282" width="6.7109375" style="607" customWidth="1"/>
    <col min="1283" max="1283" width="6.140625" style="607" customWidth="1"/>
    <col min="1284" max="1284" width="10" style="607" customWidth="1"/>
    <col min="1285" max="1285" width="11.28515625" style="607" customWidth="1"/>
    <col min="1286" max="1286" width="11.5703125" style="607" customWidth="1"/>
    <col min="1287" max="1287" width="13.85546875" style="607" customWidth="1"/>
    <col min="1288" max="1289" width="11.28515625" style="607" customWidth="1"/>
    <col min="1290" max="1290" width="10.140625" style="607" customWidth="1"/>
    <col min="1291" max="1536" width="9.140625" style="607"/>
    <col min="1537" max="1537" width="4.85546875" style="607" customWidth="1"/>
    <col min="1538" max="1538" width="6.7109375" style="607" customWidth="1"/>
    <col min="1539" max="1539" width="6.140625" style="607" customWidth="1"/>
    <col min="1540" max="1540" width="10" style="607" customWidth="1"/>
    <col min="1541" max="1541" width="11.28515625" style="607" customWidth="1"/>
    <col min="1542" max="1542" width="11.5703125" style="607" customWidth="1"/>
    <col min="1543" max="1543" width="13.85546875" style="607" customWidth="1"/>
    <col min="1544" max="1545" width="11.28515625" style="607" customWidth="1"/>
    <col min="1546" max="1546" width="10.140625" style="607" customWidth="1"/>
    <col min="1547" max="1792" width="9.140625" style="607"/>
    <col min="1793" max="1793" width="4.85546875" style="607" customWidth="1"/>
    <col min="1794" max="1794" width="6.7109375" style="607" customWidth="1"/>
    <col min="1795" max="1795" width="6.140625" style="607" customWidth="1"/>
    <col min="1796" max="1796" width="10" style="607" customWidth="1"/>
    <col min="1797" max="1797" width="11.28515625" style="607" customWidth="1"/>
    <col min="1798" max="1798" width="11.5703125" style="607" customWidth="1"/>
    <col min="1799" max="1799" width="13.85546875" style="607" customWidth="1"/>
    <col min="1800" max="1801" width="11.28515625" style="607" customWidth="1"/>
    <col min="1802" max="1802" width="10.140625" style="607" customWidth="1"/>
    <col min="1803" max="2048" width="9.140625" style="607"/>
    <col min="2049" max="2049" width="4.85546875" style="607" customWidth="1"/>
    <col min="2050" max="2050" width="6.7109375" style="607" customWidth="1"/>
    <col min="2051" max="2051" width="6.140625" style="607" customWidth="1"/>
    <col min="2052" max="2052" width="10" style="607" customWidth="1"/>
    <col min="2053" max="2053" width="11.28515625" style="607" customWidth="1"/>
    <col min="2054" max="2054" width="11.5703125" style="607" customWidth="1"/>
    <col min="2055" max="2055" width="13.85546875" style="607" customWidth="1"/>
    <col min="2056" max="2057" width="11.28515625" style="607" customWidth="1"/>
    <col min="2058" max="2058" width="10.140625" style="607" customWidth="1"/>
    <col min="2059" max="2304" width="9.140625" style="607"/>
    <col min="2305" max="2305" width="4.85546875" style="607" customWidth="1"/>
    <col min="2306" max="2306" width="6.7109375" style="607" customWidth="1"/>
    <col min="2307" max="2307" width="6.140625" style="607" customWidth="1"/>
    <col min="2308" max="2308" width="10" style="607" customWidth="1"/>
    <col min="2309" max="2309" width="11.28515625" style="607" customWidth="1"/>
    <col min="2310" max="2310" width="11.5703125" style="607" customWidth="1"/>
    <col min="2311" max="2311" width="13.85546875" style="607" customWidth="1"/>
    <col min="2312" max="2313" width="11.28515625" style="607" customWidth="1"/>
    <col min="2314" max="2314" width="10.140625" style="607" customWidth="1"/>
    <col min="2315" max="2560" width="9.140625" style="607"/>
    <col min="2561" max="2561" width="4.85546875" style="607" customWidth="1"/>
    <col min="2562" max="2562" width="6.7109375" style="607" customWidth="1"/>
    <col min="2563" max="2563" width="6.140625" style="607" customWidth="1"/>
    <col min="2564" max="2564" width="10" style="607" customWidth="1"/>
    <col min="2565" max="2565" width="11.28515625" style="607" customWidth="1"/>
    <col min="2566" max="2566" width="11.5703125" style="607" customWidth="1"/>
    <col min="2567" max="2567" width="13.85546875" style="607" customWidth="1"/>
    <col min="2568" max="2569" width="11.28515625" style="607" customWidth="1"/>
    <col min="2570" max="2570" width="10.140625" style="607" customWidth="1"/>
    <col min="2571" max="2816" width="9.140625" style="607"/>
    <col min="2817" max="2817" width="4.85546875" style="607" customWidth="1"/>
    <col min="2818" max="2818" width="6.7109375" style="607" customWidth="1"/>
    <col min="2819" max="2819" width="6.140625" style="607" customWidth="1"/>
    <col min="2820" max="2820" width="10" style="607" customWidth="1"/>
    <col min="2821" max="2821" width="11.28515625" style="607" customWidth="1"/>
    <col min="2822" max="2822" width="11.5703125" style="607" customWidth="1"/>
    <col min="2823" max="2823" width="13.85546875" style="607" customWidth="1"/>
    <col min="2824" max="2825" width="11.28515625" style="607" customWidth="1"/>
    <col min="2826" max="2826" width="10.140625" style="607" customWidth="1"/>
    <col min="2827" max="3072" width="9.140625" style="607"/>
    <col min="3073" max="3073" width="4.85546875" style="607" customWidth="1"/>
    <col min="3074" max="3074" width="6.7109375" style="607" customWidth="1"/>
    <col min="3075" max="3075" width="6.140625" style="607" customWidth="1"/>
    <col min="3076" max="3076" width="10" style="607" customWidth="1"/>
    <col min="3077" max="3077" width="11.28515625" style="607" customWidth="1"/>
    <col min="3078" max="3078" width="11.5703125" style="607" customWidth="1"/>
    <col min="3079" max="3079" width="13.85546875" style="607" customWidth="1"/>
    <col min="3080" max="3081" width="11.28515625" style="607" customWidth="1"/>
    <col min="3082" max="3082" width="10.140625" style="607" customWidth="1"/>
    <col min="3083" max="3328" width="9.140625" style="607"/>
    <col min="3329" max="3329" width="4.85546875" style="607" customWidth="1"/>
    <col min="3330" max="3330" width="6.7109375" style="607" customWidth="1"/>
    <col min="3331" max="3331" width="6.140625" style="607" customWidth="1"/>
    <col min="3332" max="3332" width="10" style="607" customWidth="1"/>
    <col min="3333" max="3333" width="11.28515625" style="607" customWidth="1"/>
    <col min="3334" max="3334" width="11.5703125" style="607" customWidth="1"/>
    <col min="3335" max="3335" width="13.85546875" style="607" customWidth="1"/>
    <col min="3336" max="3337" width="11.28515625" style="607" customWidth="1"/>
    <col min="3338" max="3338" width="10.140625" style="607" customWidth="1"/>
    <col min="3339" max="3584" width="9.140625" style="607"/>
    <col min="3585" max="3585" width="4.85546875" style="607" customWidth="1"/>
    <col min="3586" max="3586" width="6.7109375" style="607" customWidth="1"/>
    <col min="3587" max="3587" width="6.140625" style="607" customWidth="1"/>
    <col min="3588" max="3588" width="10" style="607" customWidth="1"/>
    <col min="3589" max="3589" width="11.28515625" style="607" customWidth="1"/>
    <col min="3590" max="3590" width="11.5703125" style="607" customWidth="1"/>
    <col min="3591" max="3591" width="13.85546875" style="607" customWidth="1"/>
    <col min="3592" max="3593" width="11.28515625" style="607" customWidth="1"/>
    <col min="3594" max="3594" width="10.140625" style="607" customWidth="1"/>
    <col min="3595" max="3840" width="9.140625" style="607"/>
    <col min="3841" max="3841" width="4.85546875" style="607" customWidth="1"/>
    <col min="3842" max="3842" width="6.7109375" style="607" customWidth="1"/>
    <col min="3843" max="3843" width="6.140625" style="607" customWidth="1"/>
    <col min="3844" max="3844" width="10" style="607" customWidth="1"/>
    <col min="3845" max="3845" width="11.28515625" style="607" customWidth="1"/>
    <col min="3846" max="3846" width="11.5703125" style="607" customWidth="1"/>
    <col min="3847" max="3847" width="13.85546875" style="607" customWidth="1"/>
    <col min="3848" max="3849" width="11.28515625" style="607" customWidth="1"/>
    <col min="3850" max="3850" width="10.140625" style="607" customWidth="1"/>
    <col min="3851" max="4096" width="9.140625" style="607"/>
    <col min="4097" max="4097" width="4.85546875" style="607" customWidth="1"/>
    <col min="4098" max="4098" width="6.7109375" style="607" customWidth="1"/>
    <col min="4099" max="4099" width="6.140625" style="607" customWidth="1"/>
    <col min="4100" max="4100" width="10" style="607" customWidth="1"/>
    <col min="4101" max="4101" width="11.28515625" style="607" customWidth="1"/>
    <col min="4102" max="4102" width="11.5703125" style="607" customWidth="1"/>
    <col min="4103" max="4103" width="13.85546875" style="607" customWidth="1"/>
    <col min="4104" max="4105" width="11.28515625" style="607" customWidth="1"/>
    <col min="4106" max="4106" width="10.140625" style="607" customWidth="1"/>
    <col min="4107" max="4352" width="9.140625" style="607"/>
    <col min="4353" max="4353" width="4.85546875" style="607" customWidth="1"/>
    <col min="4354" max="4354" width="6.7109375" style="607" customWidth="1"/>
    <col min="4355" max="4355" width="6.140625" style="607" customWidth="1"/>
    <col min="4356" max="4356" width="10" style="607" customWidth="1"/>
    <col min="4357" max="4357" width="11.28515625" style="607" customWidth="1"/>
    <col min="4358" max="4358" width="11.5703125" style="607" customWidth="1"/>
    <col min="4359" max="4359" width="13.85546875" style="607" customWidth="1"/>
    <col min="4360" max="4361" width="11.28515625" style="607" customWidth="1"/>
    <col min="4362" max="4362" width="10.140625" style="607" customWidth="1"/>
    <col min="4363" max="4608" width="9.140625" style="607"/>
    <col min="4609" max="4609" width="4.85546875" style="607" customWidth="1"/>
    <col min="4610" max="4610" width="6.7109375" style="607" customWidth="1"/>
    <col min="4611" max="4611" width="6.140625" style="607" customWidth="1"/>
    <col min="4612" max="4612" width="10" style="607" customWidth="1"/>
    <col min="4613" max="4613" width="11.28515625" style="607" customWidth="1"/>
    <col min="4614" max="4614" width="11.5703125" style="607" customWidth="1"/>
    <col min="4615" max="4615" width="13.85546875" style="607" customWidth="1"/>
    <col min="4616" max="4617" width="11.28515625" style="607" customWidth="1"/>
    <col min="4618" max="4618" width="10.140625" style="607" customWidth="1"/>
    <col min="4619" max="4864" width="9.140625" style="607"/>
    <col min="4865" max="4865" width="4.85546875" style="607" customWidth="1"/>
    <col min="4866" max="4866" width="6.7109375" style="607" customWidth="1"/>
    <col min="4867" max="4867" width="6.140625" style="607" customWidth="1"/>
    <col min="4868" max="4868" width="10" style="607" customWidth="1"/>
    <col min="4869" max="4869" width="11.28515625" style="607" customWidth="1"/>
    <col min="4870" max="4870" width="11.5703125" style="607" customWidth="1"/>
    <col min="4871" max="4871" width="13.85546875" style="607" customWidth="1"/>
    <col min="4872" max="4873" width="11.28515625" style="607" customWidth="1"/>
    <col min="4874" max="4874" width="10.140625" style="607" customWidth="1"/>
    <col min="4875" max="5120" width="9.140625" style="607"/>
    <col min="5121" max="5121" width="4.85546875" style="607" customWidth="1"/>
    <col min="5122" max="5122" width="6.7109375" style="607" customWidth="1"/>
    <col min="5123" max="5123" width="6.140625" style="607" customWidth="1"/>
    <col min="5124" max="5124" width="10" style="607" customWidth="1"/>
    <col min="5125" max="5125" width="11.28515625" style="607" customWidth="1"/>
    <col min="5126" max="5126" width="11.5703125" style="607" customWidth="1"/>
    <col min="5127" max="5127" width="13.85546875" style="607" customWidth="1"/>
    <col min="5128" max="5129" width="11.28515625" style="607" customWidth="1"/>
    <col min="5130" max="5130" width="10.140625" style="607" customWidth="1"/>
    <col min="5131" max="5376" width="9.140625" style="607"/>
    <col min="5377" max="5377" width="4.85546875" style="607" customWidth="1"/>
    <col min="5378" max="5378" width="6.7109375" style="607" customWidth="1"/>
    <col min="5379" max="5379" width="6.140625" style="607" customWidth="1"/>
    <col min="5380" max="5380" width="10" style="607" customWidth="1"/>
    <col min="5381" max="5381" width="11.28515625" style="607" customWidth="1"/>
    <col min="5382" max="5382" width="11.5703125" style="607" customWidth="1"/>
    <col min="5383" max="5383" width="13.85546875" style="607" customWidth="1"/>
    <col min="5384" max="5385" width="11.28515625" style="607" customWidth="1"/>
    <col min="5386" max="5386" width="10.140625" style="607" customWidth="1"/>
    <col min="5387" max="5632" width="9.140625" style="607"/>
    <col min="5633" max="5633" width="4.85546875" style="607" customWidth="1"/>
    <col min="5634" max="5634" width="6.7109375" style="607" customWidth="1"/>
    <col min="5635" max="5635" width="6.140625" style="607" customWidth="1"/>
    <col min="5636" max="5636" width="10" style="607" customWidth="1"/>
    <col min="5637" max="5637" width="11.28515625" style="607" customWidth="1"/>
    <col min="5638" max="5638" width="11.5703125" style="607" customWidth="1"/>
    <col min="5639" max="5639" width="13.85546875" style="607" customWidth="1"/>
    <col min="5640" max="5641" width="11.28515625" style="607" customWidth="1"/>
    <col min="5642" max="5642" width="10.140625" style="607" customWidth="1"/>
    <col min="5643" max="5888" width="9.140625" style="607"/>
    <col min="5889" max="5889" width="4.85546875" style="607" customWidth="1"/>
    <col min="5890" max="5890" width="6.7109375" style="607" customWidth="1"/>
    <col min="5891" max="5891" width="6.140625" style="607" customWidth="1"/>
    <col min="5892" max="5892" width="10" style="607" customWidth="1"/>
    <col min="5893" max="5893" width="11.28515625" style="607" customWidth="1"/>
    <col min="5894" max="5894" width="11.5703125" style="607" customWidth="1"/>
    <col min="5895" max="5895" width="13.85546875" style="607" customWidth="1"/>
    <col min="5896" max="5897" width="11.28515625" style="607" customWidth="1"/>
    <col min="5898" max="5898" width="10.140625" style="607" customWidth="1"/>
    <col min="5899" max="6144" width="9.140625" style="607"/>
    <col min="6145" max="6145" width="4.85546875" style="607" customWidth="1"/>
    <col min="6146" max="6146" width="6.7109375" style="607" customWidth="1"/>
    <col min="6147" max="6147" width="6.140625" style="607" customWidth="1"/>
    <col min="6148" max="6148" width="10" style="607" customWidth="1"/>
    <col min="6149" max="6149" width="11.28515625" style="607" customWidth="1"/>
    <col min="6150" max="6150" width="11.5703125" style="607" customWidth="1"/>
    <col min="6151" max="6151" width="13.85546875" style="607" customWidth="1"/>
    <col min="6152" max="6153" width="11.28515625" style="607" customWidth="1"/>
    <col min="6154" max="6154" width="10.140625" style="607" customWidth="1"/>
    <col min="6155" max="6400" width="9.140625" style="607"/>
    <col min="6401" max="6401" width="4.85546875" style="607" customWidth="1"/>
    <col min="6402" max="6402" width="6.7109375" style="607" customWidth="1"/>
    <col min="6403" max="6403" width="6.140625" style="607" customWidth="1"/>
    <col min="6404" max="6404" width="10" style="607" customWidth="1"/>
    <col min="6405" max="6405" width="11.28515625" style="607" customWidth="1"/>
    <col min="6406" max="6406" width="11.5703125" style="607" customWidth="1"/>
    <col min="6407" max="6407" width="13.85546875" style="607" customWidth="1"/>
    <col min="6408" max="6409" width="11.28515625" style="607" customWidth="1"/>
    <col min="6410" max="6410" width="10.140625" style="607" customWidth="1"/>
    <col min="6411" max="6656" width="9.140625" style="607"/>
    <col min="6657" max="6657" width="4.85546875" style="607" customWidth="1"/>
    <col min="6658" max="6658" width="6.7109375" style="607" customWidth="1"/>
    <col min="6659" max="6659" width="6.140625" style="607" customWidth="1"/>
    <col min="6660" max="6660" width="10" style="607" customWidth="1"/>
    <col min="6661" max="6661" width="11.28515625" style="607" customWidth="1"/>
    <col min="6662" max="6662" width="11.5703125" style="607" customWidth="1"/>
    <col min="6663" max="6663" width="13.85546875" style="607" customWidth="1"/>
    <col min="6664" max="6665" width="11.28515625" style="607" customWidth="1"/>
    <col min="6666" max="6666" width="10.140625" style="607" customWidth="1"/>
    <col min="6667" max="6912" width="9.140625" style="607"/>
    <col min="6913" max="6913" width="4.85546875" style="607" customWidth="1"/>
    <col min="6914" max="6914" width="6.7109375" style="607" customWidth="1"/>
    <col min="6915" max="6915" width="6.140625" style="607" customWidth="1"/>
    <col min="6916" max="6916" width="10" style="607" customWidth="1"/>
    <col min="6917" max="6917" width="11.28515625" style="607" customWidth="1"/>
    <col min="6918" max="6918" width="11.5703125" style="607" customWidth="1"/>
    <col min="6919" max="6919" width="13.85546875" style="607" customWidth="1"/>
    <col min="6920" max="6921" width="11.28515625" style="607" customWidth="1"/>
    <col min="6922" max="6922" width="10.140625" style="607" customWidth="1"/>
    <col min="6923" max="7168" width="9.140625" style="607"/>
    <col min="7169" max="7169" width="4.85546875" style="607" customWidth="1"/>
    <col min="7170" max="7170" width="6.7109375" style="607" customWidth="1"/>
    <col min="7171" max="7171" width="6.140625" style="607" customWidth="1"/>
    <col min="7172" max="7172" width="10" style="607" customWidth="1"/>
    <col min="7173" max="7173" width="11.28515625" style="607" customWidth="1"/>
    <col min="7174" max="7174" width="11.5703125" style="607" customWidth="1"/>
    <col min="7175" max="7175" width="13.85546875" style="607" customWidth="1"/>
    <col min="7176" max="7177" width="11.28515625" style="607" customWidth="1"/>
    <col min="7178" max="7178" width="10.140625" style="607" customWidth="1"/>
    <col min="7179" max="7424" width="9.140625" style="607"/>
    <col min="7425" max="7425" width="4.85546875" style="607" customWidth="1"/>
    <col min="7426" max="7426" width="6.7109375" style="607" customWidth="1"/>
    <col min="7427" max="7427" width="6.140625" style="607" customWidth="1"/>
    <col min="7428" max="7428" width="10" style="607" customWidth="1"/>
    <col min="7429" max="7429" width="11.28515625" style="607" customWidth="1"/>
    <col min="7430" max="7430" width="11.5703125" style="607" customWidth="1"/>
    <col min="7431" max="7431" width="13.85546875" style="607" customWidth="1"/>
    <col min="7432" max="7433" width="11.28515625" style="607" customWidth="1"/>
    <col min="7434" max="7434" width="10.140625" style="607" customWidth="1"/>
    <col min="7435" max="7680" width="9.140625" style="607"/>
    <col min="7681" max="7681" width="4.85546875" style="607" customWidth="1"/>
    <col min="7682" max="7682" width="6.7109375" style="607" customWidth="1"/>
    <col min="7683" max="7683" width="6.140625" style="607" customWidth="1"/>
    <col min="7684" max="7684" width="10" style="607" customWidth="1"/>
    <col min="7685" max="7685" width="11.28515625" style="607" customWidth="1"/>
    <col min="7686" max="7686" width="11.5703125" style="607" customWidth="1"/>
    <col min="7687" max="7687" width="13.85546875" style="607" customWidth="1"/>
    <col min="7688" max="7689" width="11.28515625" style="607" customWidth="1"/>
    <col min="7690" max="7690" width="10.140625" style="607" customWidth="1"/>
    <col min="7691" max="7936" width="9.140625" style="607"/>
    <col min="7937" max="7937" width="4.85546875" style="607" customWidth="1"/>
    <col min="7938" max="7938" width="6.7109375" style="607" customWidth="1"/>
    <col min="7939" max="7939" width="6.140625" style="607" customWidth="1"/>
    <col min="7940" max="7940" width="10" style="607" customWidth="1"/>
    <col min="7941" max="7941" width="11.28515625" style="607" customWidth="1"/>
    <col min="7942" max="7942" width="11.5703125" style="607" customWidth="1"/>
    <col min="7943" max="7943" width="13.85546875" style="607" customWidth="1"/>
    <col min="7944" max="7945" width="11.28515625" style="607" customWidth="1"/>
    <col min="7946" max="7946" width="10.140625" style="607" customWidth="1"/>
    <col min="7947" max="8192" width="9.140625" style="607"/>
    <col min="8193" max="8193" width="4.85546875" style="607" customWidth="1"/>
    <col min="8194" max="8194" width="6.7109375" style="607" customWidth="1"/>
    <col min="8195" max="8195" width="6.140625" style="607" customWidth="1"/>
    <col min="8196" max="8196" width="10" style="607" customWidth="1"/>
    <col min="8197" max="8197" width="11.28515625" style="607" customWidth="1"/>
    <col min="8198" max="8198" width="11.5703125" style="607" customWidth="1"/>
    <col min="8199" max="8199" width="13.85546875" style="607" customWidth="1"/>
    <col min="8200" max="8201" width="11.28515625" style="607" customWidth="1"/>
    <col min="8202" max="8202" width="10.140625" style="607" customWidth="1"/>
    <col min="8203" max="8448" width="9.140625" style="607"/>
    <col min="8449" max="8449" width="4.85546875" style="607" customWidth="1"/>
    <col min="8450" max="8450" width="6.7109375" style="607" customWidth="1"/>
    <col min="8451" max="8451" width="6.140625" style="607" customWidth="1"/>
    <col min="8452" max="8452" width="10" style="607" customWidth="1"/>
    <col min="8453" max="8453" width="11.28515625" style="607" customWidth="1"/>
    <col min="8454" max="8454" width="11.5703125" style="607" customWidth="1"/>
    <col min="8455" max="8455" width="13.85546875" style="607" customWidth="1"/>
    <col min="8456" max="8457" width="11.28515625" style="607" customWidth="1"/>
    <col min="8458" max="8458" width="10.140625" style="607" customWidth="1"/>
    <col min="8459" max="8704" width="9.140625" style="607"/>
    <col min="8705" max="8705" width="4.85546875" style="607" customWidth="1"/>
    <col min="8706" max="8706" width="6.7109375" style="607" customWidth="1"/>
    <col min="8707" max="8707" width="6.140625" style="607" customWidth="1"/>
    <col min="8708" max="8708" width="10" style="607" customWidth="1"/>
    <col min="8709" max="8709" width="11.28515625" style="607" customWidth="1"/>
    <col min="8710" max="8710" width="11.5703125" style="607" customWidth="1"/>
    <col min="8711" max="8711" width="13.85546875" style="607" customWidth="1"/>
    <col min="8712" max="8713" width="11.28515625" style="607" customWidth="1"/>
    <col min="8714" max="8714" width="10.140625" style="607" customWidth="1"/>
    <col min="8715" max="8960" width="9.140625" style="607"/>
    <col min="8961" max="8961" width="4.85546875" style="607" customWidth="1"/>
    <col min="8962" max="8962" width="6.7109375" style="607" customWidth="1"/>
    <col min="8963" max="8963" width="6.140625" style="607" customWidth="1"/>
    <col min="8964" max="8964" width="10" style="607" customWidth="1"/>
    <col min="8965" max="8965" width="11.28515625" style="607" customWidth="1"/>
    <col min="8966" max="8966" width="11.5703125" style="607" customWidth="1"/>
    <col min="8967" max="8967" width="13.85546875" style="607" customWidth="1"/>
    <col min="8968" max="8969" width="11.28515625" style="607" customWidth="1"/>
    <col min="8970" max="8970" width="10.140625" style="607" customWidth="1"/>
    <col min="8971" max="9216" width="9.140625" style="607"/>
    <col min="9217" max="9217" width="4.85546875" style="607" customWidth="1"/>
    <col min="9218" max="9218" width="6.7109375" style="607" customWidth="1"/>
    <col min="9219" max="9219" width="6.140625" style="607" customWidth="1"/>
    <col min="9220" max="9220" width="10" style="607" customWidth="1"/>
    <col min="9221" max="9221" width="11.28515625" style="607" customWidth="1"/>
    <col min="9222" max="9222" width="11.5703125" style="607" customWidth="1"/>
    <col min="9223" max="9223" width="13.85546875" style="607" customWidth="1"/>
    <col min="9224" max="9225" width="11.28515625" style="607" customWidth="1"/>
    <col min="9226" max="9226" width="10.140625" style="607" customWidth="1"/>
    <col min="9227" max="9472" width="9.140625" style="607"/>
    <col min="9473" max="9473" width="4.85546875" style="607" customWidth="1"/>
    <col min="9474" max="9474" width="6.7109375" style="607" customWidth="1"/>
    <col min="9475" max="9475" width="6.140625" style="607" customWidth="1"/>
    <col min="9476" max="9476" width="10" style="607" customWidth="1"/>
    <col min="9477" max="9477" width="11.28515625" style="607" customWidth="1"/>
    <col min="9478" max="9478" width="11.5703125" style="607" customWidth="1"/>
    <col min="9479" max="9479" width="13.85546875" style="607" customWidth="1"/>
    <col min="9480" max="9481" width="11.28515625" style="607" customWidth="1"/>
    <col min="9482" max="9482" width="10.140625" style="607" customWidth="1"/>
    <col min="9483" max="9728" width="9.140625" style="607"/>
    <col min="9729" max="9729" width="4.85546875" style="607" customWidth="1"/>
    <col min="9730" max="9730" width="6.7109375" style="607" customWidth="1"/>
    <col min="9731" max="9731" width="6.140625" style="607" customWidth="1"/>
    <col min="9732" max="9732" width="10" style="607" customWidth="1"/>
    <col min="9733" max="9733" width="11.28515625" style="607" customWidth="1"/>
    <col min="9734" max="9734" width="11.5703125" style="607" customWidth="1"/>
    <col min="9735" max="9735" width="13.85546875" style="607" customWidth="1"/>
    <col min="9736" max="9737" width="11.28515625" style="607" customWidth="1"/>
    <col min="9738" max="9738" width="10.140625" style="607" customWidth="1"/>
    <col min="9739" max="9984" width="9.140625" style="607"/>
    <col min="9985" max="9985" width="4.85546875" style="607" customWidth="1"/>
    <col min="9986" max="9986" width="6.7109375" style="607" customWidth="1"/>
    <col min="9987" max="9987" width="6.140625" style="607" customWidth="1"/>
    <col min="9988" max="9988" width="10" style="607" customWidth="1"/>
    <col min="9989" max="9989" width="11.28515625" style="607" customWidth="1"/>
    <col min="9990" max="9990" width="11.5703125" style="607" customWidth="1"/>
    <col min="9991" max="9991" width="13.85546875" style="607" customWidth="1"/>
    <col min="9992" max="9993" width="11.28515625" style="607" customWidth="1"/>
    <col min="9994" max="9994" width="10.140625" style="607" customWidth="1"/>
    <col min="9995" max="10240" width="9.140625" style="607"/>
    <col min="10241" max="10241" width="4.85546875" style="607" customWidth="1"/>
    <col min="10242" max="10242" width="6.7109375" style="607" customWidth="1"/>
    <col min="10243" max="10243" width="6.140625" style="607" customWidth="1"/>
    <col min="10244" max="10244" width="10" style="607" customWidth="1"/>
    <col min="10245" max="10245" width="11.28515625" style="607" customWidth="1"/>
    <col min="10246" max="10246" width="11.5703125" style="607" customWidth="1"/>
    <col min="10247" max="10247" width="13.85546875" style="607" customWidth="1"/>
    <col min="10248" max="10249" width="11.28515625" style="607" customWidth="1"/>
    <col min="10250" max="10250" width="10.140625" style="607" customWidth="1"/>
    <col min="10251" max="10496" width="9.140625" style="607"/>
    <col min="10497" max="10497" width="4.85546875" style="607" customWidth="1"/>
    <col min="10498" max="10498" width="6.7109375" style="607" customWidth="1"/>
    <col min="10499" max="10499" width="6.140625" style="607" customWidth="1"/>
    <col min="10500" max="10500" width="10" style="607" customWidth="1"/>
    <col min="10501" max="10501" width="11.28515625" style="607" customWidth="1"/>
    <col min="10502" max="10502" width="11.5703125" style="607" customWidth="1"/>
    <col min="10503" max="10503" width="13.85546875" style="607" customWidth="1"/>
    <col min="10504" max="10505" width="11.28515625" style="607" customWidth="1"/>
    <col min="10506" max="10506" width="10.140625" style="607" customWidth="1"/>
    <col min="10507" max="10752" width="9.140625" style="607"/>
    <col min="10753" max="10753" width="4.85546875" style="607" customWidth="1"/>
    <col min="10754" max="10754" width="6.7109375" style="607" customWidth="1"/>
    <col min="10755" max="10755" width="6.140625" style="607" customWidth="1"/>
    <col min="10756" max="10756" width="10" style="607" customWidth="1"/>
    <col min="10757" max="10757" width="11.28515625" style="607" customWidth="1"/>
    <col min="10758" max="10758" width="11.5703125" style="607" customWidth="1"/>
    <col min="10759" max="10759" width="13.85546875" style="607" customWidth="1"/>
    <col min="10760" max="10761" width="11.28515625" style="607" customWidth="1"/>
    <col min="10762" max="10762" width="10.140625" style="607" customWidth="1"/>
    <col min="10763" max="11008" width="9.140625" style="607"/>
    <col min="11009" max="11009" width="4.85546875" style="607" customWidth="1"/>
    <col min="11010" max="11010" width="6.7109375" style="607" customWidth="1"/>
    <col min="11011" max="11011" width="6.140625" style="607" customWidth="1"/>
    <col min="11012" max="11012" width="10" style="607" customWidth="1"/>
    <col min="11013" max="11013" width="11.28515625" style="607" customWidth="1"/>
    <col min="11014" max="11014" width="11.5703125" style="607" customWidth="1"/>
    <col min="11015" max="11015" width="13.85546875" style="607" customWidth="1"/>
    <col min="11016" max="11017" width="11.28515625" style="607" customWidth="1"/>
    <col min="11018" max="11018" width="10.140625" style="607" customWidth="1"/>
    <col min="11019" max="11264" width="9.140625" style="607"/>
    <col min="11265" max="11265" width="4.85546875" style="607" customWidth="1"/>
    <col min="11266" max="11266" width="6.7109375" style="607" customWidth="1"/>
    <col min="11267" max="11267" width="6.140625" style="607" customWidth="1"/>
    <col min="11268" max="11268" width="10" style="607" customWidth="1"/>
    <col min="11269" max="11269" width="11.28515625" style="607" customWidth="1"/>
    <col min="11270" max="11270" width="11.5703125" style="607" customWidth="1"/>
    <col min="11271" max="11271" width="13.85546875" style="607" customWidth="1"/>
    <col min="11272" max="11273" width="11.28515625" style="607" customWidth="1"/>
    <col min="11274" max="11274" width="10.140625" style="607" customWidth="1"/>
    <col min="11275" max="11520" width="9.140625" style="607"/>
    <col min="11521" max="11521" width="4.85546875" style="607" customWidth="1"/>
    <col min="11522" max="11522" width="6.7109375" style="607" customWidth="1"/>
    <col min="11523" max="11523" width="6.140625" style="607" customWidth="1"/>
    <col min="11524" max="11524" width="10" style="607" customWidth="1"/>
    <col min="11525" max="11525" width="11.28515625" style="607" customWidth="1"/>
    <col min="11526" max="11526" width="11.5703125" style="607" customWidth="1"/>
    <col min="11527" max="11527" width="13.85546875" style="607" customWidth="1"/>
    <col min="11528" max="11529" width="11.28515625" style="607" customWidth="1"/>
    <col min="11530" max="11530" width="10.140625" style="607" customWidth="1"/>
    <col min="11531" max="11776" width="9.140625" style="607"/>
    <col min="11777" max="11777" width="4.85546875" style="607" customWidth="1"/>
    <col min="11778" max="11778" width="6.7109375" style="607" customWidth="1"/>
    <col min="11779" max="11779" width="6.140625" style="607" customWidth="1"/>
    <col min="11780" max="11780" width="10" style="607" customWidth="1"/>
    <col min="11781" max="11781" width="11.28515625" style="607" customWidth="1"/>
    <col min="11782" max="11782" width="11.5703125" style="607" customWidth="1"/>
    <col min="11783" max="11783" width="13.85546875" style="607" customWidth="1"/>
    <col min="11784" max="11785" width="11.28515625" style="607" customWidth="1"/>
    <col min="11786" max="11786" width="10.140625" style="607" customWidth="1"/>
    <col min="11787" max="12032" width="9.140625" style="607"/>
    <col min="12033" max="12033" width="4.85546875" style="607" customWidth="1"/>
    <col min="12034" max="12034" width="6.7109375" style="607" customWidth="1"/>
    <col min="12035" max="12035" width="6.140625" style="607" customWidth="1"/>
    <col min="12036" max="12036" width="10" style="607" customWidth="1"/>
    <col min="12037" max="12037" width="11.28515625" style="607" customWidth="1"/>
    <col min="12038" max="12038" width="11.5703125" style="607" customWidth="1"/>
    <col min="12039" max="12039" width="13.85546875" style="607" customWidth="1"/>
    <col min="12040" max="12041" width="11.28515625" style="607" customWidth="1"/>
    <col min="12042" max="12042" width="10.140625" style="607" customWidth="1"/>
    <col min="12043" max="12288" width="9.140625" style="607"/>
    <col min="12289" max="12289" width="4.85546875" style="607" customWidth="1"/>
    <col min="12290" max="12290" width="6.7109375" style="607" customWidth="1"/>
    <col min="12291" max="12291" width="6.140625" style="607" customWidth="1"/>
    <col min="12292" max="12292" width="10" style="607" customWidth="1"/>
    <col min="12293" max="12293" width="11.28515625" style="607" customWidth="1"/>
    <col min="12294" max="12294" width="11.5703125" style="607" customWidth="1"/>
    <col min="12295" max="12295" width="13.85546875" style="607" customWidth="1"/>
    <col min="12296" max="12297" width="11.28515625" style="607" customWidth="1"/>
    <col min="12298" max="12298" width="10.140625" style="607" customWidth="1"/>
    <col min="12299" max="12544" width="9.140625" style="607"/>
    <col min="12545" max="12545" width="4.85546875" style="607" customWidth="1"/>
    <col min="12546" max="12546" width="6.7109375" style="607" customWidth="1"/>
    <col min="12547" max="12547" width="6.140625" style="607" customWidth="1"/>
    <col min="12548" max="12548" width="10" style="607" customWidth="1"/>
    <col min="12549" max="12549" width="11.28515625" style="607" customWidth="1"/>
    <col min="12550" max="12550" width="11.5703125" style="607" customWidth="1"/>
    <col min="12551" max="12551" width="13.85546875" style="607" customWidth="1"/>
    <col min="12552" max="12553" width="11.28515625" style="607" customWidth="1"/>
    <col min="12554" max="12554" width="10.140625" style="607" customWidth="1"/>
    <col min="12555" max="12800" width="9.140625" style="607"/>
    <col min="12801" max="12801" width="4.85546875" style="607" customWidth="1"/>
    <col min="12802" max="12802" width="6.7109375" style="607" customWidth="1"/>
    <col min="12803" max="12803" width="6.140625" style="607" customWidth="1"/>
    <col min="12804" max="12804" width="10" style="607" customWidth="1"/>
    <col min="12805" max="12805" width="11.28515625" style="607" customWidth="1"/>
    <col min="12806" max="12806" width="11.5703125" style="607" customWidth="1"/>
    <col min="12807" max="12807" width="13.85546875" style="607" customWidth="1"/>
    <col min="12808" max="12809" width="11.28515625" style="607" customWidth="1"/>
    <col min="12810" max="12810" width="10.140625" style="607" customWidth="1"/>
    <col min="12811" max="13056" width="9.140625" style="607"/>
    <col min="13057" max="13057" width="4.85546875" style="607" customWidth="1"/>
    <col min="13058" max="13058" width="6.7109375" style="607" customWidth="1"/>
    <col min="13059" max="13059" width="6.140625" style="607" customWidth="1"/>
    <col min="13060" max="13060" width="10" style="607" customWidth="1"/>
    <col min="13061" max="13061" width="11.28515625" style="607" customWidth="1"/>
    <col min="13062" max="13062" width="11.5703125" style="607" customWidth="1"/>
    <col min="13063" max="13063" width="13.85546875" style="607" customWidth="1"/>
    <col min="13064" max="13065" width="11.28515625" style="607" customWidth="1"/>
    <col min="13066" max="13066" width="10.140625" style="607" customWidth="1"/>
    <col min="13067" max="13312" width="9.140625" style="607"/>
    <col min="13313" max="13313" width="4.85546875" style="607" customWidth="1"/>
    <col min="13314" max="13314" width="6.7109375" style="607" customWidth="1"/>
    <col min="13315" max="13315" width="6.140625" style="607" customWidth="1"/>
    <col min="13316" max="13316" width="10" style="607" customWidth="1"/>
    <col min="13317" max="13317" width="11.28515625" style="607" customWidth="1"/>
    <col min="13318" max="13318" width="11.5703125" style="607" customWidth="1"/>
    <col min="13319" max="13319" width="13.85546875" style="607" customWidth="1"/>
    <col min="13320" max="13321" width="11.28515625" style="607" customWidth="1"/>
    <col min="13322" max="13322" width="10.140625" style="607" customWidth="1"/>
    <col min="13323" max="13568" width="9.140625" style="607"/>
    <col min="13569" max="13569" width="4.85546875" style="607" customWidth="1"/>
    <col min="13570" max="13570" width="6.7109375" style="607" customWidth="1"/>
    <col min="13571" max="13571" width="6.140625" style="607" customWidth="1"/>
    <col min="13572" max="13572" width="10" style="607" customWidth="1"/>
    <col min="13573" max="13573" width="11.28515625" style="607" customWidth="1"/>
    <col min="13574" max="13574" width="11.5703125" style="607" customWidth="1"/>
    <col min="13575" max="13575" width="13.85546875" style="607" customWidth="1"/>
    <col min="13576" max="13577" width="11.28515625" style="607" customWidth="1"/>
    <col min="13578" max="13578" width="10.140625" style="607" customWidth="1"/>
    <col min="13579" max="13824" width="9.140625" style="607"/>
    <col min="13825" max="13825" width="4.85546875" style="607" customWidth="1"/>
    <col min="13826" max="13826" width="6.7109375" style="607" customWidth="1"/>
    <col min="13827" max="13827" width="6.140625" style="607" customWidth="1"/>
    <col min="13828" max="13828" width="10" style="607" customWidth="1"/>
    <col min="13829" max="13829" width="11.28515625" style="607" customWidth="1"/>
    <col min="13830" max="13830" width="11.5703125" style="607" customWidth="1"/>
    <col min="13831" max="13831" width="13.85546875" style="607" customWidth="1"/>
    <col min="13832" max="13833" width="11.28515625" style="607" customWidth="1"/>
    <col min="13834" max="13834" width="10.140625" style="607" customWidth="1"/>
    <col min="13835" max="14080" width="9.140625" style="607"/>
    <col min="14081" max="14081" width="4.85546875" style="607" customWidth="1"/>
    <col min="14082" max="14082" width="6.7109375" style="607" customWidth="1"/>
    <col min="14083" max="14083" width="6.140625" style="607" customWidth="1"/>
    <col min="14084" max="14084" width="10" style="607" customWidth="1"/>
    <col min="14085" max="14085" width="11.28515625" style="607" customWidth="1"/>
    <col min="14086" max="14086" width="11.5703125" style="607" customWidth="1"/>
    <col min="14087" max="14087" width="13.85546875" style="607" customWidth="1"/>
    <col min="14088" max="14089" width="11.28515625" style="607" customWidth="1"/>
    <col min="14090" max="14090" width="10.140625" style="607" customWidth="1"/>
    <col min="14091" max="14336" width="9.140625" style="607"/>
    <col min="14337" max="14337" width="4.85546875" style="607" customWidth="1"/>
    <col min="14338" max="14338" width="6.7109375" style="607" customWidth="1"/>
    <col min="14339" max="14339" width="6.140625" style="607" customWidth="1"/>
    <col min="14340" max="14340" width="10" style="607" customWidth="1"/>
    <col min="14341" max="14341" width="11.28515625" style="607" customWidth="1"/>
    <col min="14342" max="14342" width="11.5703125" style="607" customWidth="1"/>
    <col min="14343" max="14343" width="13.85546875" style="607" customWidth="1"/>
    <col min="14344" max="14345" width="11.28515625" style="607" customWidth="1"/>
    <col min="14346" max="14346" width="10.140625" style="607" customWidth="1"/>
    <col min="14347" max="14592" width="9.140625" style="607"/>
    <col min="14593" max="14593" width="4.85546875" style="607" customWidth="1"/>
    <col min="14594" max="14594" width="6.7109375" style="607" customWidth="1"/>
    <col min="14595" max="14595" width="6.140625" style="607" customWidth="1"/>
    <col min="14596" max="14596" width="10" style="607" customWidth="1"/>
    <col min="14597" max="14597" width="11.28515625" style="607" customWidth="1"/>
    <col min="14598" max="14598" width="11.5703125" style="607" customWidth="1"/>
    <col min="14599" max="14599" width="13.85546875" style="607" customWidth="1"/>
    <col min="14600" max="14601" width="11.28515625" style="607" customWidth="1"/>
    <col min="14602" max="14602" width="10.140625" style="607" customWidth="1"/>
    <col min="14603" max="14848" width="9.140625" style="607"/>
    <col min="14849" max="14849" width="4.85546875" style="607" customWidth="1"/>
    <col min="14850" max="14850" width="6.7109375" style="607" customWidth="1"/>
    <col min="14851" max="14851" width="6.140625" style="607" customWidth="1"/>
    <col min="14852" max="14852" width="10" style="607" customWidth="1"/>
    <col min="14853" max="14853" width="11.28515625" style="607" customWidth="1"/>
    <col min="14854" max="14854" width="11.5703125" style="607" customWidth="1"/>
    <col min="14855" max="14855" width="13.85546875" style="607" customWidth="1"/>
    <col min="14856" max="14857" width="11.28515625" style="607" customWidth="1"/>
    <col min="14858" max="14858" width="10.140625" style="607" customWidth="1"/>
    <col min="14859" max="15104" width="9.140625" style="607"/>
    <col min="15105" max="15105" width="4.85546875" style="607" customWidth="1"/>
    <col min="15106" max="15106" width="6.7109375" style="607" customWidth="1"/>
    <col min="15107" max="15107" width="6.140625" style="607" customWidth="1"/>
    <col min="15108" max="15108" width="10" style="607" customWidth="1"/>
    <col min="15109" max="15109" width="11.28515625" style="607" customWidth="1"/>
    <col min="15110" max="15110" width="11.5703125" style="607" customWidth="1"/>
    <col min="15111" max="15111" width="13.85546875" style="607" customWidth="1"/>
    <col min="15112" max="15113" width="11.28515625" style="607" customWidth="1"/>
    <col min="15114" max="15114" width="10.140625" style="607" customWidth="1"/>
    <col min="15115" max="15360" width="9.140625" style="607"/>
    <col min="15361" max="15361" width="4.85546875" style="607" customWidth="1"/>
    <col min="15362" max="15362" width="6.7109375" style="607" customWidth="1"/>
    <col min="15363" max="15363" width="6.140625" style="607" customWidth="1"/>
    <col min="15364" max="15364" width="10" style="607" customWidth="1"/>
    <col min="15365" max="15365" width="11.28515625" style="607" customWidth="1"/>
    <col min="15366" max="15366" width="11.5703125" style="607" customWidth="1"/>
    <col min="15367" max="15367" width="13.85546875" style="607" customWidth="1"/>
    <col min="15368" max="15369" width="11.28515625" style="607" customWidth="1"/>
    <col min="15370" max="15370" width="10.140625" style="607" customWidth="1"/>
    <col min="15371" max="15616" width="9.140625" style="607"/>
    <col min="15617" max="15617" width="4.85546875" style="607" customWidth="1"/>
    <col min="15618" max="15618" width="6.7109375" style="607" customWidth="1"/>
    <col min="15619" max="15619" width="6.140625" style="607" customWidth="1"/>
    <col min="15620" max="15620" width="10" style="607" customWidth="1"/>
    <col min="15621" max="15621" width="11.28515625" style="607" customWidth="1"/>
    <col min="15622" max="15622" width="11.5703125" style="607" customWidth="1"/>
    <col min="15623" max="15623" width="13.85546875" style="607" customWidth="1"/>
    <col min="15624" max="15625" width="11.28515625" style="607" customWidth="1"/>
    <col min="15626" max="15626" width="10.140625" style="607" customWidth="1"/>
    <col min="15627" max="15872" width="9.140625" style="607"/>
    <col min="15873" max="15873" width="4.85546875" style="607" customWidth="1"/>
    <col min="15874" max="15874" width="6.7109375" style="607" customWidth="1"/>
    <col min="15875" max="15875" width="6.140625" style="607" customWidth="1"/>
    <col min="15876" max="15876" width="10" style="607" customWidth="1"/>
    <col min="15877" max="15877" width="11.28515625" style="607" customWidth="1"/>
    <col min="15878" max="15878" width="11.5703125" style="607" customWidth="1"/>
    <col min="15879" max="15879" width="13.85546875" style="607" customWidth="1"/>
    <col min="15880" max="15881" width="11.28515625" style="607" customWidth="1"/>
    <col min="15882" max="15882" width="10.140625" style="607" customWidth="1"/>
    <col min="15883" max="16128" width="9.140625" style="607"/>
    <col min="16129" max="16129" width="4.85546875" style="607" customWidth="1"/>
    <col min="16130" max="16130" width="6.7109375" style="607" customWidth="1"/>
    <col min="16131" max="16131" width="6.140625" style="607" customWidth="1"/>
    <col min="16132" max="16132" width="10" style="607" customWidth="1"/>
    <col min="16133" max="16133" width="11.28515625" style="607" customWidth="1"/>
    <col min="16134" max="16134" width="11.5703125" style="607" customWidth="1"/>
    <col min="16135" max="16135" width="13.85546875" style="607" customWidth="1"/>
    <col min="16136" max="16137" width="11.28515625" style="607" customWidth="1"/>
    <col min="16138" max="16138" width="10.140625" style="607" customWidth="1"/>
    <col min="16139" max="16384" width="9.140625" style="607"/>
  </cols>
  <sheetData>
    <row r="1" spans="1:75" x14ac:dyDescent="0.2">
      <c r="F1" s="260"/>
      <c r="H1" s="260" t="s">
        <v>275</v>
      </c>
      <c r="I1" s="261"/>
    </row>
    <row r="2" spans="1:75" x14ac:dyDescent="0.2">
      <c r="F2" s="260"/>
      <c r="H2" s="3" t="s">
        <v>193</v>
      </c>
      <c r="I2" s="261"/>
    </row>
    <row r="3" spans="1:75" x14ac:dyDescent="0.2">
      <c r="F3" s="260"/>
      <c r="H3" s="3" t="s">
        <v>1</v>
      </c>
      <c r="I3" s="261"/>
    </row>
    <row r="4" spans="1:75" x14ac:dyDescent="0.2">
      <c r="F4" s="260"/>
      <c r="H4" s="3" t="s">
        <v>194</v>
      </c>
      <c r="I4" s="261"/>
    </row>
    <row r="6" spans="1:75" x14ac:dyDescent="0.2">
      <c r="F6" s="260"/>
      <c r="G6" s="260"/>
      <c r="H6" s="261"/>
    </row>
    <row r="7" spans="1:75" ht="16.5" customHeight="1" x14ac:dyDescent="0.2">
      <c r="A7" s="262" t="s">
        <v>276</v>
      </c>
      <c r="B7" s="262"/>
      <c r="C7" s="262"/>
      <c r="D7" s="262"/>
      <c r="E7" s="262"/>
      <c r="F7" s="262"/>
      <c r="G7" s="262"/>
      <c r="H7" s="262"/>
      <c r="I7" s="262"/>
      <c r="J7" s="262"/>
      <c r="M7" s="261"/>
    </row>
    <row r="8" spans="1:75" ht="14.25" customHeight="1" x14ac:dyDescent="0.2">
      <c r="A8" s="262" t="s">
        <v>277</v>
      </c>
      <c r="B8" s="263"/>
      <c r="C8" s="263"/>
      <c r="D8" s="263"/>
      <c r="E8" s="263"/>
      <c r="F8" s="263"/>
      <c r="G8" s="263"/>
      <c r="H8" s="263"/>
      <c r="I8" s="263"/>
      <c r="J8" s="263"/>
      <c r="M8" s="261"/>
    </row>
    <row r="9" spans="1:75" ht="14.25" customHeight="1" x14ac:dyDescent="0.2">
      <c r="A9" s="262"/>
      <c r="B9" s="263"/>
      <c r="C9" s="263"/>
      <c r="D9" s="263"/>
      <c r="E9" s="263"/>
      <c r="F9" s="263"/>
      <c r="G9" s="263"/>
      <c r="H9" s="263"/>
      <c r="I9" s="263"/>
      <c r="J9" s="263"/>
      <c r="M9" s="261"/>
    </row>
    <row r="10" spans="1:75" ht="15" customHeight="1" x14ac:dyDescent="0.2">
      <c r="A10" s="264"/>
      <c r="B10" s="265"/>
      <c r="C10" s="265"/>
      <c r="D10" s="265"/>
      <c r="E10" s="265"/>
      <c r="F10" s="265"/>
      <c r="G10" s="265"/>
      <c r="H10" s="265"/>
      <c r="I10" s="265"/>
      <c r="J10" s="265"/>
      <c r="M10" s="261"/>
    </row>
    <row r="11" spans="1:75" x14ac:dyDescent="0.2">
      <c r="J11" s="266" t="s">
        <v>3</v>
      </c>
    </row>
    <row r="12" spans="1:75" s="276" customFormat="1" ht="16.5" customHeight="1" x14ac:dyDescent="0.2">
      <c r="A12" s="267"/>
      <c r="B12" s="267"/>
      <c r="C12" s="267"/>
      <c r="D12" s="268"/>
      <c r="E12" s="269" t="s">
        <v>241</v>
      </c>
      <c r="F12" s="270"/>
      <c r="G12" s="271"/>
      <c r="H12" s="272" t="s">
        <v>278</v>
      </c>
      <c r="I12" s="273"/>
      <c r="J12" s="274"/>
      <c r="K12" s="275"/>
      <c r="L12" s="275"/>
      <c r="M12" s="275"/>
      <c r="N12" s="275"/>
      <c r="O12" s="275"/>
      <c r="P12" s="275"/>
      <c r="Q12" s="275"/>
      <c r="R12" s="275"/>
      <c r="S12" s="275"/>
      <c r="T12" s="275"/>
      <c r="U12" s="275"/>
      <c r="V12" s="275"/>
      <c r="W12" s="275"/>
      <c r="X12" s="275"/>
      <c r="Y12" s="275"/>
      <c r="Z12" s="275"/>
      <c r="AA12" s="275"/>
      <c r="AB12" s="275"/>
      <c r="AC12" s="275"/>
      <c r="AD12" s="275"/>
      <c r="AE12" s="275"/>
      <c r="AF12" s="275"/>
      <c r="AG12" s="275"/>
      <c r="AH12" s="275"/>
      <c r="AI12" s="275"/>
      <c r="AJ12" s="275"/>
      <c r="AK12" s="275"/>
      <c r="AL12" s="275"/>
      <c r="AM12" s="275"/>
      <c r="AN12" s="275"/>
      <c r="AO12" s="275"/>
      <c r="AP12" s="275"/>
      <c r="AQ12" s="275"/>
      <c r="AR12" s="275"/>
      <c r="AS12" s="275"/>
      <c r="AT12" s="275"/>
      <c r="AU12" s="275"/>
      <c r="AV12" s="275"/>
      <c r="AW12" s="275"/>
      <c r="AX12" s="275"/>
      <c r="AY12" s="275"/>
      <c r="AZ12" s="275"/>
      <c r="BA12" s="275"/>
      <c r="BB12" s="275"/>
      <c r="BC12" s="275"/>
      <c r="BD12" s="275"/>
      <c r="BE12" s="275"/>
      <c r="BF12" s="275"/>
      <c r="BG12" s="275"/>
      <c r="BH12" s="275"/>
      <c r="BI12" s="275"/>
      <c r="BJ12" s="275"/>
      <c r="BK12" s="275"/>
      <c r="BL12" s="275"/>
      <c r="BM12" s="275"/>
      <c r="BN12" s="275"/>
      <c r="BO12" s="275"/>
      <c r="BP12" s="275"/>
      <c r="BQ12" s="275"/>
      <c r="BR12" s="275"/>
      <c r="BS12" s="275"/>
      <c r="BT12" s="275"/>
      <c r="BU12" s="275"/>
      <c r="BV12" s="275"/>
      <c r="BW12" s="275"/>
    </row>
    <row r="13" spans="1:75" s="276" customFormat="1" ht="15.75" customHeight="1" x14ac:dyDescent="0.2">
      <c r="A13" s="277"/>
      <c r="B13" s="277"/>
      <c r="C13" s="277"/>
      <c r="D13" s="277" t="s">
        <v>279</v>
      </c>
      <c r="E13" s="278" t="s">
        <v>280</v>
      </c>
      <c r="F13" s="268" t="s">
        <v>281</v>
      </c>
      <c r="G13" s="271"/>
      <c r="H13" s="271" t="s">
        <v>242</v>
      </c>
      <c r="I13" s="273"/>
      <c r="J13" s="269"/>
      <c r="K13" s="275"/>
      <c r="L13" s="275"/>
      <c r="M13" s="275"/>
      <c r="N13" s="275"/>
      <c r="O13" s="275"/>
      <c r="P13" s="275"/>
      <c r="Q13" s="275"/>
      <c r="R13" s="275"/>
      <c r="S13" s="275"/>
      <c r="T13" s="275"/>
      <c r="U13" s="275"/>
      <c r="V13" s="275"/>
      <c r="W13" s="275"/>
      <c r="X13" s="275"/>
      <c r="Y13" s="275"/>
      <c r="Z13" s="275"/>
      <c r="AA13" s="275"/>
      <c r="AB13" s="275"/>
      <c r="AC13" s="275"/>
      <c r="AD13" s="275"/>
      <c r="AE13" s="275"/>
      <c r="AF13" s="275"/>
      <c r="AG13" s="275"/>
      <c r="AH13" s="275"/>
      <c r="AI13" s="275"/>
      <c r="AJ13" s="275"/>
      <c r="AK13" s="275"/>
      <c r="AL13" s="275"/>
      <c r="AM13" s="275"/>
      <c r="AN13" s="275"/>
      <c r="AO13" s="275"/>
      <c r="AP13" s="275"/>
      <c r="AQ13" s="275"/>
      <c r="AR13" s="275"/>
      <c r="AS13" s="275"/>
      <c r="AT13" s="275"/>
      <c r="AU13" s="275"/>
      <c r="AV13" s="275"/>
      <c r="AW13" s="275"/>
      <c r="AX13" s="275"/>
      <c r="AY13" s="275"/>
      <c r="AZ13" s="275"/>
      <c r="BA13" s="275"/>
      <c r="BB13" s="275"/>
      <c r="BC13" s="275"/>
      <c r="BD13" s="275"/>
      <c r="BE13" s="275"/>
      <c r="BF13" s="275"/>
      <c r="BG13" s="275"/>
      <c r="BH13" s="275"/>
      <c r="BI13" s="275"/>
      <c r="BJ13" s="275"/>
      <c r="BK13" s="275"/>
      <c r="BL13" s="275"/>
      <c r="BM13" s="275"/>
      <c r="BN13" s="275"/>
      <c r="BO13" s="275"/>
      <c r="BP13" s="275"/>
      <c r="BQ13" s="275"/>
      <c r="BR13" s="275"/>
      <c r="BS13" s="275"/>
      <c r="BT13" s="275"/>
      <c r="BU13" s="275"/>
      <c r="BV13" s="275"/>
      <c r="BW13" s="275"/>
    </row>
    <row r="14" spans="1:75" s="276" customFormat="1" ht="53.25" customHeight="1" x14ac:dyDescent="0.2">
      <c r="A14" s="279" t="s">
        <v>205</v>
      </c>
      <c r="B14" s="279" t="s">
        <v>6</v>
      </c>
      <c r="C14" s="279" t="s">
        <v>7</v>
      </c>
      <c r="D14" s="279" t="s">
        <v>280</v>
      </c>
      <c r="E14" s="280" t="s">
        <v>282</v>
      </c>
      <c r="F14" s="280" t="s">
        <v>283</v>
      </c>
      <c r="G14" s="274" t="s">
        <v>284</v>
      </c>
      <c r="H14" s="274" t="s">
        <v>285</v>
      </c>
      <c r="I14" s="274" t="s">
        <v>286</v>
      </c>
      <c r="J14" s="280" t="s">
        <v>287</v>
      </c>
      <c r="K14" s="275"/>
      <c r="L14" s="275"/>
      <c r="M14" s="275"/>
      <c r="N14" s="275"/>
      <c r="O14" s="275"/>
      <c r="P14" s="275"/>
      <c r="Q14" s="275"/>
      <c r="R14" s="275"/>
      <c r="S14" s="275"/>
      <c r="T14" s="275"/>
      <c r="U14" s="275"/>
      <c r="V14" s="275"/>
      <c r="W14" s="275"/>
      <c r="X14" s="275"/>
      <c r="Y14" s="275"/>
      <c r="Z14" s="275"/>
      <c r="AA14" s="275"/>
      <c r="AB14" s="275"/>
      <c r="AC14" s="275"/>
      <c r="AD14" s="275"/>
      <c r="AE14" s="275"/>
      <c r="AF14" s="275"/>
      <c r="AG14" s="275"/>
      <c r="AH14" s="275"/>
      <c r="AI14" s="275"/>
      <c r="AJ14" s="275"/>
      <c r="AK14" s="275"/>
      <c r="AL14" s="275"/>
      <c r="AM14" s="275"/>
      <c r="AN14" s="275"/>
      <c r="AO14" s="275"/>
      <c r="AP14" s="275"/>
      <c r="AQ14" s="275"/>
      <c r="AR14" s="275"/>
      <c r="AS14" s="275"/>
      <c r="AT14" s="275"/>
      <c r="AU14" s="275"/>
      <c r="AV14" s="275"/>
      <c r="AW14" s="275"/>
      <c r="AX14" s="275"/>
      <c r="AY14" s="275"/>
      <c r="AZ14" s="275"/>
      <c r="BA14" s="275"/>
      <c r="BB14" s="275"/>
      <c r="BC14" s="275"/>
      <c r="BD14" s="275"/>
      <c r="BE14" s="275"/>
      <c r="BF14" s="275"/>
      <c r="BG14" s="275"/>
      <c r="BH14" s="275"/>
      <c r="BI14" s="275"/>
      <c r="BJ14" s="275"/>
      <c r="BK14" s="275"/>
      <c r="BL14" s="275"/>
      <c r="BM14" s="275"/>
      <c r="BN14" s="275"/>
      <c r="BO14" s="275"/>
      <c r="BP14" s="275"/>
      <c r="BQ14" s="275"/>
      <c r="BR14" s="275"/>
      <c r="BS14" s="275"/>
      <c r="BT14" s="275"/>
      <c r="BU14" s="275"/>
      <c r="BV14" s="275"/>
      <c r="BW14" s="275"/>
    </row>
    <row r="15" spans="1:75" s="283" customFormat="1" ht="12" customHeight="1" x14ac:dyDescent="0.2">
      <c r="A15" s="281">
        <v>1</v>
      </c>
      <c r="B15" s="281">
        <v>2</v>
      </c>
      <c r="C15" s="281">
        <v>3</v>
      </c>
      <c r="D15" s="281">
        <v>4</v>
      </c>
      <c r="E15" s="281">
        <v>5</v>
      </c>
      <c r="F15" s="281">
        <v>6</v>
      </c>
      <c r="G15" s="281">
        <v>7</v>
      </c>
      <c r="H15" s="281">
        <v>8</v>
      </c>
      <c r="I15" s="281">
        <v>9</v>
      </c>
      <c r="J15" s="281">
        <v>10</v>
      </c>
      <c r="K15" s="282"/>
      <c r="L15" s="282"/>
      <c r="M15" s="282"/>
      <c r="N15" s="282"/>
      <c r="O15" s="282"/>
      <c r="P15" s="282"/>
      <c r="Q15" s="282"/>
      <c r="R15" s="282"/>
      <c r="S15" s="282"/>
      <c r="T15" s="282"/>
      <c r="U15" s="282"/>
      <c r="V15" s="282"/>
      <c r="W15" s="282"/>
      <c r="X15" s="282"/>
      <c r="Y15" s="282"/>
      <c r="Z15" s="282"/>
      <c r="AA15" s="282"/>
      <c r="AB15" s="282"/>
      <c r="AC15" s="282"/>
      <c r="AD15" s="282"/>
      <c r="AE15" s="282"/>
      <c r="AF15" s="282"/>
      <c r="AG15" s="282"/>
      <c r="AH15" s="282"/>
      <c r="AI15" s="282"/>
      <c r="AJ15" s="282"/>
      <c r="AK15" s="282"/>
      <c r="AL15" s="282"/>
      <c r="AM15" s="282"/>
      <c r="AN15" s="282"/>
      <c r="AO15" s="282"/>
      <c r="AP15" s="282"/>
      <c r="AQ15" s="282"/>
      <c r="AR15" s="282"/>
      <c r="AS15" s="282"/>
      <c r="AT15" s="282"/>
      <c r="AU15" s="282"/>
      <c r="AV15" s="282"/>
      <c r="AW15" s="282"/>
      <c r="AX15" s="282"/>
      <c r="AY15" s="282"/>
      <c r="AZ15" s="282"/>
      <c r="BA15" s="282"/>
      <c r="BB15" s="282"/>
      <c r="BC15" s="282"/>
      <c r="BD15" s="282"/>
      <c r="BE15" s="282"/>
      <c r="BF15" s="282"/>
      <c r="BG15" s="282"/>
      <c r="BH15" s="282"/>
      <c r="BI15" s="282"/>
      <c r="BJ15" s="282"/>
      <c r="BK15" s="282"/>
      <c r="BL15" s="282"/>
      <c r="BM15" s="282"/>
      <c r="BN15" s="282"/>
      <c r="BO15" s="282"/>
      <c r="BP15" s="282"/>
      <c r="BQ15" s="282"/>
      <c r="BR15" s="282"/>
      <c r="BS15" s="282"/>
      <c r="BT15" s="282"/>
      <c r="BU15" s="282"/>
      <c r="BV15" s="282"/>
      <c r="BW15" s="282"/>
    </row>
    <row r="16" spans="1:75" s="288" customFormat="1" ht="16.5" customHeight="1" x14ac:dyDescent="0.2">
      <c r="A16" s="284">
        <v>750</v>
      </c>
      <c r="B16" s="284">
        <v>75058</v>
      </c>
      <c r="C16" s="284">
        <v>2338</v>
      </c>
      <c r="D16" s="285">
        <v>14528</v>
      </c>
      <c r="E16" s="285">
        <f>SUM(F16,J16)</f>
        <v>0</v>
      </c>
      <c r="F16" s="285">
        <f t="shared" ref="F16:F22" si="0">SUM(G16:I16)</f>
        <v>0</v>
      </c>
      <c r="G16" s="285">
        <v>0</v>
      </c>
      <c r="H16" s="285">
        <v>0</v>
      </c>
      <c r="I16" s="285">
        <v>0</v>
      </c>
      <c r="J16" s="285">
        <v>0</v>
      </c>
      <c r="K16" s="286"/>
      <c r="L16" s="287"/>
      <c r="M16" s="287"/>
      <c r="N16" s="287"/>
      <c r="O16" s="287"/>
      <c r="P16" s="287"/>
      <c r="Q16" s="287"/>
      <c r="R16" s="287"/>
      <c r="S16" s="287"/>
      <c r="T16" s="287"/>
      <c r="U16" s="287"/>
      <c r="V16" s="287"/>
      <c r="W16" s="287"/>
      <c r="X16" s="287"/>
      <c r="Y16" s="287"/>
      <c r="Z16" s="287"/>
      <c r="AA16" s="287"/>
      <c r="AB16" s="287"/>
      <c r="AC16" s="287"/>
      <c r="AD16" s="287"/>
      <c r="AE16" s="287"/>
      <c r="AF16" s="287"/>
      <c r="AG16" s="287"/>
      <c r="AH16" s="287"/>
      <c r="AI16" s="287"/>
      <c r="AJ16" s="287"/>
      <c r="AK16" s="287"/>
      <c r="AL16" s="287"/>
      <c r="AM16" s="287"/>
      <c r="AN16" s="287"/>
      <c r="AO16" s="287"/>
      <c r="AP16" s="287"/>
      <c r="AQ16" s="287"/>
      <c r="AR16" s="287"/>
      <c r="AS16" s="287"/>
      <c r="AT16" s="287"/>
      <c r="AU16" s="287"/>
      <c r="AV16" s="287"/>
      <c r="AW16" s="287"/>
      <c r="AX16" s="287"/>
      <c r="AY16" s="287"/>
      <c r="AZ16" s="287"/>
      <c r="BA16" s="287"/>
      <c r="BB16" s="287"/>
      <c r="BC16" s="287"/>
      <c r="BD16" s="287"/>
      <c r="BE16" s="287"/>
      <c r="BF16" s="287"/>
      <c r="BG16" s="287"/>
      <c r="BH16" s="287"/>
      <c r="BI16" s="287"/>
      <c r="BJ16" s="287"/>
      <c r="BK16" s="287"/>
      <c r="BL16" s="287"/>
      <c r="BM16" s="287"/>
      <c r="BN16" s="287"/>
      <c r="BO16" s="287"/>
      <c r="BP16" s="287"/>
      <c r="BQ16" s="287"/>
      <c r="BR16" s="287"/>
      <c r="BS16" s="287"/>
      <c r="BT16" s="287"/>
      <c r="BU16" s="287"/>
      <c r="BV16" s="287"/>
      <c r="BW16" s="287"/>
    </row>
    <row r="17" spans="1:75" s="276" customFormat="1" ht="17.100000000000001" customHeight="1" x14ac:dyDescent="0.2">
      <c r="A17" s="284">
        <v>750</v>
      </c>
      <c r="B17" s="284">
        <v>75058</v>
      </c>
      <c r="C17" s="284">
        <v>2339</v>
      </c>
      <c r="D17" s="285">
        <v>0</v>
      </c>
      <c r="E17" s="285">
        <f t="shared" ref="E17:E24" si="1">SUM(F17,J17)</f>
        <v>40000</v>
      </c>
      <c r="F17" s="285">
        <v>40000</v>
      </c>
      <c r="G17" s="285">
        <v>0</v>
      </c>
      <c r="H17" s="285">
        <v>0</v>
      </c>
      <c r="I17" s="285">
        <v>40000</v>
      </c>
      <c r="J17" s="285">
        <v>0</v>
      </c>
      <c r="K17" s="275"/>
      <c r="L17" s="275"/>
      <c r="M17" s="275"/>
      <c r="N17" s="275"/>
      <c r="O17" s="275"/>
      <c r="P17" s="275"/>
      <c r="Q17" s="275"/>
      <c r="R17" s="275"/>
      <c r="S17" s="275"/>
      <c r="T17" s="275"/>
      <c r="U17" s="275"/>
      <c r="V17" s="275"/>
      <c r="W17" s="275"/>
      <c r="X17" s="275"/>
      <c r="Y17" s="275"/>
      <c r="Z17" s="275"/>
      <c r="AA17" s="275"/>
      <c r="AB17" s="275"/>
      <c r="AC17" s="275"/>
      <c r="AD17" s="275"/>
      <c r="AE17" s="275"/>
      <c r="AF17" s="275"/>
      <c r="AG17" s="275"/>
      <c r="AH17" s="275"/>
      <c r="AI17" s="275"/>
      <c r="AJ17" s="275"/>
      <c r="AK17" s="275"/>
      <c r="AL17" s="275"/>
      <c r="AM17" s="275"/>
      <c r="AN17" s="275"/>
      <c r="AO17" s="275"/>
      <c r="AP17" s="275"/>
      <c r="AQ17" s="275"/>
      <c r="AR17" s="275"/>
      <c r="AS17" s="275"/>
      <c r="AT17" s="275"/>
      <c r="AU17" s="275"/>
      <c r="AV17" s="275"/>
      <c r="AW17" s="275"/>
      <c r="AX17" s="275"/>
      <c r="AY17" s="275"/>
      <c r="AZ17" s="275"/>
      <c r="BA17" s="275"/>
      <c r="BB17" s="275"/>
      <c r="BC17" s="275"/>
      <c r="BD17" s="275"/>
      <c r="BE17" s="275"/>
      <c r="BF17" s="275"/>
      <c r="BG17" s="275"/>
      <c r="BH17" s="275"/>
      <c r="BI17" s="275"/>
      <c r="BJ17" s="275"/>
      <c r="BK17" s="275"/>
      <c r="BL17" s="275"/>
      <c r="BM17" s="275"/>
      <c r="BN17" s="275"/>
      <c r="BO17" s="275"/>
      <c r="BP17" s="275"/>
      <c r="BQ17" s="275"/>
      <c r="BR17" s="275"/>
      <c r="BS17" s="275"/>
      <c r="BT17" s="275"/>
      <c r="BU17" s="275"/>
      <c r="BV17" s="275"/>
      <c r="BW17" s="275"/>
    </row>
    <row r="18" spans="1:75" s="276" customFormat="1" ht="17.100000000000001" customHeight="1" x14ac:dyDescent="0.2">
      <c r="A18" s="284">
        <v>801</v>
      </c>
      <c r="B18" s="284">
        <v>80104</v>
      </c>
      <c r="C18" s="284">
        <v>2310</v>
      </c>
      <c r="D18" s="285">
        <v>0</v>
      </c>
      <c r="E18" s="285">
        <f t="shared" si="1"/>
        <v>250000</v>
      </c>
      <c r="F18" s="285">
        <v>250000</v>
      </c>
      <c r="G18" s="285">
        <v>0</v>
      </c>
      <c r="H18" s="285">
        <v>0</v>
      </c>
      <c r="I18" s="285">
        <v>250000</v>
      </c>
      <c r="J18" s="285">
        <v>0</v>
      </c>
      <c r="K18" s="275"/>
      <c r="L18" s="275"/>
      <c r="M18" s="275"/>
      <c r="N18" s="275"/>
      <c r="O18" s="275"/>
      <c r="P18" s="275"/>
      <c r="Q18" s="275"/>
      <c r="R18" s="275"/>
      <c r="S18" s="275"/>
      <c r="T18" s="275"/>
      <c r="U18" s="275"/>
      <c r="V18" s="275"/>
      <c r="W18" s="275"/>
      <c r="X18" s="275"/>
      <c r="Y18" s="275"/>
      <c r="Z18" s="275"/>
      <c r="AA18" s="275"/>
      <c r="AB18" s="275"/>
      <c r="AC18" s="275"/>
      <c r="AD18" s="275"/>
      <c r="AE18" s="275"/>
      <c r="AF18" s="275"/>
      <c r="AG18" s="275"/>
      <c r="AH18" s="275"/>
      <c r="AI18" s="275"/>
      <c r="AJ18" s="275"/>
      <c r="AK18" s="275"/>
      <c r="AL18" s="275"/>
      <c r="AM18" s="275"/>
      <c r="AN18" s="275"/>
      <c r="AO18" s="275"/>
      <c r="AP18" s="275"/>
      <c r="AQ18" s="275"/>
      <c r="AR18" s="275"/>
      <c r="AS18" s="275"/>
      <c r="AT18" s="275"/>
      <c r="AU18" s="275"/>
      <c r="AV18" s="275"/>
      <c r="AW18" s="275"/>
      <c r="AX18" s="275"/>
      <c r="AY18" s="275"/>
      <c r="AZ18" s="275"/>
      <c r="BA18" s="275"/>
      <c r="BB18" s="275"/>
      <c r="BC18" s="275"/>
      <c r="BD18" s="275"/>
      <c r="BE18" s="275"/>
      <c r="BF18" s="275"/>
      <c r="BG18" s="275"/>
      <c r="BH18" s="275"/>
      <c r="BI18" s="275"/>
      <c r="BJ18" s="275"/>
      <c r="BK18" s="275"/>
      <c r="BL18" s="275"/>
      <c r="BM18" s="275"/>
      <c r="BN18" s="275"/>
      <c r="BO18" s="275"/>
      <c r="BP18" s="275"/>
      <c r="BQ18" s="275"/>
      <c r="BR18" s="275"/>
      <c r="BS18" s="275"/>
      <c r="BT18" s="275"/>
      <c r="BU18" s="275"/>
      <c r="BV18" s="275"/>
      <c r="BW18" s="275"/>
    </row>
    <row r="19" spans="1:75" s="276" customFormat="1" ht="17.100000000000001" customHeight="1" x14ac:dyDescent="0.2">
      <c r="A19" s="284">
        <v>801</v>
      </c>
      <c r="B19" s="284">
        <v>80140</v>
      </c>
      <c r="C19" s="284">
        <v>2310</v>
      </c>
      <c r="D19" s="289">
        <v>40000</v>
      </c>
      <c r="E19" s="289">
        <f>SUM(F19,J19)</f>
        <v>0</v>
      </c>
      <c r="F19" s="285">
        <f>SUM(G19:I19)</f>
        <v>0</v>
      </c>
      <c r="G19" s="289">
        <v>0</v>
      </c>
      <c r="H19" s="289">
        <v>0</v>
      </c>
      <c r="I19" s="289">
        <v>0</v>
      </c>
      <c r="J19" s="289">
        <v>0</v>
      </c>
      <c r="K19" s="275"/>
      <c r="L19" s="275"/>
      <c r="M19" s="275"/>
      <c r="N19" s="275"/>
      <c r="O19" s="275"/>
      <c r="P19" s="275"/>
      <c r="Q19" s="275"/>
      <c r="R19" s="275"/>
      <c r="S19" s="275"/>
      <c r="T19" s="275"/>
      <c r="U19" s="275"/>
      <c r="V19" s="275"/>
      <c r="W19" s="275"/>
      <c r="X19" s="275"/>
      <c r="Y19" s="275"/>
      <c r="Z19" s="275"/>
      <c r="AA19" s="275"/>
      <c r="AB19" s="275"/>
      <c r="AC19" s="275"/>
      <c r="AD19" s="275"/>
      <c r="AE19" s="275"/>
      <c r="AF19" s="275"/>
      <c r="AG19" s="275"/>
      <c r="AH19" s="275"/>
      <c r="AI19" s="275"/>
      <c r="AJ19" s="275"/>
      <c r="AK19" s="275"/>
      <c r="AL19" s="275"/>
      <c r="AM19" s="275"/>
      <c r="AN19" s="275"/>
      <c r="AO19" s="275"/>
      <c r="AP19" s="275"/>
      <c r="AQ19" s="275"/>
      <c r="AR19" s="275"/>
      <c r="AS19" s="275"/>
      <c r="AT19" s="275"/>
      <c r="AU19" s="275"/>
      <c r="AV19" s="275"/>
      <c r="AW19" s="275"/>
      <c r="AX19" s="275"/>
      <c r="AY19" s="275"/>
      <c r="AZ19" s="275"/>
      <c r="BA19" s="275"/>
      <c r="BB19" s="275"/>
      <c r="BC19" s="275"/>
      <c r="BD19" s="275"/>
      <c r="BE19" s="275"/>
      <c r="BF19" s="275"/>
      <c r="BG19" s="275"/>
      <c r="BH19" s="275"/>
      <c r="BI19" s="275"/>
      <c r="BJ19" s="275"/>
      <c r="BK19" s="275"/>
      <c r="BL19" s="275"/>
      <c r="BM19" s="275"/>
      <c r="BN19" s="275"/>
      <c r="BO19" s="275"/>
      <c r="BP19" s="275"/>
      <c r="BQ19" s="275"/>
      <c r="BR19" s="275"/>
      <c r="BS19" s="275"/>
      <c r="BT19" s="275"/>
      <c r="BU19" s="275"/>
      <c r="BV19" s="275"/>
      <c r="BW19" s="275"/>
    </row>
    <row r="20" spans="1:75" s="276" customFormat="1" ht="17.100000000000001" customHeight="1" x14ac:dyDescent="0.2">
      <c r="A20" s="284">
        <v>801</v>
      </c>
      <c r="B20" s="284">
        <v>80140</v>
      </c>
      <c r="C20" s="284">
        <v>2320</v>
      </c>
      <c r="D20" s="289">
        <v>220000</v>
      </c>
      <c r="E20" s="289">
        <f t="shared" si="1"/>
        <v>0</v>
      </c>
      <c r="F20" s="285">
        <f t="shared" si="0"/>
        <v>0</v>
      </c>
      <c r="G20" s="289">
        <v>0</v>
      </c>
      <c r="H20" s="289">
        <v>0</v>
      </c>
      <c r="I20" s="289">
        <v>0</v>
      </c>
      <c r="J20" s="289">
        <v>0</v>
      </c>
      <c r="K20" s="275"/>
      <c r="L20" s="275"/>
      <c r="M20" s="275"/>
      <c r="N20" s="275"/>
      <c r="O20" s="275"/>
      <c r="P20" s="275"/>
      <c r="Q20" s="275"/>
      <c r="R20" s="275"/>
      <c r="S20" s="275"/>
      <c r="T20" s="275"/>
      <c r="U20" s="275"/>
      <c r="V20" s="275"/>
      <c r="W20" s="275"/>
      <c r="X20" s="275"/>
      <c r="Y20" s="275"/>
      <c r="Z20" s="275"/>
      <c r="AA20" s="275"/>
      <c r="AB20" s="275"/>
      <c r="AC20" s="275"/>
      <c r="AD20" s="275"/>
      <c r="AE20" s="275"/>
      <c r="AF20" s="275"/>
      <c r="AG20" s="275"/>
      <c r="AH20" s="275"/>
      <c r="AI20" s="275"/>
      <c r="AJ20" s="275"/>
      <c r="AK20" s="275"/>
      <c r="AL20" s="275"/>
      <c r="AM20" s="275"/>
      <c r="AN20" s="275"/>
      <c r="AO20" s="275"/>
      <c r="AP20" s="275"/>
      <c r="AQ20" s="275"/>
      <c r="AR20" s="275"/>
      <c r="AS20" s="275"/>
      <c r="AT20" s="275"/>
      <c r="AU20" s="275"/>
      <c r="AV20" s="275"/>
      <c r="AW20" s="275"/>
      <c r="AX20" s="275"/>
      <c r="AY20" s="275"/>
      <c r="AZ20" s="275"/>
      <c r="BA20" s="275"/>
      <c r="BB20" s="275"/>
      <c r="BC20" s="275"/>
      <c r="BD20" s="275"/>
      <c r="BE20" s="275"/>
      <c r="BF20" s="275"/>
      <c r="BG20" s="275"/>
      <c r="BH20" s="275"/>
      <c r="BI20" s="275"/>
      <c r="BJ20" s="275"/>
      <c r="BK20" s="275"/>
      <c r="BL20" s="275"/>
      <c r="BM20" s="275"/>
      <c r="BN20" s="275"/>
      <c r="BO20" s="275"/>
      <c r="BP20" s="275"/>
      <c r="BQ20" s="275"/>
      <c r="BR20" s="275"/>
      <c r="BS20" s="275"/>
      <c r="BT20" s="275"/>
      <c r="BU20" s="275"/>
      <c r="BV20" s="275"/>
      <c r="BW20" s="275"/>
    </row>
    <row r="21" spans="1:75" s="276" customFormat="1" ht="17.100000000000001" customHeight="1" x14ac:dyDescent="0.2">
      <c r="A21" s="290">
        <v>851</v>
      </c>
      <c r="B21" s="290">
        <v>85154</v>
      </c>
      <c r="C21" s="290">
        <v>2330</v>
      </c>
      <c r="D21" s="285">
        <v>0</v>
      </c>
      <c r="E21" s="285">
        <f t="shared" si="1"/>
        <v>6000</v>
      </c>
      <c r="F21" s="285">
        <v>6000</v>
      </c>
      <c r="G21" s="285">
        <v>0</v>
      </c>
      <c r="H21" s="285">
        <v>0</v>
      </c>
      <c r="I21" s="285">
        <v>6000</v>
      </c>
      <c r="J21" s="285">
        <v>0</v>
      </c>
      <c r="K21" s="275"/>
      <c r="L21" s="275"/>
      <c r="M21" s="275"/>
      <c r="N21" s="275"/>
      <c r="O21" s="275"/>
      <c r="P21" s="275"/>
      <c r="Q21" s="275"/>
      <c r="R21" s="275"/>
      <c r="S21" s="275"/>
      <c r="T21" s="275"/>
      <c r="U21" s="275"/>
      <c r="V21" s="275"/>
      <c r="W21" s="275"/>
      <c r="X21" s="275"/>
      <c r="Y21" s="275"/>
      <c r="Z21" s="275"/>
      <c r="AA21" s="275"/>
      <c r="AB21" s="275"/>
      <c r="AC21" s="275"/>
      <c r="AD21" s="275"/>
      <c r="AE21" s="275"/>
      <c r="AF21" s="275"/>
      <c r="AG21" s="275"/>
      <c r="AH21" s="275"/>
      <c r="AI21" s="275"/>
      <c r="AJ21" s="275"/>
      <c r="AK21" s="275"/>
      <c r="AL21" s="275"/>
      <c r="AM21" s="275"/>
      <c r="AN21" s="275"/>
      <c r="AO21" s="275"/>
      <c r="AP21" s="275"/>
      <c r="AQ21" s="275"/>
      <c r="AR21" s="275"/>
      <c r="AS21" s="275"/>
      <c r="AT21" s="275"/>
      <c r="AU21" s="275"/>
      <c r="AV21" s="275"/>
      <c r="AW21" s="275"/>
      <c r="AX21" s="275"/>
      <c r="AY21" s="275"/>
      <c r="AZ21" s="275"/>
      <c r="BA21" s="275"/>
      <c r="BB21" s="275"/>
      <c r="BC21" s="275"/>
      <c r="BD21" s="275"/>
      <c r="BE21" s="275"/>
      <c r="BF21" s="275"/>
      <c r="BG21" s="275"/>
      <c r="BH21" s="275"/>
      <c r="BI21" s="275"/>
      <c r="BJ21" s="275"/>
      <c r="BK21" s="275"/>
      <c r="BL21" s="275"/>
      <c r="BM21" s="275"/>
      <c r="BN21" s="275"/>
      <c r="BO21" s="275"/>
      <c r="BP21" s="275"/>
      <c r="BQ21" s="275"/>
      <c r="BR21" s="275"/>
      <c r="BS21" s="275"/>
      <c r="BT21" s="275"/>
      <c r="BU21" s="275"/>
      <c r="BV21" s="275"/>
      <c r="BW21" s="275"/>
    </row>
    <row r="22" spans="1:75" s="276" customFormat="1" ht="17.100000000000001" customHeight="1" x14ac:dyDescent="0.2">
      <c r="A22" s="284">
        <v>853</v>
      </c>
      <c r="B22" s="284">
        <v>85311</v>
      </c>
      <c r="C22" s="284">
        <v>2320</v>
      </c>
      <c r="D22" s="289">
        <v>36929</v>
      </c>
      <c r="E22" s="289">
        <f t="shared" si="1"/>
        <v>0</v>
      </c>
      <c r="F22" s="285">
        <f t="shared" si="0"/>
        <v>0</v>
      </c>
      <c r="G22" s="289">
        <v>0</v>
      </c>
      <c r="H22" s="289">
        <v>0</v>
      </c>
      <c r="I22" s="289">
        <v>0</v>
      </c>
      <c r="J22" s="289">
        <v>0</v>
      </c>
      <c r="K22" s="275"/>
      <c r="L22" s="275"/>
      <c r="M22" s="275"/>
      <c r="N22" s="275"/>
      <c r="O22" s="275"/>
      <c r="P22" s="275"/>
      <c r="Q22" s="275"/>
      <c r="R22" s="275"/>
      <c r="S22" s="275"/>
      <c r="T22" s="275"/>
      <c r="U22" s="275"/>
      <c r="V22" s="275"/>
      <c r="W22" s="275"/>
      <c r="X22" s="275"/>
      <c r="Y22" s="275"/>
      <c r="Z22" s="275"/>
      <c r="AA22" s="275"/>
      <c r="AB22" s="275"/>
      <c r="AC22" s="275"/>
      <c r="AD22" s="275"/>
      <c r="AE22" s="275"/>
      <c r="AF22" s="275"/>
      <c r="AG22" s="275"/>
      <c r="AH22" s="275"/>
      <c r="AI22" s="275"/>
      <c r="AJ22" s="275"/>
      <c r="AK22" s="275"/>
      <c r="AL22" s="275"/>
      <c r="AM22" s="275"/>
      <c r="AN22" s="275"/>
      <c r="AO22" s="275"/>
      <c r="AP22" s="275"/>
      <c r="AQ22" s="275"/>
      <c r="AR22" s="275"/>
      <c r="AS22" s="275"/>
      <c r="AT22" s="275"/>
      <c r="AU22" s="275"/>
      <c r="AV22" s="275"/>
      <c r="AW22" s="275"/>
      <c r="AX22" s="275"/>
      <c r="AY22" s="275"/>
      <c r="AZ22" s="275"/>
      <c r="BA22" s="275"/>
      <c r="BB22" s="275"/>
      <c r="BC22" s="275"/>
      <c r="BD22" s="275"/>
      <c r="BE22" s="275"/>
      <c r="BF22" s="275"/>
      <c r="BG22" s="275"/>
      <c r="BH22" s="275"/>
      <c r="BI22" s="275"/>
      <c r="BJ22" s="275"/>
      <c r="BK22" s="275"/>
      <c r="BL22" s="275"/>
      <c r="BM22" s="275"/>
      <c r="BN22" s="275"/>
      <c r="BO22" s="275"/>
      <c r="BP22" s="275"/>
      <c r="BQ22" s="275"/>
      <c r="BR22" s="275"/>
      <c r="BS22" s="275"/>
      <c r="BT22" s="275"/>
      <c r="BU22" s="275"/>
      <c r="BV22" s="275"/>
      <c r="BW22" s="275"/>
    </row>
    <row r="23" spans="1:75" s="276" customFormat="1" ht="17.100000000000001" customHeight="1" x14ac:dyDescent="0.2">
      <c r="A23" s="284">
        <v>853</v>
      </c>
      <c r="B23" s="284">
        <v>85333</v>
      </c>
      <c r="C23" s="284">
        <v>2320</v>
      </c>
      <c r="D23" s="289">
        <v>0</v>
      </c>
      <c r="E23" s="289">
        <f t="shared" si="1"/>
        <v>3890076</v>
      </c>
      <c r="F23" s="289">
        <v>3890076</v>
      </c>
      <c r="G23" s="289">
        <v>0</v>
      </c>
      <c r="H23" s="289">
        <v>0</v>
      </c>
      <c r="I23" s="289">
        <v>3890076</v>
      </c>
      <c r="J23" s="289">
        <v>0</v>
      </c>
      <c r="K23" s="275"/>
      <c r="L23" s="275"/>
      <c r="M23" s="275"/>
      <c r="N23" s="275"/>
      <c r="O23" s="275"/>
      <c r="P23" s="275"/>
      <c r="Q23" s="275"/>
      <c r="R23" s="275"/>
      <c r="S23" s="275"/>
      <c r="T23" s="275"/>
      <c r="U23" s="275"/>
      <c r="V23" s="275"/>
      <c r="W23" s="275"/>
      <c r="X23" s="275"/>
      <c r="Y23" s="275"/>
      <c r="Z23" s="275"/>
      <c r="AA23" s="275"/>
      <c r="AB23" s="275"/>
      <c r="AC23" s="275"/>
      <c r="AD23" s="275"/>
      <c r="AE23" s="275"/>
      <c r="AF23" s="275"/>
      <c r="AG23" s="275"/>
      <c r="AH23" s="275"/>
      <c r="AI23" s="275"/>
      <c r="AJ23" s="275"/>
      <c r="AK23" s="275"/>
      <c r="AL23" s="275"/>
      <c r="AM23" s="275"/>
      <c r="AN23" s="275"/>
      <c r="AO23" s="275"/>
      <c r="AP23" s="275"/>
      <c r="AQ23" s="275"/>
      <c r="AR23" s="275"/>
      <c r="AS23" s="275"/>
      <c r="AT23" s="275"/>
      <c r="AU23" s="275"/>
      <c r="AV23" s="275"/>
      <c r="AW23" s="275"/>
      <c r="AX23" s="275"/>
      <c r="AY23" s="275"/>
      <c r="AZ23" s="275"/>
      <c r="BA23" s="275"/>
      <c r="BB23" s="275"/>
      <c r="BC23" s="275"/>
      <c r="BD23" s="275"/>
      <c r="BE23" s="275"/>
      <c r="BF23" s="275"/>
      <c r="BG23" s="275"/>
      <c r="BH23" s="275"/>
      <c r="BI23" s="275"/>
      <c r="BJ23" s="275"/>
      <c r="BK23" s="275"/>
      <c r="BL23" s="275"/>
      <c r="BM23" s="275"/>
      <c r="BN23" s="275"/>
      <c r="BO23" s="275"/>
      <c r="BP23" s="275"/>
      <c r="BQ23" s="275"/>
      <c r="BR23" s="275"/>
      <c r="BS23" s="275"/>
      <c r="BT23" s="275"/>
      <c r="BU23" s="275"/>
      <c r="BV23" s="275"/>
      <c r="BW23" s="275"/>
    </row>
    <row r="24" spans="1:75" s="276" customFormat="1" ht="17.100000000000001" customHeight="1" x14ac:dyDescent="0.2">
      <c r="A24" s="284">
        <v>854</v>
      </c>
      <c r="B24" s="284">
        <v>85415</v>
      </c>
      <c r="C24" s="284">
        <v>2330</v>
      </c>
      <c r="D24" s="289">
        <v>5400</v>
      </c>
      <c r="E24" s="289">
        <f t="shared" si="1"/>
        <v>0</v>
      </c>
      <c r="F24" s="289">
        <v>0</v>
      </c>
      <c r="G24" s="289">
        <v>0</v>
      </c>
      <c r="H24" s="289">
        <v>0</v>
      </c>
      <c r="I24" s="289">
        <v>0</v>
      </c>
      <c r="J24" s="289">
        <v>0</v>
      </c>
      <c r="K24" s="275"/>
      <c r="L24" s="275"/>
      <c r="M24" s="275"/>
      <c r="N24" s="275"/>
      <c r="O24" s="275"/>
      <c r="P24" s="275"/>
      <c r="Q24" s="275"/>
      <c r="R24" s="275"/>
      <c r="S24" s="275"/>
      <c r="T24" s="275"/>
      <c r="U24" s="275"/>
      <c r="V24" s="275"/>
      <c r="W24" s="275"/>
      <c r="X24" s="275"/>
      <c r="Y24" s="275"/>
      <c r="Z24" s="275"/>
      <c r="AA24" s="275"/>
      <c r="AB24" s="275"/>
      <c r="AC24" s="275"/>
      <c r="AD24" s="275"/>
      <c r="AE24" s="275"/>
      <c r="AF24" s="275"/>
      <c r="AG24" s="275"/>
      <c r="AH24" s="275"/>
      <c r="AI24" s="275"/>
      <c r="AJ24" s="275"/>
      <c r="AK24" s="275"/>
      <c r="AL24" s="275"/>
      <c r="AM24" s="275"/>
      <c r="AN24" s="275"/>
      <c r="AO24" s="275"/>
      <c r="AP24" s="275"/>
      <c r="AQ24" s="275"/>
      <c r="AR24" s="275"/>
      <c r="AS24" s="275"/>
      <c r="AT24" s="275"/>
      <c r="AU24" s="275"/>
      <c r="AV24" s="275"/>
      <c r="AW24" s="275"/>
      <c r="AX24" s="275"/>
      <c r="AY24" s="275"/>
      <c r="AZ24" s="275"/>
      <c r="BA24" s="275"/>
      <c r="BB24" s="275"/>
      <c r="BC24" s="275"/>
      <c r="BD24" s="275"/>
      <c r="BE24" s="275"/>
      <c r="BF24" s="275"/>
      <c r="BG24" s="275"/>
      <c r="BH24" s="275"/>
      <c r="BI24" s="275"/>
      <c r="BJ24" s="275"/>
      <c r="BK24" s="275"/>
      <c r="BL24" s="275"/>
      <c r="BM24" s="275"/>
      <c r="BN24" s="275"/>
      <c r="BO24" s="275"/>
      <c r="BP24" s="275"/>
      <c r="BQ24" s="275"/>
      <c r="BR24" s="275"/>
      <c r="BS24" s="275"/>
      <c r="BT24" s="275"/>
      <c r="BU24" s="275"/>
      <c r="BV24" s="275"/>
      <c r="BW24" s="275"/>
    </row>
    <row r="25" spans="1:75" s="276" customFormat="1" ht="17.100000000000001" customHeight="1" x14ac:dyDescent="0.2">
      <c r="A25" s="284">
        <v>900</v>
      </c>
      <c r="B25" s="284">
        <v>90095</v>
      </c>
      <c r="C25" s="284">
        <v>2339</v>
      </c>
      <c r="D25" s="285">
        <v>0</v>
      </c>
      <c r="E25" s="285">
        <f>SUM(F25,J25)</f>
        <v>40000</v>
      </c>
      <c r="F25" s="285">
        <v>40000</v>
      </c>
      <c r="G25" s="285">
        <v>0</v>
      </c>
      <c r="H25" s="285">
        <v>0</v>
      </c>
      <c r="I25" s="285">
        <v>40000</v>
      </c>
      <c r="J25" s="285">
        <v>0</v>
      </c>
      <c r="K25" s="275"/>
      <c r="L25" s="275"/>
      <c r="M25" s="275"/>
      <c r="N25" s="275"/>
      <c r="O25" s="275"/>
      <c r="P25" s="275"/>
      <c r="Q25" s="275"/>
      <c r="R25" s="275"/>
      <c r="S25" s="275"/>
      <c r="T25" s="275"/>
      <c r="U25" s="275"/>
      <c r="V25" s="275"/>
      <c r="W25" s="275"/>
      <c r="X25" s="275"/>
      <c r="Y25" s="275"/>
      <c r="Z25" s="275"/>
      <c r="AA25" s="275"/>
      <c r="AB25" s="275"/>
      <c r="AC25" s="275"/>
      <c r="AD25" s="275"/>
      <c r="AE25" s="275"/>
      <c r="AF25" s="275"/>
      <c r="AG25" s="275"/>
      <c r="AH25" s="275"/>
      <c r="AI25" s="275"/>
      <c r="AJ25" s="275"/>
      <c r="AK25" s="275"/>
      <c r="AL25" s="275"/>
      <c r="AM25" s="275"/>
      <c r="AN25" s="275"/>
      <c r="AO25" s="275"/>
      <c r="AP25" s="275"/>
      <c r="AQ25" s="275"/>
      <c r="AR25" s="275"/>
      <c r="AS25" s="275"/>
      <c r="AT25" s="275"/>
      <c r="AU25" s="275"/>
      <c r="AV25" s="275"/>
      <c r="AW25" s="275"/>
      <c r="AX25" s="275"/>
      <c r="AY25" s="275"/>
      <c r="AZ25" s="275"/>
      <c r="BA25" s="275"/>
      <c r="BB25" s="275"/>
      <c r="BC25" s="275"/>
      <c r="BD25" s="275"/>
      <c r="BE25" s="275"/>
      <c r="BF25" s="275"/>
      <c r="BG25" s="275"/>
      <c r="BH25" s="275"/>
      <c r="BI25" s="275"/>
      <c r="BJ25" s="275"/>
      <c r="BK25" s="275"/>
      <c r="BL25" s="275"/>
      <c r="BM25" s="275"/>
      <c r="BN25" s="275"/>
      <c r="BO25" s="275"/>
      <c r="BP25" s="275"/>
      <c r="BQ25" s="275"/>
      <c r="BR25" s="275"/>
      <c r="BS25" s="275"/>
      <c r="BT25" s="275"/>
      <c r="BU25" s="275"/>
      <c r="BV25" s="275"/>
      <c r="BW25" s="275"/>
    </row>
    <row r="26" spans="1:75" s="276" customFormat="1" ht="21" customHeight="1" x14ac:dyDescent="0.2">
      <c r="A26" s="291" t="s">
        <v>288</v>
      </c>
      <c r="B26" s="609"/>
      <c r="C26" s="610"/>
      <c r="D26" s="292">
        <f>SUM(D16:D25)</f>
        <v>316857</v>
      </c>
      <c r="E26" s="292">
        <f t="shared" ref="E26:J26" si="2">SUM(E16:E25)</f>
        <v>4226076</v>
      </c>
      <c r="F26" s="292">
        <f t="shared" si="2"/>
        <v>4226076</v>
      </c>
      <c r="G26" s="292">
        <f t="shared" si="2"/>
        <v>0</v>
      </c>
      <c r="H26" s="292">
        <f t="shared" si="2"/>
        <v>0</v>
      </c>
      <c r="I26" s="292">
        <f t="shared" si="2"/>
        <v>4226076</v>
      </c>
      <c r="J26" s="292">
        <f t="shared" si="2"/>
        <v>0</v>
      </c>
      <c r="K26" s="275"/>
      <c r="L26" s="275"/>
      <c r="M26" s="275"/>
      <c r="N26" s="275"/>
      <c r="O26" s="275"/>
      <c r="P26" s="275"/>
      <c r="Q26" s="275"/>
      <c r="R26" s="275"/>
      <c r="S26" s="275"/>
      <c r="T26" s="275"/>
      <c r="U26" s="275"/>
      <c r="V26" s="275"/>
      <c r="W26" s="275"/>
      <c r="X26" s="275"/>
      <c r="Y26" s="275"/>
      <c r="Z26" s="275"/>
      <c r="AA26" s="275"/>
      <c r="AB26" s="275"/>
      <c r="AC26" s="275"/>
      <c r="AD26" s="275"/>
      <c r="AE26" s="275"/>
      <c r="AF26" s="275"/>
      <c r="AG26" s="275"/>
      <c r="AH26" s="275"/>
      <c r="AI26" s="275"/>
      <c r="AJ26" s="275"/>
      <c r="AK26" s="275"/>
      <c r="AL26" s="275"/>
      <c r="AM26" s="275"/>
      <c r="AN26" s="275"/>
      <c r="AO26" s="275"/>
      <c r="AP26" s="275"/>
      <c r="AQ26" s="275"/>
      <c r="AR26" s="275"/>
      <c r="AS26" s="275"/>
      <c r="AT26" s="275"/>
      <c r="AU26" s="275"/>
      <c r="AV26" s="275"/>
      <c r="AW26" s="275"/>
      <c r="AX26" s="275"/>
      <c r="AY26" s="275"/>
      <c r="AZ26" s="275"/>
      <c r="BA26" s="275"/>
      <c r="BB26" s="275"/>
      <c r="BC26" s="275"/>
      <c r="BD26" s="275"/>
      <c r="BE26" s="275"/>
      <c r="BF26" s="275"/>
      <c r="BG26" s="275"/>
      <c r="BH26" s="275"/>
      <c r="BI26" s="275"/>
      <c r="BJ26" s="275"/>
      <c r="BK26" s="275"/>
      <c r="BL26" s="275"/>
      <c r="BM26" s="275"/>
      <c r="BN26" s="275"/>
      <c r="BO26" s="275"/>
      <c r="BP26" s="275"/>
      <c r="BQ26" s="275"/>
      <c r="BR26" s="275"/>
      <c r="BS26" s="275"/>
      <c r="BT26" s="275"/>
      <c r="BU26" s="275"/>
      <c r="BV26" s="275"/>
      <c r="BW26" s="275"/>
    </row>
    <row r="28" spans="1:75" s="608" customFormat="1" x14ac:dyDescent="0.2">
      <c r="A28" s="611"/>
      <c r="B28" s="607"/>
      <c r="C28" s="607"/>
      <c r="D28" s="607"/>
      <c r="E28" s="607"/>
      <c r="F28" s="607"/>
    </row>
  </sheetData>
  <pageMargins left="0.31496062992125984" right="0.31496062992125984" top="0.74803149606299213" bottom="0.74803149606299213" header="0.31496062992125984" footer="0.31496062992125984"/>
  <pageSetup paperSize="9" firstPageNumber="42" orientation="portrait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FD55E-B75A-450A-89E9-AE19E7B26267}">
  <sheetPr>
    <tabColor rgb="FF800080"/>
    <pageSetUpPr fitToPage="1"/>
  </sheetPr>
  <dimension ref="A1:H45"/>
  <sheetViews>
    <sheetView zoomScale="140" zoomScaleNormal="140" workbookViewId="0">
      <selection activeCell="A2" sqref="A2"/>
    </sheetView>
  </sheetViews>
  <sheetFormatPr defaultRowHeight="12" x14ac:dyDescent="0.2"/>
  <cols>
    <col min="1" max="1" width="4" style="293" customWidth="1"/>
    <col min="2" max="2" width="5.28515625" style="293" customWidth="1"/>
    <col min="3" max="3" width="8.42578125" style="293" customWidth="1"/>
    <col min="4" max="4" width="8" style="294" customWidth="1"/>
    <col min="5" max="5" width="51.28515625" style="293" customWidth="1"/>
    <col min="6" max="6" width="21" style="293" customWidth="1"/>
    <col min="7" max="7" width="13" style="293" customWidth="1"/>
    <col min="8" max="8" width="10.7109375" style="293" customWidth="1"/>
    <col min="9" max="256" width="9.140625" style="293"/>
    <col min="257" max="257" width="4" style="293" customWidth="1"/>
    <col min="258" max="258" width="5.28515625" style="293" customWidth="1"/>
    <col min="259" max="259" width="8.42578125" style="293" customWidth="1"/>
    <col min="260" max="260" width="8" style="293" customWidth="1"/>
    <col min="261" max="261" width="51.28515625" style="293" customWidth="1"/>
    <col min="262" max="262" width="21" style="293" customWidth="1"/>
    <col min="263" max="263" width="13" style="293" customWidth="1"/>
    <col min="264" max="264" width="10.7109375" style="293" customWidth="1"/>
    <col min="265" max="512" width="9.140625" style="293"/>
    <col min="513" max="513" width="4" style="293" customWidth="1"/>
    <col min="514" max="514" width="5.28515625" style="293" customWidth="1"/>
    <col min="515" max="515" width="8.42578125" style="293" customWidth="1"/>
    <col min="516" max="516" width="8" style="293" customWidth="1"/>
    <col min="517" max="517" width="51.28515625" style="293" customWidth="1"/>
    <col min="518" max="518" width="21" style="293" customWidth="1"/>
    <col min="519" max="519" width="13" style="293" customWidth="1"/>
    <col min="520" max="520" width="10.7109375" style="293" customWidth="1"/>
    <col min="521" max="768" width="9.140625" style="293"/>
    <col min="769" max="769" width="4" style="293" customWidth="1"/>
    <col min="770" max="770" width="5.28515625" style="293" customWidth="1"/>
    <col min="771" max="771" width="8.42578125" style="293" customWidth="1"/>
    <col min="772" max="772" width="8" style="293" customWidth="1"/>
    <col min="773" max="773" width="51.28515625" style="293" customWidth="1"/>
    <col min="774" max="774" width="21" style="293" customWidth="1"/>
    <col min="775" max="775" width="13" style="293" customWidth="1"/>
    <col min="776" max="776" width="10.7109375" style="293" customWidth="1"/>
    <col min="777" max="1024" width="9.140625" style="293"/>
    <col min="1025" max="1025" width="4" style="293" customWidth="1"/>
    <col min="1026" max="1026" width="5.28515625" style="293" customWidth="1"/>
    <col min="1027" max="1027" width="8.42578125" style="293" customWidth="1"/>
    <col min="1028" max="1028" width="8" style="293" customWidth="1"/>
    <col min="1029" max="1029" width="51.28515625" style="293" customWidth="1"/>
    <col min="1030" max="1030" width="21" style="293" customWidth="1"/>
    <col min="1031" max="1031" width="13" style="293" customWidth="1"/>
    <col min="1032" max="1032" width="10.7109375" style="293" customWidth="1"/>
    <col min="1033" max="1280" width="9.140625" style="293"/>
    <col min="1281" max="1281" width="4" style="293" customWidth="1"/>
    <col min="1282" max="1282" width="5.28515625" style="293" customWidth="1"/>
    <col min="1283" max="1283" width="8.42578125" style="293" customWidth="1"/>
    <col min="1284" max="1284" width="8" style="293" customWidth="1"/>
    <col min="1285" max="1285" width="51.28515625" style="293" customWidth="1"/>
    <col min="1286" max="1286" width="21" style="293" customWidth="1"/>
    <col min="1287" max="1287" width="13" style="293" customWidth="1"/>
    <col min="1288" max="1288" width="10.7109375" style="293" customWidth="1"/>
    <col min="1289" max="1536" width="9.140625" style="293"/>
    <col min="1537" max="1537" width="4" style="293" customWidth="1"/>
    <col min="1538" max="1538" width="5.28515625" style="293" customWidth="1"/>
    <col min="1539" max="1539" width="8.42578125" style="293" customWidth="1"/>
    <col min="1540" max="1540" width="8" style="293" customWidth="1"/>
    <col min="1541" max="1541" width="51.28515625" style="293" customWidth="1"/>
    <col min="1542" max="1542" width="21" style="293" customWidth="1"/>
    <col min="1543" max="1543" width="13" style="293" customWidth="1"/>
    <col min="1544" max="1544" width="10.7109375" style="293" customWidth="1"/>
    <col min="1545" max="1792" width="9.140625" style="293"/>
    <col min="1793" max="1793" width="4" style="293" customWidth="1"/>
    <col min="1794" max="1794" width="5.28515625" style="293" customWidth="1"/>
    <col min="1795" max="1795" width="8.42578125" style="293" customWidth="1"/>
    <col min="1796" max="1796" width="8" style="293" customWidth="1"/>
    <col min="1797" max="1797" width="51.28515625" style="293" customWidth="1"/>
    <col min="1798" max="1798" width="21" style="293" customWidth="1"/>
    <col min="1799" max="1799" width="13" style="293" customWidth="1"/>
    <col min="1800" max="1800" width="10.7109375" style="293" customWidth="1"/>
    <col min="1801" max="2048" width="9.140625" style="293"/>
    <col min="2049" max="2049" width="4" style="293" customWidth="1"/>
    <col min="2050" max="2050" width="5.28515625" style="293" customWidth="1"/>
    <col min="2051" max="2051" width="8.42578125" style="293" customWidth="1"/>
    <col min="2052" max="2052" width="8" style="293" customWidth="1"/>
    <col min="2053" max="2053" width="51.28515625" style="293" customWidth="1"/>
    <col min="2054" max="2054" width="21" style="293" customWidth="1"/>
    <col min="2055" max="2055" width="13" style="293" customWidth="1"/>
    <col min="2056" max="2056" width="10.7109375" style="293" customWidth="1"/>
    <col min="2057" max="2304" width="9.140625" style="293"/>
    <col min="2305" max="2305" width="4" style="293" customWidth="1"/>
    <col min="2306" max="2306" width="5.28515625" style="293" customWidth="1"/>
    <col min="2307" max="2307" width="8.42578125" style="293" customWidth="1"/>
    <col min="2308" max="2308" width="8" style="293" customWidth="1"/>
    <col min="2309" max="2309" width="51.28515625" style="293" customWidth="1"/>
    <col min="2310" max="2310" width="21" style="293" customWidth="1"/>
    <col min="2311" max="2311" width="13" style="293" customWidth="1"/>
    <col min="2312" max="2312" width="10.7109375" style="293" customWidth="1"/>
    <col min="2313" max="2560" width="9.140625" style="293"/>
    <col min="2561" max="2561" width="4" style="293" customWidth="1"/>
    <col min="2562" max="2562" width="5.28515625" style="293" customWidth="1"/>
    <col min="2563" max="2563" width="8.42578125" style="293" customWidth="1"/>
    <col min="2564" max="2564" width="8" style="293" customWidth="1"/>
    <col min="2565" max="2565" width="51.28515625" style="293" customWidth="1"/>
    <col min="2566" max="2566" width="21" style="293" customWidth="1"/>
    <col min="2567" max="2567" width="13" style="293" customWidth="1"/>
    <col min="2568" max="2568" width="10.7109375" style="293" customWidth="1"/>
    <col min="2569" max="2816" width="9.140625" style="293"/>
    <col min="2817" max="2817" width="4" style="293" customWidth="1"/>
    <col min="2818" max="2818" width="5.28515625" style="293" customWidth="1"/>
    <col min="2819" max="2819" width="8.42578125" style="293" customWidth="1"/>
    <col min="2820" max="2820" width="8" style="293" customWidth="1"/>
    <col min="2821" max="2821" width="51.28515625" style="293" customWidth="1"/>
    <col min="2822" max="2822" width="21" style="293" customWidth="1"/>
    <col min="2823" max="2823" width="13" style="293" customWidth="1"/>
    <col min="2824" max="2824" width="10.7109375" style="293" customWidth="1"/>
    <col min="2825" max="3072" width="9.140625" style="293"/>
    <col min="3073" max="3073" width="4" style="293" customWidth="1"/>
    <col min="3074" max="3074" width="5.28515625" style="293" customWidth="1"/>
    <col min="3075" max="3075" width="8.42578125" style="293" customWidth="1"/>
    <col min="3076" max="3076" width="8" style="293" customWidth="1"/>
    <col min="3077" max="3077" width="51.28515625" style="293" customWidth="1"/>
    <col min="3078" max="3078" width="21" style="293" customWidth="1"/>
    <col min="3079" max="3079" width="13" style="293" customWidth="1"/>
    <col min="3080" max="3080" width="10.7109375" style="293" customWidth="1"/>
    <col min="3081" max="3328" width="9.140625" style="293"/>
    <col min="3329" max="3329" width="4" style="293" customWidth="1"/>
    <col min="3330" max="3330" width="5.28515625" style="293" customWidth="1"/>
    <col min="3331" max="3331" width="8.42578125" style="293" customWidth="1"/>
    <col min="3332" max="3332" width="8" style="293" customWidth="1"/>
    <col min="3333" max="3333" width="51.28515625" style="293" customWidth="1"/>
    <col min="3334" max="3334" width="21" style="293" customWidth="1"/>
    <col min="3335" max="3335" width="13" style="293" customWidth="1"/>
    <col min="3336" max="3336" width="10.7109375" style="293" customWidth="1"/>
    <col min="3337" max="3584" width="9.140625" style="293"/>
    <col min="3585" max="3585" width="4" style="293" customWidth="1"/>
    <col min="3586" max="3586" width="5.28515625" style="293" customWidth="1"/>
    <col min="3587" max="3587" width="8.42578125" style="293" customWidth="1"/>
    <col min="3588" max="3588" width="8" style="293" customWidth="1"/>
    <col min="3589" max="3589" width="51.28515625" style="293" customWidth="1"/>
    <col min="3590" max="3590" width="21" style="293" customWidth="1"/>
    <col min="3591" max="3591" width="13" style="293" customWidth="1"/>
    <col min="3592" max="3592" width="10.7109375" style="293" customWidth="1"/>
    <col min="3593" max="3840" width="9.140625" style="293"/>
    <col min="3841" max="3841" width="4" style="293" customWidth="1"/>
    <col min="3842" max="3842" width="5.28515625" style="293" customWidth="1"/>
    <col min="3843" max="3843" width="8.42578125" style="293" customWidth="1"/>
    <col min="3844" max="3844" width="8" style="293" customWidth="1"/>
    <col min="3845" max="3845" width="51.28515625" style="293" customWidth="1"/>
    <col min="3846" max="3846" width="21" style="293" customWidth="1"/>
    <col min="3847" max="3847" width="13" style="293" customWidth="1"/>
    <col min="3848" max="3848" width="10.7109375" style="293" customWidth="1"/>
    <col min="3849" max="4096" width="9.140625" style="293"/>
    <col min="4097" max="4097" width="4" style="293" customWidth="1"/>
    <col min="4098" max="4098" width="5.28515625" style="293" customWidth="1"/>
    <col min="4099" max="4099" width="8.42578125" style="293" customWidth="1"/>
    <col min="4100" max="4100" width="8" style="293" customWidth="1"/>
    <col min="4101" max="4101" width="51.28515625" style="293" customWidth="1"/>
    <col min="4102" max="4102" width="21" style="293" customWidth="1"/>
    <col min="4103" max="4103" width="13" style="293" customWidth="1"/>
    <col min="4104" max="4104" width="10.7109375" style="293" customWidth="1"/>
    <col min="4105" max="4352" width="9.140625" style="293"/>
    <col min="4353" max="4353" width="4" style="293" customWidth="1"/>
    <col min="4354" max="4354" width="5.28515625" style="293" customWidth="1"/>
    <col min="4355" max="4355" width="8.42578125" style="293" customWidth="1"/>
    <col min="4356" max="4356" width="8" style="293" customWidth="1"/>
    <col min="4357" max="4357" width="51.28515625" style="293" customWidth="1"/>
    <col min="4358" max="4358" width="21" style="293" customWidth="1"/>
    <col min="4359" max="4359" width="13" style="293" customWidth="1"/>
    <col min="4360" max="4360" width="10.7109375" style="293" customWidth="1"/>
    <col min="4361" max="4608" width="9.140625" style="293"/>
    <col min="4609" max="4609" width="4" style="293" customWidth="1"/>
    <col min="4610" max="4610" width="5.28515625" style="293" customWidth="1"/>
    <col min="4611" max="4611" width="8.42578125" style="293" customWidth="1"/>
    <col min="4612" max="4612" width="8" style="293" customWidth="1"/>
    <col min="4613" max="4613" width="51.28515625" style="293" customWidth="1"/>
    <col min="4614" max="4614" width="21" style="293" customWidth="1"/>
    <col min="4615" max="4615" width="13" style="293" customWidth="1"/>
    <col min="4616" max="4616" width="10.7109375" style="293" customWidth="1"/>
    <col min="4617" max="4864" width="9.140625" style="293"/>
    <col min="4865" max="4865" width="4" style="293" customWidth="1"/>
    <col min="4866" max="4866" width="5.28515625" style="293" customWidth="1"/>
    <col min="4867" max="4867" width="8.42578125" style="293" customWidth="1"/>
    <col min="4868" max="4868" width="8" style="293" customWidth="1"/>
    <col min="4869" max="4869" width="51.28515625" style="293" customWidth="1"/>
    <col min="4870" max="4870" width="21" style="293" customWidth="1"/>
    <col min="4871" max="4871" width="13" style="293" customWidth="1"/>
    <col min="4872" max="4872" width="10.7109375" style="293" customWidth="1"/>
    <col min="4873" max="5120" width="9.140625" style="293"/>
    <col min="5121" max="5121" width="4" style="293" customWidth="1"/>
    <col min="5122" max="5122" width="5.28515625" style="293" customWidth="1"/>
    <col min="5123" max="5123" width="8.42578125" style="293" customWidth="1"/>
    <col min="5124" max="5124" width="8" style="293" customWidth="1"/>
    <col min="5125" max="5125" width="51.28515625" style="293" customWidth="1"/>
    <col min="5126" max="5126" width="21" style="293" customWidth="1"/>
    <col min="5127" max="5127" width="13" style="293" customWidth="1"/>
    <col min="5128" max="5128" width="10.7109375" style="293" customWidth="1"/>
    <col min="5129" max="5376" width="9.140625" style="293"/>
    <col min="5377" max="5377" width="4" style="293" customWidth="1"/>
    <col min="5378" max="5378" width="5.28515625" style="293" customWidth="1"/>
    <col min="5379" max="5379" width="8.42578125" style="293" customWidth="1"/>
    <col min="5380" max="5380" width="8" style="293" customWidth="1"/>
    <col min="5381" max="5381" width="51.28515625" style="293" customWidth="1"/>
    <col min="5382" max="5382" width="21" style="293" customWidth="1"/>
    <col min="5383" max="5383" width="13" style="293" customWidth="1"/>
    <col min="5384" max="5384" width="10.7109375" style="293" customWidth="1"/>
    <col min="5385" max="5632" width="9.140625" style="293"/>
    <col min="5633" max="5633" width="4" style="293" customWidth="1"/>
    <col min="5634" max="5634" width="5.28515625" style="293" customWidth="1"/>
    <col min="5635" max="5635" width="8.42578125" style="293" customWidth="1"/>
    <col min="5636" max="5636" width="8" style="293" customWidth="1"/>
    <col min="5637" max="5637" width="51.28515625" style="293" customWidth="1"/>
    <col min="5638" max="5638" width="21" style="293" customWidth="1"/>
    <col min="5639" max="5639" width="13" style="293" customWidth="1"/>
    <col min="5640" max="5640" width="10.7109375" style="293" customWidth="1"/>
    <col min="5641" max="5888" width="9.140625" style="293"/>
    <col min="5889" max="5889" width="4" style="293" customWidth="1"/>
    <col min="5890" max="5890" width="5.28515625" style="293" customWidth="1"/>
    <col min="5891" max="5891" width="8.42578125" style="293" customWidth="1"/>
    <col min="5892" max="5892" width="8" style="293" customWidth="1"/>
    <col min="5893" max="5893" width="51.28515625" style="293" customWidth="1"/>
    <col min="5894" max="5894" width="21" style="293" customWidth="1"/>
    <col min="5895" max="5895" width="13" style="293" customWidth="1"/>
    <col min="5896" max="5896" width="10.7109375" style="293" customWidth="1"/>
    <col min="5897" max="6144" width="9.140625" style="293"/>
    <col min="6145" max="6145" width="4" style="293" customWidth="1"/>
    <col min="6146" max="6146" width="5.28515625" style="293" customWidth="1"/>
    <col min="6147" max="6147" width="8.42578125" style="293" customWidth="1"/>
    <col min="6148" max="6148" width="8" style="293" customWidth="1"/>
    <col min="6149" max="6149" width="51.28515625" style="293" customWidth="1"/>
    <col min="6150" max="6150" width="21" style="293" customWidth="1"/>
    <col min="6151" max="6151" width="13" style="293" customWidth="1"/>
    <col min="6152" max="6152" width="10.7109375" style="293" customWidth="1"/>
    <col min="6153" max="6400" width="9.140625" style="293"/>
    <col min="6401" max="6401" width="4" style="293" customWidth="1"/>
    <col min="6402" max="6402" width="5.28515625" style="293" customWidth="1"/>
    <col min="6403" max="6403" width="8.42578125" style="293" customWidth="1"/>
    <col min="6404" max="6404" width="8" style="293" customWidth="1"/>
    <col min="6405" max="6405" width="51.28515625" style="293" customWidth="1"/>
    <col min="6406" max="6406" width="21" style="293" customWidth="1"/>
    <col min="6407" max="6407" width="13" style="293" customWidth="1"/>
    <col min="6408" max="6408" width="10.7109375" style="293" customWidth="1"/>
    <col min="6409" max="6656" width="9.140625" style="293"/>
    <col min="6657" max="6657" width="4" style="293" customWidth="1"/>
    <col min="6658" max="6658" width="5.28515625" style="293" customWidth="1"/>
    <col min="6659" max="6659" width="8.42578125" style="293" customWidth="1"/>
    <col min="6660" max="6660" width="8" style="293" customWidth="1"/>
    <col min="6661" max="6661" width="51.28515625" style="293" customWidth="1"/>
    <col min="6662" max="6662" width="21" style="293" customWidth="1"/>
    <col min="6663" max="6663" width="13" style="293" customWidth="1"/>
    <col min="6664" max="6664" width="10.7109375" style="293" customWidth="1"/>
    <col min="6665" max="6912" width="9.140625" style="293"/>
    <col min="6913" max="6913" width="4" style="293" customWidth="1"/>
    <col min="6914" max="6914" width="5.28515625" style="293" customWidth="1"/>
    <col min="6915" max="6915" width="8.42578125" style="293" customWidth="1"/>
    <col min="6916" max="6916" width="8" style="293" customWidth="1"/>
    <col min="6917" max="6917" width="51.28515625" style="293" customWidth="1"/>
    <col min="6918" max="6918" width="21" style="293" customWidth="1"/>
    <col min="6919" max="6919" width="13" style="293" customWidth="1"/>
    <col min="6920" max="6920" width="10.7109375" style="293" customWidth="1"/>
    <col min="6921" max="7168" width="9.140625" style="293"/>
    <col min="7169" max="7169" width="4" style="293" customWidth="1"/>
    <col min="7170" max="7170" width="5.28515625" style="293" customWidth="1"/>
    <col min="7171" max="7171" width="8.42578125" style="293" customWidth="1"/>
    <col min="7172" max="7172" width="8" style="293" customWidth="1"/>
    <col min="7173" max="7173" width="51.28515625" style="293" customWidth="1"/>
    <col min="7174" max="7174" width="21" style="293" customWidth="1"/>
    <col min="7175" max="7175" width="13" style="293" customWidth="1"/>
    <col min="7176" max="7176" width="10.7109375" style="293" customWidth="1"/>
    <col min="7177" max="7424" width="9.140625" style="293"/>
    <col min="7425" max="7425" width="4" style="293" customWidth="1"/>
    <col min="7426" max="7426" width="5.28515625" style="293" customWidth="1"/>
    <col min="7427" max="7427" width="8.42578125" style="293" customWidth="1"/>
    <col min="7428" max="7428" width="8" style="293" customWidth="1"/>
    <col min="7429" max="7429" width="51.28515625" style="293" customWidth="1"/>
    <col min="7430" max="7430" width="21" style="293" customWidth="1"/>
    <col min="7431" max="7431" width="13" style="293" customWidth="1"/>
    <col min="7432" max="7432" width="10.7109375" style="293" customWidth="1"/>
    <col min="7433" max="7680" width="9.140625" style="293"/>
    <col min="7681" max="7681" width="4" style="293" customWidth="1"/>
    <col min="7682" max="7682" width="5.28515625" style="293" customWidth="1"/>
    <col min="7683" max="7683" width="8.42578125" style="293" customWidth="1"/>
    <col min="7684" max="7684" width="8" style="293" customWidth="1"/>
    <col min="7685" max="7685" width="51.28515625" style="293" customWidth="1"/>
    <col min="7686" max="7686" width="21" style="293" customWidth="1"/>
    <col min="7687" max="7687" width="13" style="293" customWidth="1"/>
    <col min="7688" max="7688" width="10.7109375" style="293" customWidth="1"/>
    <col min="7689" max="7936" width="9.140625" style="293"/>
    <col min="7937" max="7937" width="4" style="293" customWidth="1"/>
    <col min="7938" max="7938" width="5.28515625" style="293" customWidth="1"/>
    <col min="7939" max="7939" width="8.42578125" style="293" customWidth="1"/>
    <col min="7940" max="7940" width="8" style="293" customWidth="1"/>
    <col min="7941" max="7941" width="51.28515625" style="293" customWidth="1"/>
    <col min="7942" max="7942" width="21" style="293" customWidth="1"/>
    <col min="7943" max="7943" width="13" style="293" customWidth="1"/>
    <col min="7944" max="7944" width="10.7109375" style="293" customWidth="1"/>
    <col min="7945" max="8192" width="9.140625" style="293"/>
    <col min="8193" max="8193" width="4" style="293" customWidth="1"/>
    <col min="8194" max="8194" width="5.28515625" style="293" customWidth="1"/>
    <col min="8195" max="8195" width="8.42578125" style="293" customWidth="1"/>
    <col min="8196" max="8196" width="8" style="293" customWidth="1"/>
    <col min="8197" max="8197" width="51.28515625" style="293" customWidth="1"/>
    <col min="8198" max="8198" width="21" style="293" customWidth="1"/>
    <col min="8199" max="8199" width="13" style="293" customWidth="1"/>
    <col min="8200" max="8200" width="10.7109375" style="293" customWidth="1"/>
    <col min="8201" max="8448" width="9.140625" style="293"/>
    <col min="8449" max="8449" width="4" style="293" customWidth="1"/>
    <col min="8450" max="8450" width="5.28515625" style="293" customWidth="1"/>
    <col min="8451" max="8451" width="8.42578125" style="293" customWidth="1"/>
    <col min="8452" max="8452" width="8" style="293" customWidth="1"/>
    <col min="8453" max="8453" width="51.28515625" style="293" customWidth="1"/>
    <col min="8454" max="8454" width="21" style="293" customWidth="1"/>
    <col min="8455" max="8455" width="13" style="293" customWidth="1"/>
    <col min="8456" max="8456" width="10.7109375" style="293" customWidth="1"/>
    <col min="8457" max="8704" width="9.140625" style="293"/>
    <col min="8705" max="8705" width="4" style="293" customWidth="1"/>
    <col min="8706" max="8706" width="5.28515625" style="293" customWidth="1"/>
    <col min="8707" max="8707" width="8.42578125" style="293" customWidth="1"/>
    <col min="8708" max="8708" width="8" style="293" customWidth="1"/>
    <col min="8709" max="8709" width="51.28515625" style="293" customWidth="1"/>
    <col min="8710" max="8710" width="21" style="293" customWidth="1"/>
    <col min="8711" max="8711" width="13" style="293" customWidth="1"/>
    <col min="8712" max="8712" width="10.7109375" style="293" customWidth="1"/>
    <col min="8713" max="8960" width="9.140625" style="293"/>
    <col min="8961" max="8961" width="4" style="293" customWidth="1"/>
    <col min="8962" max="8962" width="5.28515625" style="293" customWidth="1"/>
    <col min="8963" max="8963" width="8.42578125" style="293" customWidth="1"/>
    <col min="8964" max="8964" width="8" style="293" customWidth="1"/>
    <col min="8965" max="8965" width="51.28515625" style="293" customWidth="1"/>
    <col min="8966" max="8966" width="21" style="293" customWidth="1"/>
    <col min="8967" max="8967" width="13" style="293" customWidth="1"/>
    <col min="8968" max="8968" width="10.7109375" style="293" customWidth="1"/>
    <col min="8969" max="9216" width="9.140625" style="293"/>
    <col min="9217" max="9217" width="4" style="293" customWidth="1"/>
    <col min="9218" max="9218" width="5.28515625" style="293" customWidth="1"/>
    <col min="9219" max="9219" width="8.42578125" style="293" customWidth="1"/>
    <col min="9220" max="9220" width="8" style="293" customWidth="1"/>
    <col min="9221" max="9221" width="51.28515625" style="293" customWidth="1"/>
    <col min="9222" max="9222" width="21" style="293" customWidth="1"/>
    <col min="9223" max="9223" width="13" style="293" customWidth="1"/>
    <col min="9224" max="9224" width="10.7109375" style="293" customWidth="1"/>
    <col min="9225" max="9472" width="9.140625" style="293"/>
    <col min="9473" max="9473" width="4" style="293" customWidth="1"/>
    <col min="9474" max="9474" width="5.28515625" style="293" customWidth="1"/>
    <col min="9475" max="9475" width="8.42578125" style="293" customWidth="1"/>
    <col min="9476" max="9476" width="8" style="293" customWidth="1"/>
    <col min="9477" max="9477" width="51.28515625" style="293" customWidth="1"/>
    <col min="9478" max="9478" width="21" style="293" customWidth="1"/>
    <col min="9479" max="9479" width="13" style="293" customWidth="1"/>
    <col min="9480" max="9480" width="10.7109375" style="293" customWidth="1"/>
    <col min="9481" max="9728" width="9.140625" style="293"/>
    <col min="9729" max="9729" width="4" style="293" customWidth="1"/>
    <col min="9730" max="9730" width="5.28515625" style="293" customWidth="1"/>
    <col min="9731" max="9731" width="8.42578125" style="293" customWidth="1"/>
    <col min="9732" max="9732" width="8" style="293" customWidth="1"/>
    <col min="9733" max="9733" width="51.28515625" style="293" customWidth="1"/>
    <col min="9734" max="9734" width="21" style="293" customWidth="1"/>
    <col min="9735" max="9735" width="13" style="293" customWidth="1"/>
    <col min="9736" max="9736" width="10.7109375" style="293" customWidth="1"/>
    <col min="9737" max="9984" width="9.140625" style="293"/>
    <col min="9985" max="9985" width="4" style="293" customWidth="1"/>
    <col min="9986" max="9986" width="5.28515625" style="293" customWidth="1"/>
    <col min="9987" max="9987" width="8.42578125" style="293" customWidth="1"/>
    <col min="9988" max="9988" width="8" style="293" customWidth="1"/>
    <col min="9989" max="9989" width="51.28515625" style="293" customWidth="1"/>
    <col min="9990" max="9990" width="21" style="293" customWidth="1"/>
    <col min="9991" max="9991" width="13" style="293" customWidth="1"/>
    <col min="9992" max="9992" width="10.7109375" style="293" customWidth="1"/>
    <col min="9993" max="10240" width="9.140625" style="293"/>
    <col min="10241" max="10241" width="4" style="293" customWidth="1"/>
    <col min="10242" max="10242" width="5.28515625" style="293" customWidth="1"/>
    <col min="10243" max="10243" width="8.42578125" style="293" customWidth="1"/>
    <col min="10244" max="10244" width="8" style="293" customWidth="1"/>
    <col min="10245" max="10245" width="51.28515625" style="293" customWidth="1"/>
    <col min="10246" max="10246" width="21" style="293" customWidth="1"/>
    <col min="10247" max="10247" width="13" style="293" customWidth="1"/>
    <col min="10248" max="10248" width="10.7109375" style="293" customWidth="1"/>
    <col min="10249" max="10496" width="9.140625" style="293"/>
    <col min="10497" max="10497" width="4" style="293" customWidth="1"/>
    <col min="10498" max="10498" width="5.28515625" style="293" customWidth="1"/>
    <col min="10499" max="10499" width="8.42578125" style="293" customWidth="1"/>
    <col min="10500" max="10500" width="8" style="293" customWidth="1"/>
    <col min="10501" max="10501" width="51.28515625" style="293" customWidth="1"/>
    <col min="10502" max="10502" width="21" style="293" customWidth="1"/>
    <col min="10503" max="10503" width="13" style="293" customWidth="1"/>
    <col min="10504" max="10504" width="10.7109375" style="293" customWidth="1"/>
    <col min="10505" max="10752" width="9.140625" style="293"/>
    <col min="10753" max="10753" width="4" style="293" customWidth="1"/>
    <col min="10754" max="10754" width="5.28515625" style="293" customWidth="1"/>
    <col min="10755" max="10755" width="8.42578125" style="293" customWidth="1"/>
    <col min="10756" max="10756" width="8" style="293" customWidth="1"/>
    <col min="10757" max="10757" width="51.28515625" style="293" customWidth="1"/>
    <col min="10758" max="10758" width="21" style="293" customWidth="1"/>
    <col min="10759" max="10759" width="13" style="293" customWidth="1"/>
    <col min="10760" max="10760" width="10.7109375" style="293" customWidth="1"/>
    <col min="10761" max="11008" width="9.140625" style="293"/>
    <col min="11009" max="11009" width="4" style="293" customWidth="1"/>
    <col min="11010" max="11010" width="5.28515625" style="293" customWidth="1"/>
    <col min="11011" max="11011" width="8.42578125" style="293" customWidth="1"/>
    <col min="11012" max="11012" width="8" style="293" customWidth="1"/>
    <col min="11013" max="11013" width="51.28515625" style="293" customWidth="1"/>
    <col min="11014" max="11014" width="21" style="293" customWidth="1"/>
    <col min="11015" max="11015" width="13" style="293" customWidth="1"/>
    <col min="11016" max="11016" width="10.7109375" style="293" customWidth="1"/>
    <col min="11017" max="11264" width="9.140625" style="293"/>
    <col min="11265" max="11265" width="4" style="293" customWidth="1"/>
    <col min="11266" max="11266" width="5.28515625" style="293" customWidth="1"/>
    <col min="11267" max="11267" width="8.42578125" style="293" customWidth="1"/>
    <col min="11268" max="11268" width="8" style="293" customWidth="1"/>
    <col min="11269" max="11269" width="51.28515625" style="293" customWidth="1"/>
    <col min="11270" max="11270" width="21" style="293" customWidth="1"/>
    <col min="11271" max="11271" width="13" style="293" customWidth="1"/>
    <col min="11272" max="11272" width="10.7109375" style="293" customWidth="1"/>
    <col min="11273" max="11520" width="9.140625" style="293"/>
    <col min="11521" max="11521" width="4" style="293" customWidth="1"/>
    <col min="11522" max="11522" width="5.28515625" style="293" customWidth="1"/>
    <col min="11523" max="11523" width="8.42578125" style="293" customWidth="1"/>
    <col min="11524" max="11524" width="8" style="293" customWidth="1"/>
    <col min="11525" max="11525" width="51.28515625" style="293" customWidth="1"/>
    <col min="11526" max="11526" width="21" style="293" customWidth="1"/>
    <col min="11527" max="11527" width="13" style="293" customWidth="1"/>
    <col min="11528" max="11528" width="10.7109375" style="293" customWidth="1"/>
    <col min="11529" max="11776" width="9.140625" style="293"/>
    <col min="11777" max="11777" width="4" style="293" customWidth="1"/>
    <col min="11778" max="11778" width="5.28515625" style="293" customWidth="1"/>
    <col min="11779" max="11779" width="8.42578125" style="293" customWidth="1"/>
    <col min="11780" max="11780" width="8" style="293" customWidth="1"/>
    <col min="11781" max="11781" width="51.28515625" style="293" customWidth="1"/>
    <col min="11782" max="11782" width="21" style="293" customWidth="1"/>
    <col min="11783" max="11783" width="13" style="293" customWidth="1"/>
    <col min="11784" max="11784" width="10.7109375" style="293" customWidth="1"/>
    <col min="11785" max="12032" width="9.140625" style="293"/>
    <col min="12033" max="12033" width="4" style="293" customWidth="1"/>
    <col min="12034" max="12034" width="5.28515625" style="293" customWidth="1"/>
    <col min="12035" max="12035" width="8.42578125" style="293" customWidth="1"/>
    <col min="12036" max="12036" width="8" style="293" customWidth="1"/>
    <col min="12037" max="12037" width="51.28515625" style="293" customWidth="1"/>
    <col min="12038" max="12038" width="21" style="293" customWidth="1"/>
    <col min="12039" max="12039" width="13" style="293" customWidth="1"/>
    <col min="12040" max="12040" width="10.7109375" style="293" customWidth="1"/>
    <col min="12041" max="12288" width="9.140625" style="293"/>
    <col min="12289" max="12289" width="4" style="293" customWidth="1"/>
    <col min="12290" max="12290" width="5.28515625" style="293" customWidth="1"/>
    <col min="12291" max="12291" width="8.42578125" style="293" customWidth="1"/>
    <col min="12292" max="12292" width="8" style="293" customWidth="1"/>
    <col min="12293" max="12293" width="51.28515625" style="293" customWidth="1"/>
    <col min="12294" max="12294" width="21" style="293" customWidth="1"/>
    <col min="12295" max="12295" width="13" style="293" customWidth="1"/>
    <col min="12296" max="12296" width="10.7109375" style="293" customWidth="1"/>
    <col min="12297" max="12544" width="9.140625" style="293"/>
    <col min="12545" max="12545" width="4" style="293" customWidth="1"/>
    <col min="12546" max="12546" width="5.28515625" style="293" customWidth="1"/>
    <col min="12547" max="12547" width="8.42578125" style="293" customWidth="1"/>
    <col min="12548" max="12548" width="8" style="293" customWidth="1"/>
    <col min="12549" max="12549" width="51.28515625" style="293" customWidth="1"/>
    <col min="12550" max="12550" width="21" style="293" customWidth="1"/>
    <col min="12551" max="12551" width="13" style="293" customWidth="1"/>
    <col min="12552" max="12552" width="10.7109375" style="293" customWidth="1"/>
    <col min="12553" max="12800" width="9.140625" style="293"/>
    <col min="12801" max="12801" width="4" style="293" customWidth="1"/>
    <col min="12802" max="12802" width="5.28515625" style="293" customWidth="1"/>
    <col min="12803" max="12803" width="8.42578125" style="293" customWidth="1"/>
    <col min="12804" max="12804" width="8" style="293" customWidth="1"/>
    <col min="12805" max="12805" width="51.28515625" style="293" customWidth="1"/>
    <col min="12806" max="12806" width="21" style="293" customWidth="1"/>
    <col min="12807" max="12807" width="13" style="293" customWidth="1"/>
    <col min="12808" max="12808" width="10.7109375" style="293" customWidth="1"/>
    <col min="12809" max="13056" width="9.140625" style="293"/>
    <col min="13057" max="13057" width="4" style="293" customWidth="1"/>
    <col min="13058" max="13058" width="5.28515625" style="293" customWidth="1"/>
    <col min="13059" max="13059" width="8.42578125" style="293" customWidth="1"/>
    <col min="13060" max="13060" width="8" style="293" customWidth="1"/>
    <col min="13061" max="13061" width="51.28515625" style="293" customWidth="1"/>
    <col min="13062" max="13062" width="21" style="293" customWidth="1"/>
    <col min="13063" max="13063" width="13" style="293" customWidth="1"/>
    <col min="13064" max="13064" width="10.7109375" style="293" customWidth="1"/>
    <col min="13065" max="13312" width="9.140625" style="293"/>
    <col min="13313" max="13313" width="4" style="293" customWidth="1"/>
    <col min="13314" max="13314" width="5.28515625" style="293" customWidth="1"/>
    <col min="13315" max="13315" width="8.42578125" style="293" customWidth="1"/>
    <col min="13316" max="13316" width="8" style="293" customWidth="1"/>
    <col min="13317" max="13317" width="51.28515625" style="293" customWidth="1"/>
    <col min="13318" max="13318" width="21" style="293" customWidth="1"/>
    <col min="13319" max="13319" width="13" style="293" customWidth="1"/>
    <col min="13320" max="13320" width="10.7109375" style="293" customWidth="1"/>
    <col min="13321" max="13568" width="9.140625" style="293"/>
    <col min="13569" max="13569" width="4" style="293" customWidth="1"/>
    <col min="13570" max="13570" width="5.28515625" style="293" customWidth="1"/>
    <col min="13571" max="13571" width="8.42578125" style="293" customWidth="1"/>
    <col min="13572" max="13572" width="8" style="293" customWidth="1"/>
    <col min="13573" max="13573" width="51.28515625" style="293" customWidth="1"/>
    <col min="13574" max="13574" width="21" style="293" customWidth="1"/>
    <col min="13575" max="13575" width="13" style="293" customWidth="1"/>
    <col min="13576" max="13576" width="10.7109375" style="293" customWidth="1"/>
    <col min="13577" max="13824" width="9.140625" style="293"/>
    <col min="13825" max="13825" width="4" style="293" customWidth="1"/>
    <col min="13826" max="13826" width="5.28515625" style="293" customWidth="1"/>
    <col min="13827" max="13827" width="8.42578125" style="293" customWidth="1"/>
    <col min="13828" max="13828" width="8" style="293" customWidth="1"/>
    <col min="13829" max="13829" width="51.28515625" style="293" customWidth="1"/>
    <col min="13830" max="13830" width="21" style="293" customWidth="1"/>
    <col min="13831" max="13831" width="13" style="293" customWidth="1"/>
    <col min="13832" max="13832" width="10.7109375" style="293" customWidth="1"/>
    <col min="13833" max="14080" width="9.140625" style="293"/>
    <col min="14081" max="14081" width="4" style="293" customWidth="1"/>
    <col min="14082" max="14082" width="5.28515625" style="293" customWidth="1"/>
    <col min="14083" max="14083" width="8.42578125" style="293" customWidth="1"/>
    <col min="14084" max="14084" width="8" style="293" customWidth="1"/>
    <col min="14085" max="14085" width="51.28515625" style="293" customWidth="1"/>
    <col min="14086" max="14086" width="21" style="293" customWidth="1"/>
    <col min="14087" max="14087" width="13" style="293" customWidth="1"/>
    <col min="14088" max="14088" width="10.7109375" style="293" customWidth="1"/>
    <col min="14089" max="14336" width="9.140625" style="293"/>
    <col min="14337" max="14337" width="4" style="293" customWidth="1"/>
    <col min="14338" max="14338" width="5.28515625" style="293" customWidth="1"/>
    <col min="14339" max="14339" width="8.42578125" style="293" customWidth="1"/>
    <col min="14340" max="14340" width="8" style="293" customWidth="1"/>
    <col min="14341" max="14341" width="51.28515625" style="293" customWidth="1"/>
    <col min="14342" max="14342" width="21" style="293" customWidth="1"/>
    <col min="14343" max="14343" width="13" style="293" customWidth="1"/>
    <col min="14344" max="14344" width="10.7109375" style="293" customWidth="1"/>
    <col min="14345" max="14592" width="9.140625" style="293"/>
    <col min="14593" max="14593" width="4" style="293" customWidth="1"/>
    <col min="14594" max="14594" width="5.28515625" style="293" customWidth="1"/>
    <col min="14595" max="14595" width="8.42578125" style="293" customWidth="1"/>
    <col min="14596" max="14596" width="8" style="293" customWidth="1"/>
    <col min="14597" max="14597" width="51.28515625" style="293" customWidth="1"/>
    <col min="14598" max="14598" width="21" style="293" customWidth="1"/>
    <col min="14599" max="14599" width="13" style="293" customWidth="1"/>
    <col min="14600" max="14600" width="10.7109375" style="293" customWidth="1"/>
    <col min="14601" max="14848" width="9.140625" style="293"/>
    <col min="14849" max="14849" width="4" style="293" customWidth="1"/>
    <col min="14850" max="14850" width="5.28515625" style="293" customWidth="1"/>
    <col min="14851" max="14851" width="8.42578125" style="293" customWidth="1"/>
    <col min="14852" max="14852" width="8" style="293" customWidth="1"/>
    <col min="14853" max="14853" width="51.28515625" style="293" customWidth="1"/>
    <col min="14854" max="14854" width="21" style="293" customWidth="1"/>
    <col min="14855" max="14855" width="13" style="293" customWidth="1"/>
    <col min="14856" max="14856" width="10.7109375" style="293" customWidth="1"/>
    <col min="14857" max="15104" width="9.140625" style="293"/>
    <col min="15105" max="15105" width="4" style="293" customWidth="1"/>
    <col min="15106" max="15106" width="5.28515625" style="293" customWidth="1"/>
    <col min="15107" max="15107" width="8.42578125" style="293" customWidth="1"/>
    <col min="15108" max="15108" width="8" style="293" customWidth="1"/>
    <col min="15109" max="15109" width="51.28515625" style="293" customWidth="1"/>
    <col min="15110" max="15110" width="21" style="293" customWidth="1"/>
    <col min="15111" max="15111" width="13" style="293" customWidth="1"/>
    <col min="15112" max="15112" width="10.7109375" style="293" customWidth="1"/>
    <col min="15113" max="15360" width="9.140625" style="293"/>
    <col min="15361" max="15361" width="4" style="293" customWidth="1"/>
    <col min="15362" max="15362" width="5.28515625" style="293" customWidth="1"/>
    <col min="15363" max="15363" width="8.42578125" style="293" customWidth="1"/>
    <col min="15364" max="15364" width="8" style="293" customWidth="1"/>
    <col min="15365" max="15365" width="51.28515625" style="293" customWidth="1"/>
    <col min="15366" max="15366" width="21" style="293" customWidth="1"/>
    <col min="15367" max="15367" width="13" style="293" customWidth="1"/>
    <col min="15368" max="15368" width="10.7109375" style="293" customWidth="1"/>
    <col min="15369" max="15616" width="9.140625" style="293"/>
    <col min="15617" max="15617" width="4" style="293" customWidth="1"/>
    <col min="15618" max="15618" width="5.28515625" style="293" customWidth="1"/>
    <col min="15619" max="15619" width="8.42578125" style="293" customWidth="1"/>
    <col min="15620" max="15620" width="8" style="293" customWidth="1"/>
    <col min="15621" max="15621" width="51.28515625" style="293" customWidth="1"/>
    <col min="15622" max="15622" width="21" style="293" customWidth="1"/>
    <col min="15623" max="15623" width="13" style="293" customWidth="1"/>
    <col min="15624" max="15624" width="10.7109375" style="293" customWidth="1"/>
    <col min="15625" max="15872" width="9.140625" style="293"/>
    <col min="15873" max="15873" width="4" style="293" customWidth="1"/>
    <col min="15874" max="15874" width="5.28515625" style="293" customWidth="1"/>
    <col min="15875" max="15875" width="8.42578125" style="293" customWidth="1"/>
    <col min="15876" max="15876" width="8" style="293" customWidth="1"/>
    <col min="15877" max="15877" width="51.28515625" style="293" customWidth="1"/>
    <col min="15878" max="15878" width="21" style="293" customWidth="1"/>
    <col min="15879" max="15879" width="13" style="293" customWidth="1"/>
    <col min="15880" max="15880" width="10.7109375" style="293" customWidth="1"/>
    <col min="15881" max="16128" width="9.140625" style="293"/>
    <col min="16129" max="16129" width="4" style="293" customWidth="1"/>
    <col min="16130" max="16130" width="5.28515625" style="293" customWidth="1"/>
    <col min="16131" max="16131" width="8.42578125" style="293" customWidth="1"/>
    <col min="16132" max="16132" width="8" style="293" customWidth="1"/>
    <col min="16133" max="16133" width="51.28515625" style="293" customWidth="1"/>
    <col min="16134" max="16134" width="21" style="293" customWidth="1"/>
    <col min="16135" max="16135" width="13" style="293" customWidth="1"/>
    <col min="16136" max="16136" width="10.7109375" style="293" customWidth="1"/>
    <col min="16137" max="16384" width="9.140625" style="293"/>
  </cols>
  <sheetData>
    <row r="1" spans="1:8" ht="12" customHeight="1" x14ac:dyDescent="0.2">
      <c r="F1" s="295" t="s">
        <v>289</v>
      </c>
    </row>
    <row r="2" spans="1:8" ht="12" customHeight="1" x14ac:dyDescent="0.2">
      <c r="E2" s="296"/>
      <c r="F2" s="3" t="s">
        <v>193</v>
      </c>
    </row>
    <row r="3" spans="1:8" ht="12" customHeight="1" x14ac:dyDescent="0.2">
      <c r="E3" s="296"/>
      <c r="F3" s="3" t="s">
        <v>1</v>
      </c>
    </row>
    <row r="4" spans="1:8" ht="12" customHeight="1" x14ac:dyDescent="0.2">
      <c r="E4" s="296"/>
      <c r="F4" s="3" t="s">
        <v>194</v>
      </c>
    </row>
    <row r="5" spans="1:8" x14ac:dyDescent="0.2">
      <c r="E5" s="296"/>
      <c r="F5" s="296"/>
    </row>
    <row r="6" spans="1:8" ht="15" customHeight="1" x14ac:dyDescent="0.2">
      <c r="A6" s="648" t="s">
        <v>290</v>
      </c>
      <c r="B6" s="648"/>
      <c r="C6" s="648"/>
      <c r="D6" s="648"/>
      <c r="E6" s="648"/>
      <c r="F6" s="648"/>
    </row>
    <row r="7" spans="1:8" ht="15" customHeight="1" x14ac:dyDescent="0.2">
      <c r="A7" s="648" t="s">
        <v>291</v>
      </c>
      <c r="B7" s="648"/>
      <c r="C7" s="648"/>
      <c r="D7" s="648"/>
      <c r="E7" s="648"/>
      <c r="F7" s="648"/>
    </row>
    <row r="8" spans="1:8" ht="18" customHeight="1" x14ac:dyDescent="0.2">
      <c r="E8" s="297"/>
      <c r="F8" s="297"/>
    </row>
    <row r="9" spans="1:8" ht="12" customHeight="1" x14ac:dyDescent="0.2">
      <c r="E9" s="298"/>
      <c r="F9" s="299" t="s">
        <v>3</v>
      </c>
    </row>
    <row r="10" spans="1:8" ht="19.5" customHeight="1" x14ac:dyDescent="0.2">
      <c r="A10" s="300" t="s">
        <v>247</v>
      </c>
      <c r="B10" s="300" t="s">
        <v>205</v>
      </c>
      <c r="C10" s="300" t="s">
        <v>292</v>
      </c>
      <c r="D10" s="301" t="s">
        <v>293</v>
      </c>
      <c r="E10" s="300" t="s">
        <v>294</v>
      </c>
      <c r="F10" s="300" t="s">
        <v>295</v>
      </c>
    </row>
    <row r="11" spans="1:8" s="304" customFormat="1" ht="9.75" customHeight="1" x14ac:dyDescent="0.2">
      <c r="A11" s="302">
        <v>1</v>
      </c>
      <c r="B11" s="302">
        <v>2</v>
      </c>
      <c r="C11" s="302">
        <v>3</v>
      </c>
      <c r="D11" s="303">
        <v>4</v>
      </c>
      <c r="E11" s="302">
        <v>5</v>
      </c>
      <c r="F11" s="302">
        <v>6</v>
      </c>
    </row>
    <row r="12" spans="1:8" ht="18" customHeight="1" x14ac:dyDescent="0.2">
      <c r="A12" s="305" t="s">
        <v>296</v>
      </c>
      <c r="B12" s="306"/>
      <c r="C12" s="306"/>
      <c r="D12" s="307"/>
      <c r="E12" s="306"/>
      <c r="F12" s="308"/>
    </row>
    <row r="13" spans="1:8" ht="24" customHeight="1" x14ac:dyDescent="0.2">
      <c r="A13" s="309">
        <v>1</v>
      </c>
      <c r="B13" s="309">
        <v>750</v>
      </c>
      <c r="C13" s="309">
        <v>75023</v>
      </c>
      <c r="D13" s="309">
        <v>2059</v>
      </c>
      <c r="E13" s="310" t="s">
        <v>297</v>
      </c>
      <c r="F13" s="311">
        <v>16565</v>
      </c>
    </row>
    <row r="14" spans="1:8" ht="46.5" customHeight="1" x14ac:dyDescent="0.2">
      <c r="A14" s="309">
        <v>2</v>
      </c>
      <c r="B14" s="309">
        <v>750</v>
      </c>
      <c r="C14" s="309">
        <v>75023</v>
      </c>
      <c r="D14" s="309">
        <v>2339</v>
      </c>
      <c r="E14" s="310" t="s">
        <v>298</v>
      </c>
      <c r="F14" s="311">
        <v>40000</v>
      </c>
    </row>
    <row r="15" spans="1:8" ht="15" customHeight="1" x14ac:dyDescent="0.2">
      <c r="A15" s="312">
        <v>3</v>
      </c>
      <c r="B15" s="312">
        <v>801</v>
      </c>
      <c r="C15" s="312">
        <v>80104</v>
      </c>
      <c r="D15" s="312">
        <v>2310</v>
      </c>
      <c r="E15" s="313" t="s">
        <v>102</v>
      </c>
      <c r="F15" s="311">
        <v>250000</v>
      </c>
      <c r="H15" s="314"/>
    </row>
    <row r="16" spans="1:8" ht="16.5" customHeight="1" x14ac:dyDescent="0.2">
      <c r="A16" s="312">
        <v>4</v>
      </c>
      <c r="B16" s="315">
        <v>851</v>
      </c>
      <c r="C16" s="315">
        <v>85149</v>
      </c>
      <c r="D16" s="316">
        <v>2780</v>
      </c>
      <c r="E16" s="313" t="s">
        <v>299</v>
      </c>
      <c r="F16" s="311">
        <v>16000</v>
      </c>
      <c r="H16" s="314"/>
    </row>
    <row r="17" spans="1:6" ht="17.25" customHeight="1" x14ac:dyDescent="0.2">
      <c r="A17" s="312">
        <v>5</v>
      </c>
      <c r="B17" s="317">
        <v>851</v>
      </c>
      <c r="C17" s="317">
        <v>85154</v>
      </c>
      <c r="D17" s="317">
        <v>2330</v>
      </c>
      <c r="E17" s="313" t="s">
        <v>300</v>
      </c>
      <c r="F17" s="311">
        <v>6000</v>
      </c>
    </row>
    <row r="18" spans="1:6" ht="14.25" customHeight="1" x14ac:dyDescent="0.2">
      <c r="A18" s="318">
        <v>6</v>
      </c>
      <c r="B18" s="319">
        <v>853</v>
      </c>
      <c r="C18" s="319">
        <v>85333</v>
      </c>
      <c r="D18" s="319">
        <v>2320</v>
      </c>
      <c r="E18" s="320" t="s">
        <v>301</v>
      </c>
      <c r="F18" s="321">
        <v>3890076</v>
      </c>
    </row>
    <row r="19" spans="1:6" ht="36.75" customHeight="1" x14ac:dyDescent="0.2">
      <c r="A19" s="322">
        <v>7</v>
      </c>
      <c r="B19" s="323">
        <v>900</v>
      </c>
      <c r="C19" s="323">
        <v>90095</v>
      </c>
      <c r="D19" s="323">
        <v>2339</v>
      </c>
      <c r="E19" s="324" t="s">
        <v>302</v>
      </c>
      <c r="F19" s="311">
        <v>40000</v>
      </c>
    </row>
    <row r="20" spans="1:6" ht="24" customHeight="1" x14ac:dyDescent="0.2">
      <c r="A20" s="309">
        <v>8</v>
      </c>
      <c r="B20" s="325">
        <v>921</v>
      </c>
      <c r="C20" s="325">
        <v>92113</v>
      </c>
      <c r="D20" s="326" t="s">
        <v>303</v>
      </c>
      <c r="E20" s="327" t="s">
        <v>304</v>
      </c>
      <c r="F20" s="328">
        <f>F21</f>
        <v>480804.39</v>
      </c>
    </row>
    <row r="21" spans="1:6" ht="36" customHeight="1" x14ac:dyDescent="0.2">
      <c r="A21" s="329"/>
      <c r="B21" s="330"/>
      <c r="C21" s="331"/>
      <c r="D21" s="332"/>
      <c r="E21" s="324" t="s">
        <v>305</v>
      </c>
      <c r="F21" s="333">
        <v>480804.39</v>
      </c>
    </row>
    <row r="22" spans="1:6" ht="15.75" customHeight="1" x14ac:dyDescent="0.2">
      <c r="A22" s="334">
        <v>9</v>
      </c>
      <c r="B22" s="335">
        <v>921</v>
      </c>
      <c r="C22" s="335">
        <v>92114</v>
      </c>
      <c r="D22" s="335">
        <v>6220</v>
      </c>
      <c r="E22" s="320" t="s">
        <v>306</v>
      </c>
      <c r="F22" s="321">
        <f>F23</f>
        <v>60000</v>
      </c>
    </row>
    <row r="23" spans="1:6" ht="13.5" customHeight="1" x14ac:dyDescent="0.2">
      <c r="A23" s="329"/>
      <c r="B23" s="330"/>
      <c r="C23" s="330"/>
      <c r="D23" s="336"/>
      <c r="E23" s="320" t="s">
        <v>307</v>
      </c>
      <c r="F23" s="337">
        <v>60000</v>
      </c>
    </row>
    <row r="24" spans="1:6" ht="13.5" customHeight="1" x14ac:dyDescent="0.2">
      <c r="A24" s="334">
        <v>10</v>
      </c>
      <c r="B24" s="335">
        <v>921</v>
      </c>
      <c r="C24" s="335">
        <v>92116</v>
      </c>
      <c r="D24" s="317">
        <v>2800</v>
      </c>
      <c r="E24" s="320" t="s">
        <v>308</v>
      </c>
      <c r="F24" s="321">
        <f>F25</f>
        <v>20000</v>
      </c>
    </row>
    <row r="25" spans="1:6" ht="13.5" customHeight="1" x14ac:dyDescent="0.2">
      <c r="A25" s="329"/>
      <c r="B25" s="330"/>
      <c r="C25" s="330"/>
      <c r="D25" s="336"/>
      <c r="E25" s="320" t="s">
        <v>309</v>
      </c>
      <c r="F25" s="337">
        <v>20000</v>
      </c>
    </row>
    <row r="26" spans="1:6" ht="14.25" customHeight="1" x14ac:dyDescent="0.2">
      <c r="A26" s="334">
        <v>11</v>
      </c>
      <c r="B26" s="335">
        <v>921</v>
      </c>
      <c r="C26" s="335">
        <v>92116</v>
      </c>
      <c r="D26" s="335">
        <v>6220</v>
      </c>
      <c r="E26" s="320" t="s">
        <v>310</v>
      </c>
      <c r="F26" s="321">
        <f>F27</f>
        <v>101500</v>
      </c>
    </row>
    <row r="27" spans="1:6" ht="12" customHeight="1" x14ac:dyDescent="0.2">
      <c r="A27" s="329"/>
      <c r="B27" s="330"/>
      <c r="C27" s="330"/>
      <c r="D27" s="336"/>
      <c r="E27" s="320" t="s">
        <v>309</v>
      </c>
      <c r="F27" s="337">
        <v>101500</v>
      </c>
    </row>
    <row r="28" spans="1:6" ht="13.5" customHeight="1" x14ac:dyDescent="0.2">
      <c r="A28" s="312">
        <v>12</v>
      </c>
      <c r="B28" s="317">
        <v>921</v>
      </c>
      <c r="C28" s="317">
        <v>92195</v>
      </c>
      <c r="D28" s="338">
        <v>2800</v>
      </c>
      <c r="E28" s="339" t="s">
        <v>27</v>
      </c>
      <c r="F28" s="311">
        <f>52068</f>
        <v>52068</v>
      </c>
    </row>
    <row r="29" spans="1:6" ht="17.25" customHeight="1" x14ac:dyDescent="0.2">
      <c r="A29" s="612"/>
      <c r="B29" s="613"/>
      <c r="C29" s="613"/>
      <c r="D29" s="614"/>
      <c r="E29" s="615" t="s">
        <v>311</v>
      </c>
      <c r="F29" s="616">
        <f>F28+F26+F24+F22+F20+F19+F18+F17+F16+F15+F14+F13</f>
        <v>4973013.3899999997</v>
      </c>
    </row>
    <row r="30" spans="1:6" ht="15.75" customHeight="1" x14ac:dyDescent="0.2">
      <c r="A30" s="305" t="s">
        <v>312</v>
      </c>
      <c r="B30" s="306"/>
      <c r="C30" s="306"/>
      <c r="D30" s="307"/>
      <c r="E30" s="306"/>
      <c r="F30" s="308"/>
    </row>
    <row r="31" spans="1:6" ht="18.75" customHeight="1" x14ac:dyDescent="0.2">
      <c r="A31" s="309">
        <v>1</v>
      </c>
      <c r="B31" s="325">
        <v>853</v>
      </c>
      <c r="C31" s="325">
        <v>85395</v>
      </c>
      <c r="D31" s="325">
        <v>2510</v>
      </c>
      <c r="E31" s="340" t="s">
        <v>27</v>
      </c>
      <c r="F31" s="311">
        <f>F32</f>
        <v>668000</v>
      </c>
    </row>
    <row r="32" spans="1:6" ht="12.75" customHeight="1" x14ac:dyDescent="0.2">
      <c r="A32" s="329"/>
      <c r="B32" s="330"/>
      <c r="C32" s="331"/>
      <c r="D32" s="332"/>
      <c r="E32" s="341" t="s">
        <v>313</v>
      </c>
      <c r="F32" s="337">
        <f>580000+88000</f>
        <v>668000</v>
      </c>
    </row>
    <row r="33" spans="1:6" ht="18.75" customHeight="1" x14ac:dyDescent="0.2">
      <c r="A33" s="309">
        <v>2</v>
      </c>
      <c r="B33" s="325">
        <v>921</v>
      </c>
      <c r="C33" s="325">
        <v>92110</v>
      </c>
      <c r="D33" s="325">
        <v>2480</v>
      </c>
      <c r="E33" s="340" t="s">
        <v>314</v>
      </c>
      <c r="F33" s="342">
        <f>F34</f>
        <v>750506</v>
      </c>
    </row>
    <row r="34" spans="1:6" ht="12.75" customHeight="1" x14ac:dyDescent="0.2">
      <c r="A34" s="329"/>
      <c r="B34" s="330"/>
      <c r="C34" s="331"/>
      <c r="D34" s="343"/>
      <c r="E34" s="344" t="s">
        <v>315</v>
      </c>
      <c r="F34" s="337">
        <f>713465+37041</f>
        <v>750506</v>
      </c>
    </row>
    <row r="35" spans="1:6" ht="18.75" customHeight="1" x14ac:dyDescent="0.2">
      <c r="A35" s="309">
        <v>3</v>
      </c>
      <c r="B35" s="325">
        <v>921</v>
      </c>
      <c r="C35" s="325">
        <v>92113</v>
      </c>
      <c r="D35" s="325">
        <v>2480</v>
      </c>
      <c r="E35" s="340" t="s">
        <v>164</v>
      </c>
      <c r="F35" s="342">
        <f>F36</f>
        <v>4057000</v>
      </c>
    </row>
    <row r="36" spans="1:6" ht="12" customHeight="1" x14ac:dyDescent="0.2">
      <c r="A36" s="345"/>
      <c r="B36" s="331"/>
      <c r="C36" s="331"/>
      <c r="D36" s="331"/>
      <c r="E36" s="320" t="s">
        <v>316</v>
      </c>
      <c r="F36" s="346">
        <f>3800000+237000+20000</f>
        <v>4057000</v>
      </c>
    </row>
    <row r="37" spans="1:6" ht="18.75" customHeight="1" x14ac:dyDescent="0.2">
      <c r="A37" s="309">
        <v>4</v>
      </c>
      <c r="B37" s="325">
        <v>921</v>
      </c>
      <c r="C37" s="325">
        <v>92114</v>
      </c>
      <c r="D37" s="325">
        <v>2480</v>
      </c>
      <c r="E37" s="340" t="s">
        <v>317</v>
      </c>
      <c r="F37" s="342">
        <f>F38</f>
        <v>1579948.68</v>
      </c>
    </row>
    <row r="38" spans="1:6" ht="12.75" customHeight="1" x14ac:dyDescent="0.2">
      <c r="A38" s="329"/>
      <c r="B38" s="330"/>
      <c r="C38" s="330"/>
      <c r="D38" s="330"/>
      <c r="E38" s="320" t="s">
        <v>307</v>
      </c>
      <c r="F38" s="337">
        <f>1499220+80728.68</f>
        <v>1579948.68</v>
      </c>
    </row>
    <row r="39" spans="1:6" ht="18.75" customHeight="1" x14ac:dyDescent="0.2">
      <c r="A39" s="309">
        <v>5</v>
      </c>
      <c r="B39" s="325">
        <v>921</v>
      </c>
      <c r="C39" s="325">
        <v>92116</v>
      </c>
      <c r="D39" s="325">
        <v>2480</v>
      </c>
      <c r="E39" s="340" t="s">
        <v>308</v>
      </c>
      <c r="F39" s="311">
        <f>F40</f>
        <v>4710808.04</v>
      </c>
    </row>
    <row r="40" spans="1:6" ht="12.75" customHeight="1" x14ac:dyDescent="0.2">
      <c r="A40" s="329"/>
      <c r="B40" s="347"/>
      <c r="C40" s="347"/>
      <c r="D40" s="336"/>
      <c r="E40" s="320" t="s">
        <v>309</v>
      </c>
      <c r="F40" s="337">
        <f>4362137+348671.04</f>
        <v>4710808.04</v>
      </c>
    </row>
    <row r="41" spans="1:6" ht="18" customHeight="1" x14ac:dyDescent="0.2">
      <c r="A41" s="612"/>
      <c r="B41" s="613"/>
      <c r="C41" s="613"/>
      <c r="D41" s="614"/>
      <c r="E41" s="615" t="s">
        <v>311</v>
      </c>
      <c r="F41" s="616">
        <f>F39+F37+F35+F33+F31</f>
        <v>11766262.719999999</v>
      </c>
    </row>
    <row r="42" spans="1:6" ht="16.5" customHeight="1" x14ac:dyDescent="0.2">
      <c r="A42" s="305"/>
      <c r="B42" s="617"/>
      <c r="C42" s="617"/>
      <c r="D42" s="618"/>
      <c r="E42" s="619" t="s">
        <v>288</v>
      </c>
      <c r="F42" s="620">
        <f>F41+F29</f>
        <v>16739276.109999999</v>
      </c>
    </row>
    <row r="44" spans="1:6" x14ac:dyDescent="0.2">
      <c r="A44" s="621"/>
      <c r="F44" s="314"/>
    </row>
    <row r="45" spans="1:6" x14ac:dyDescent="0.2">
      <c r="F45" s="314"/>
    </row>
  </sheetData>
  <mergeCells count="2">
    <mergeCell ref="A6:F6"/>
    <mergeCell ref="A7:F7"/>
  </mergeCells>
  <printOptions horizontalCentered="1"/>
  <pageMargins left="0.59055118110236227" right="0.59055118110236227" top="0.74803149606299213" bottom="0.62992125984251968" header="0.31496062992125984" footer="0.31496062992125984"/>
  <pageSetup paperSize="9" scale="9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6C33C-5C24-45AB-A3EE-1691B2F82E50}">
  <sheetPr>
    <tabColor rgb="FF00FF00"/>
  </sheetPr>
  <dimension ref="A1:H161"/>
  <sheetViews>
    <sheetView zoomScale="140" zoomScaleNormal="140" workbookViewId="0"/>
  </sheetViews>
  <sheetFormatPr defaultRowHeight="12" x14ac:dyDescent="0.2"/>
  <cols>
    <col min="1" max="1" width="4.42578125" style="348" customWidth="1"/>
    <col min="2" max="2" width="5.7109375" style="348" customWidth="1"/>
    <col min="3" max="3" width="8.42578125" style="348" customWidth="1"/>
    <col min="4" max="4" width="5.85546875" style="349" customWidth="1"/>
    <col min="5" max="5" width="47.42578125" style="348" customWidth="1"/>
    <col min="6" max="6" width="21.42578125" style="348" customWidth="1"/>
    <col min="7" max="7" width="9.140625" style="348"/>
    <col min="8" max="8" width="12.28515625" style="348" customWidth="1"/>
    <col min="9" max="256" width="9.140625" style="348"/>
    <col min="257" max="257" width="4.42578125" style="348" customWidth="1"/>
    <col min="258" max="258" width="5.7109375" style="348" customWidth="1"/>
    <col min="259" max="259" width="8.42578125" style="348" customWidth="1"/>
    <col min="260" max="260" width="6.5703125" style="348" customWidth="1"/>
    <col min="261" max="261" width="47.42578125" style="348" customWidth="1"/>
    <col min="262" max="262" width="21.42578125" style="348" customWidth="1"/>
    <col min="263" max="263" width="9.140625" style="348"/>
    <col min="264" max="264" width="12.28515625" style="348" customWidth="1"/>
    <col min="265" max="512" width="9.140625" style="348"/>
    <col min="513" max="513" width="4.42578125" style="348" customWidth="1"/>
    <col min="514" max="514" width="5.7109375" style="348" customWidth="1"/>
    <col min="515" max="515" width="8.42578125" style="348" customWidth="1"/>
    <col min="516" max="516" width="6.5703125" style="348" customWidth="1"/>
    <col min="517" max="517" width="47.42578125" style="348" customWidth="1"/>
    <col min="518" max="518" width="21.42578125" style="348" customWidth="1"/>
    <col min="519" max="519" width="9.140625" style="348"/>
    <col min="520" max="520" width="12.28515625" style="348" customWidth="1"/>
    <col min="521" max="768" width="9.140625" style="348"/>
    <col min="769" max="769" width="4.42578125" style="348" customWidth="1"/>
    <col min="770" max="770" width="5.7109375" style="348" customWidth="1"/>
    <col min="771" max="771" width="8.42578125" style="348" customWidth="1"/>
    <col min="772" max="772" width="6.5703125" style="348" customWidth="1"/>
    <col min="773" max="773" width="47.42578125" style="348" customWidth="1"/>
    <col min="774" max="774" width="21.42578125" style="348" customWidth="1"/>
    <col min="775" max="775" width="9.140625" style="348"/>
    <col min="776" max="776" width="12.28515625" style="348" customWidth="1"/>
    <col min="777" max="1024" width="9.140625" style="348"/>
    <col min="1025" max="1025" width="4.42578125" style="348" customWidth="1"/>
    <col min="1026" max="1026" width="5.7109375" style="348" customWidth="1"/>
    <col min="1027" max="1027" width="8.42578125" style="348" customWidth="1"/>
    <col min="1028" max="1028" width="6.5703125" style="348" customWidth="1"/>
    <col min="1029" max="1029" width="47.42578125" style="348" customWidth="1"/>
    <col min="1030" max="1030" width="21.42578125" style="348" customWidth="1"/>
    <col min="1031" max="1031" width="9.140625" style="348"/>
    <col min="1032" max="1032" width="12.28515625" style="348" customWidth="1"/>
    <col min="1033" max="1280" width="9.140625" style="348"/>
    <col min="1281" max="1281" width="4.42578125" style="348" customWidth="1"/>
    <col min="1282" max="1282" width="5.7109375" style="348" customWidth="1"/>
    <col min="1283" max="1283" width="8.42578125" style="348" customWidth="1"/>
    <col min="1284" max="1284" width="6.5703125" style="348" customWidth="1"/>
    <col min="1285" max="1285" width="47.42578125" style="348" customWidth="1"/>
    <col min="1286" max="1286" width="21.42578125" style="348" customWidth="1"/>
    <col min="1287" max="1287" width="9.140625" style="348"/>
    <col min="1288" max="1288" width="12.28515625" style="348" customWidth="1"/>
    <col min="1289" max="1536" width="9.140625" style="348"/>
    <col min="1537" max="1537" width="4.42578125" style="348" customWidth="1"/>
    <col min="1538" max="1538" width="5.7109375" style="348" customWidth="1"/>
    <col min="1539" max="1539" width="8.42578125" style="348" customWidth="1"/>
    <col min="1540" max="1540" width="6.5703125" style="348" customWidth="1"/>
    <col min="1541" max="1541" width="47.42578125" style="348" customWidth="1"/>
    <col min="1542" max="1542" width="21.42578125" style="348" customWidth="1"/>
    <col min="1543" max="1543" width="9.140625" style="348"/>
    <col min="1544" max="1544" width="12.28515625" style="348" customWidth="1"/>
    <col min="1545" max="1792" width="9.140625" style="348"/>
    <col min="1793" max="1793" width="4.42578125" style="348" customWidth="1"/>
    <col min="1794" max="1794" width="5.7109375" style="348" customWidth="1"/>
    <col min="1795" max="1795" width="8.42578125" style="348" customWidth="1"/>
    <col min="1796" max="1796" width="6.5703125" style="348" customWidth="1"/>
    <col min="1797" max="1797" width="47.42578125" style="348" customWidth="1"/>
    <col min="1798" max="1798" width="21.42578125" style="348" customWidth="1"/>
    <col min="1799" max="1799" width="9.140625" style="348"/>
    <col min="1800" max="1800" width="12.28515625" style="348" customWidth="1"/>
    <col min="1801" max="2048" width="9.140625" style="348"/>
    <col min="2049" max="2049" width="4.42578125" style="348" customWidth="1"/>
    <col min="2050" max="2050" width="5.7109375" style="348" customWidth="1"/>
    <col min="2051" max="2051" width="8.42578125" style="348" customWidth="1"/>
    <col min="2052" max="2052" width="6.5703125" style="348" customWidth="1"/>
    <col min="2053" max="2053" width="47.42578125" style="348" customWidth="1"/>
    <col min="2054" max="2054" width="21.42578125" style="348" customWidth="1"/>
    <col min="2055" max="2055" width="9.140625" style="348"/>
    <col min="2056" max="2056" width="12.28515625" style="348" customWidth="1"/>
    <col min="2057" max="2304" width="9.140625" style="348"/>
    <col min="2305" max="2305" width="4.42578125" style="348" customWidth="1"/>
    <col min="2306" max="2306" width="5.7109375" style="348" customWidth="1"/>
    <col min="2307" max="2307" width="8.42578125" style="348" customWidth="1"/>
    <col min="2308" max="2308" width="6.5703125" style="348" customWidth="1"/>
    <col min="2309" max="2309" width="47.42578125" style="348" customWidth="1"/>
    <col min="2310" max="2310" width="21.42578125" style="348" customWidth="1"/>
    <col min="2311" max="2311" width="9.140625" style="348"/>
    <col min="2312" max="2312" width="12.28515625" style="348" customWidth="1"/>
    <col min="2313" max="2560" width="9.140625" style="348"/>
    <col min="2561" max="2561" width="4.42578125" style="348" customWidth="1"/>
    <col min="2562" max="2562" width="5.7109375" style="348" customWidth="1"/>
    <col min="2563" max="2563" width="8.42578125" style="348" customWidth="1"/>
    <col min="2564" max="2564" width="6.5703125" style="348" customWidth="1"/>
    <col min="2565" max="2565" width="47.42578125" style="348" customWidth="1"/>
    <col min="2566" max="2566" width="21.42578125" style="348" customWidth="1"/>
    <col min="2567" max="2567" width="9.140625" style="348"/>
    <col min="2568" max="2568" width="12.28515625" style="348" customWidth="1"/>
    <col min="2569" max="2816" width="9.140625" style="348"/>
    <col min="2817" max="2817" width="4.42578125" style="348" customWidth="1"/>
    <col min="2818" max="2818" width="5.7109375" style="348" customWidth="1"/>
    <col min="2819" max="2819" width="8.42578125" style="348" customWidth="1"/>
    <col min="2820" max="2820" width="6.5703125" style="348" customWidth="1"/>
    <col min="2821" max="2821" width="47.42578125" style="348" customWidth="1"/>
    <col min="2822" max="2822" width="21.42578125" style="348" customWidth="1"/>
    <col min="2823" max="2823" width="9.140625" style="348"/>
    <col min="2824" max="2824" width="12.28515625" style="348" customWidth="1"/>
    <col min="2825" max="3072" width="9.140625" style="348"/>
    <col min="3073" max="3073" width="4.42578125" style="348" customWidth="1"/>
    <col min="3074" max="3074" width="5.7109375" style="348" customWidth="1"/>
    <col min="3075" max="3075" width="8.42578125" style="348" customWidth="1"/>
    <col min="3076" max="3076" width="6.5703125" style="348" customWidth="1"/>
    <col min="3077" max="3077" width="47.42578125" style="348" customWidth="1"/>
    <col min="3078" max="3078" width="21.42578125" style="348" customWidth="1"/>
    <col min="3079" max="3079" width="9.140625" style="348"/>
    <col min="3080" max="3080" width="12.28515625" style="348" customWidth="1"/>
    <col min="3081" max="3328" width="9.140625" style="348"/>
    <col min="3329" max="3329" width="4.42578125" style="348" customWidth="1"/>
    <col min="3330" max="3330" width="5.7109375" style="348" customWidth="1"/>
    <col min="3331" max="3331" width="8.42578125" style="348" customWidth="1"/>
    <col min="3332" max="3332" width="6.5703125" style="348" customWidth="1"/>
    <col min="3333" max="3333" width="47.42578125" style="348" customWidth="1"/>
    <col min="3334" max="3334" width="21.42578125" style="348" customWidth="1"/>
    <col min="3335" max="3335" width="9.140625" style="348"/>
    <col min="3336" max="3336" width="12.28515625" style="348" customWidth="1"/>
    <col min="3337" max="3584" width="9.140625" style="348"/>
    <col min="3585" max="3585" width="4.42578125" style="348" customWidth="1"/>
    <col min="3586" max="3586" width="5.7109375" style="348" customWidth="1"/>
    <col min="3587" max="3587" width="8.42578125" style="348" customWidth="1"/>
    <col min="3588" max="3588" width="6.5703125" style="348" customWidth="1"/>
    <col min="3589" max="3589" width="47.42578125" style="348" customWidth="1"/>
    <col min="3590" max="3590" width="21.42578125" style="348" customWidth="1"/>
    <col min="3591" max="3591" width="9.140625" style="348"/>
    <col min="3592" max="3592" width="12.28515625" style="348" customWidth="1"/>
    <col min="3593" max="3840" width="9.140625" style="348"/>
    <col min="3841" max="3841" width="4.42578125" style="348" customWidth="1"/>
    <col min="3842" max="3842" width="5.7109375" style="348" customWidth="1"/>
    <col min="3843" max="3843" width="8.42578125" style="348" customWidth="1"/>
    <col min="3844" max="3844" width="6.5703125" style="348" customWidth="1"/>
    <col min="3845" max="3845" width="47.42578125" style="348" customWidth="1"/>
    <col min="3846" max="3846" width="21.42578125" style="348" customWidth="1"/>
    <col min="3847" max="3847" width="9.140625" style="348"/>
    <col min="3848" max="3848" width="12.28515625" style="348" customWidth="1"/>
    <col min="3849" max="4096" width="9.140625" style="348"/>
    <col min="4097" max="4097" width="4.42578125" style="348" customWidth="1"/>
    <col min="4098" max="4098" width="5.7109375" style="348" customWidth="1"/>
    <col min="4099" max="4099" width="8.42578125" style="348" customWidth="1"/>
    <col min="4100" max="4100" width="6.5703125" style="348" customWidth="1"/>
    <col min="4101" max="4101" width="47.42578125" style="348" customWidth="1"/>
    <col min="4102" max="4102" width="21.42578125" style="348" customWidth="1"/>
    <col min="4103" max="4103" width="9.140625" style="348"/>
    <col min="4104" max="4104" width="12.28515625" style="348" customWidth="1"/>
    <col min="4105" max="4352" width="9.140625" style="348"/>
    <col min="4353" max="4353" width="4.42578125" style="348" customWidth="1"/>
    <col min="4354" max="4354" width="5.7109375" style="348" customWidth="1"/>
    <col min="4355" max="4355" width="8.42578125" style="348" customWidth="1"/>
    <col min="4356" max="4356" width="6.5703125" style="348" customWidth="1"/>
    <col min="4357" max="4357" width="47.42578125" style="348" customWidth="1"/>
    <col min="4358" max="4358" width="21.42578125" style="348" customWidth="1"/>
    <col min="4359" max="4359" width="9.140625" style="348"/>
    <col min="4360" max="4360" width="12.28515625" style="348" customWidth="1"/>
    <col min="4361" max="4608" width="9.140625" style="348"/>
    <col min="4609" max="4609" width="4.42578125" style="348" customWidth="1"/>
    <col min="4610" max="4610" width="5.7109375" style="348" customWidth="1"/>
    <col min="4611" max="4611" width="8.42578125" style="348" customWidth="1"/>
    <col min="4612" max="4612" width="6.5703125" style="348" customWidth="1"/>
    <col min="4613" max="4613" width="47.42578125" style="348" customWidth="1"/>
    <col min="4614" max="4614" width="21.42578125" style="348" customWidth="1"/>
    <col min="4615" max="4615" width="9.140625" style="348"/>
    <col min="4616" max="4616" width="12.28515625" style="348" customWidth="1"/>
    <col min="4617" max="4864" width="9.140625" style="348"/>
    <col min="4865" max="4865" width="4.42578125" style="348" customWidth="1"/>
    <col min="4866" max="4866" width="5.7109375" style="348" customWidth="1"/>
    <col min="4867" max="4867" width="8.42578125" style="348" customWidth="1"/>
    <col min="4868" max="4868" width="6.5703125" style="348" customWidth="1"/>
    <col min="4869" max="4869" width="47.42578125" style="348" customWidth="1"/>
    <col min="4870" max="4870" width="21.42578125" style="348" customWidth="1"/>
    <col min="4871" max="4871" width="9.140625" style="348"/>
    <col min="4872" max="4872" width="12.28515625" style="348" customWidth="1"/>
    <col min="4873" max="5120" width="9.140625" style="348"/>
    <col min="5121" max="5121" width="4.42578125" style="348" customWidth="1"/>
    <col min="5122" max="5122" width="5.7109375" style="348" customWidth="1"/>
    <col min="5123" max="5123" width="8.42578125" style="348" customWidth="1"/>
    <col min="5124" max="5124" width="6.5703125" style="348" customWidth="1"/>
    <col min="5125" max="5125" width="47.42578125" style="348" customWidth="1"/>
    <col min="5126" max="5126" width="21.42578125" style="348" customWidth="1"/>
    <col min="5127" max="5127" width="9.140625" style="348"/>
    <col min="5128" max="5128" width="12.28515625" style="348" customWidth="1"/>
    <col min="5129" max="5376" width="9.140625" style="348"/>
    <col min="5377" max="5377" width="4.42578125" style="348" customWidth="1"/>
    <col min="5378" max="5378" width="5.7109375" style="348" customWidth="1"/>
    <col min="5379" max="5379" width="8.42578125" style="348" customWidth="1"/>
    <col min="5380" max="5380" width="6.5703125" style="348" customWidth="1"/>
    <col min="5381" max="5381" width="47.42578125" style="348" customWidth="1"/>
    <col min="5382" max="5382" width="21.42578125" style="348" customWidth="1"/>
    <col min="5383" max="5383" width="9.140625" style="348"/>
    <col min="5384" max="5384" width="12.28515625" style="348" customWidth="1"/>
    <col min="5385" max="5632" width="9.140625" style="348"/>
    <col min="5633" max="5633" width="4.42578125" style="348" customWidth="1"/>
    <col min="5634" max="5634" width="5.7109375" style="348" customWidth="1"/>
    <col min="5635" max="5635" width="8.42578125" style="348" customWidth="1"/>
    <col min="5636" max="5636" width="6.5703125" style="348" customWidth="1"/>
    <col min="5637" max="5637" width="47.42578125" style="348" customWidth="1"/>
    <col min="5638" max="5638" width="21.42578125" style="348" customWidth="1"/>
    <col min="5639" max="5639" width="9.140625" style="348"/>
    <col min="5640" max="5640" width="12.28515625" style="348" customWidth="1"/>
    <col min="5641" max="5888" width="9.140625" style="348"/>
    <col min="5889" max="5889" width="4.42578125" style="348" customWidth="1"/>
    <col min="5890" max="5890" width="5.7109375" style="348" customWidth="1"/>
    <col min="5891" max="5891" width="8.42578125" style="348" customWidth="1"/>
    <col min="5892" max="5892" width="6.5703125" style="348" customWidth="1"/>
    <col min="5893" max="5893" width="47.42578125" style="348" customWidth="1"/>
    <col min="5894" max="5894" width="21.42578125" style="348" customWidth="1"/>
    <col min="5895" max="5895" width="9.140625" style="348"/>
    <col min="5896" max="5896" width="12.28515625" style="348" customWidth="1"/>
    <col min="5897" max="6144" width="9.140625" style="348"/>
    <col min="6145" max="6145" width="4.42578125" style="348" customWidth="1"/>
    <col min="6146" max="6146" width="5.7109375" style="348" customWidth="1"/>
    <col min="6147" max="6147" width="8.42578125" style="348" customWidth="1"/>
    <col min="6148" max="6148" width="6.5703125" style="348" customWidth="1"/>
    <col min="6149" max="6149" width="47.42578125" style="348" customWidth="1"/>
    <col min="6150" max="6150" width="21.42578125" style="348" customWidth="1"/>
    <col min="6151" max="6151" width="9.140625" style="348"/>
    <col min="6152" max="6152" width="12.28515625" style="348" customWidth="1"/>
    <col min="6153" max="6400" width="9.140625" style="348"/>
    <col min="6401" max="6401" width="4.42578125" style="348" customWidth="1"/>
    <col min="6402" max="6402" width="5.7109375" style="348" customWidth="1"/>
    <col min="6403" max="6403" width="8.42578125" style="348" customWidth="1"/>
    <col min="6404" max="6404" width="6.5703125" style="348" customWidth="1"/>
    <col min="6405" max="6405" width="47.42578125" style="348" customWidth="1"/>
    <col min="6406" max="6406" width="21.42578125" style="348" customWidth="1"/>
    <col min="6407" max="6407" width="9.140625" style="348"/>
    <col min="6408" max="6408" width="12.28515625" style="348" customWidth="1"/>
    <col min="6409" max="6656" width="9.140625" style="348"/>
    <col min="6657" max="6657" width="4.42578125" style="348" customWidth="1"/>
    <col min="6658" max="6658" width="5.7109375" style="348" customWidth="1"/>
    <col min="6659" max="6659" width="8.42578125" style="348" customWidth="1"/>
    <col min="6660" max="6660" width="6.5703125" style="348" customWidth="1"/>
    <col min="6661" max="6661" width="47.42578125" style="348" customWidth="1"/>
    <col min="6662" max="6662" width="21.42578125" style="348" customWidth="1"/>
    <col min="6663" max="6663" width="9.140625" style="348"/>
    <col min="6664" max="6664" width="12.28515625" style="348" customWidth="1"/>
    <col min="6665" max="6912" width="9.140625" style="348"/>
    <col min="6913" max="6913" width="4.42578125" style="348" customWidth="1"/>
    <col min="6914" max="6914" width="5.7109375" style="348" customWidth="1"/>
    <col min="6915" max="6915" width="8.42578125" style="348" customWidth="1"/>
    <col min="6916" max="6916" width="6.5703125" style="348" customWidth="1"/>
    <col min="6917" max="6917" width="47.42578125" style="348" customWidth="1"/>
    <col min="6918" max="6918" width="21.42578125" style="348" customWidth="1"/>
    <col min="6919" max="6919" width="9.140625" style="348"/>
    <col min="6920" max="6920" width="12.28515625" style="348" customWidth="1"/>
    <col min="6921" max="7168" width="9.140625" style="348"/>
    <col min="7169" max="7169" width="4.42578125" style="348" customWidth="1"/>
    <col min="7170" max="7170" width="5.7109375" style="348" customWidth="1"/>
    <col min="7171" max="7171" width="8.42578125" style="348" customWidth="1"/>
    <col min="7172" max="7172" width="6.5703125" style="348" customWidth="1"/>
    <col min="7173" max="7173" width="47.42578125" style="348" customWidth="1"/>
    <col min="7174" max="7174" width="21.42578125" style="348" customWidth="1"/>
    <col min="7175" max="7175" width="9.140625" style="348"/>
    <col min="7176" max="7176" width="12.28515625" style="348" customWidth="1"/>
    <col min="7177" max="7424" width="9.140625" style="348"/>
    <col min="7425" max="7425" width="4.42578125" style="348" customWidth="1"/>
    <col min="7426" max="7426" width="5.7109375" style="348" customWidth="1"/>
    <col min="7427" max="7427" width="8.42578125" style="348" customWidth="1"/>
    <col min="7428" max="7428" width="6.5703125" style="348" customWidth="1"/>
    <col min="7429" max="7429" width="47.42578125" style="348" customWidth="1"/>
    <col min="7430" max="7430" width="21.42578125" style="348" customWidth="1"/>
    <col min="7431" max="7431" width="9.140625" style="348"/>
    <col min="7432" max="7432" width="12.28515625" style="348" customWidth="1"/>
    <col min="7433" max="7680" width="9.140625" style="348"/>
    <col min="7681" max="7681" width="4.42578125" style="348" customWidth="1"/>
    <col min="7682" max="7682" width="5.7109375" style="348" customWidth="1"/>
    <col min="7683" max="7683" width="8.42578125" style="348" customWidth="1"/>
    <col min="7684" max="7684" width="6.5703125" style="348" customWidth="1"/>
    <col min="7685" max="7685" width="47.42578125" style="348" customWidth="1"/>
    <col min="7686" max="7686" width="21.42578125" style="348" customWidth="1"/>
    <col min="7687" max="7687" width="9.140625" style="348"/>
    <col min="7688" max="7688" width="12.28515625" style="348" customWidth="1"/>
    <col min="7689" max="7936" width="9.140625" style="348"/>
    <col min="7937" max="7937" width="4.42578125" style="348" customWidth="1"/>
    <col min="7938" max="7938" width="5.7109375" style="348" customWidth="1"/>
    <col min="7939" max="7939" width="8.42578125" style="348" customWidth="1"/>
    <col min="7940" max="7940" width="6.5703125" style="348" customWidth="1"/>
    <col min="7941" max="7941" width="47.42578125" style="348" customWidth="1"/>
    <col min="7942" max="7942" width="21.42578125" style="348" customWidth="1"/>
    <col min="7943" max="7943" width="9.140625" style="348"/>
    <col min="7944" max="7944" width="12.28515625" style="348" customWidth="1"/>
    <col min="7945" max="8192" width="9.140625" style="348"/>
    <col min="8193" max="8193" width="4.42578125" style="348" customWidth="1"/>
    <col min="8194" max="8194" width="5.7109375" style="348" customWidth="1"/>
    <col min="8195" max="8195" width="8.42578125" style="348" customWidth="1"/>
    <col min="8196" max="8196" width="6.5703125" style="348" customWidth="1"/>
    <col min="8197" max="8197" width="47.42578125" style="348" customWidth="1"/>
    <col min="8198" max="8198" width="21.42578125" style="348" customWidth="1"/>
    <col min="8199" max="8199" width="9.140625" style="348"/>
    <col min="8200" max="8200" width="12.28515625" style="348" customWidth="1"/>
    <col min="8201" max="8448" width="9.140625" style="348"/>
    <col min="8449" max="8449" width="4.42578125" style="348" customWidth="1"/>
    <col min="8450" max="8450" width="5.7109375" style="348" customWidth="1"/>
    <col min="8451" max="8451" width="8.42578125" style="348" customWidth="1"/>
    <col min="8452" max="8452" width="6.5703125" style="348" customWidth="1"/>
    <col min="8453" max="8453" width="47.42578125" style="348" customWidth="1"/>
    <col min="8454" max="8454" width="21.42578125" style="348" customWidth="1"/>
    <col min="8455" max="8455" width="9.140625" style="348"/>
    <col min="8456" max="8456" width="12.28515625" style="348" customWidth="1"/>
    <col min="8457" max="8704" width="9.140625" style="348"/>
    <col min="8705" max="8705" width="4.42578125" style="348" customWidth="1"/>
    <col min="8706" max="8706" width="5.7109375" style="348" customWidth="1"/>
    <col min="8707" max="8707" width="8.42578125" style="348" customWidth="1"/>
    <col min="8708" max="8708" width="6.5703125" style="348" customWidth="1"/>
    <col min="8709" max="8709" width="47.42578125" style="348" customWidth="1"/>
    <col min="8710" max="8710" width="21.42578125" style="348" customWidth="1"/>
    <col min="8711" max="8711" width="9.140625" style="348"/>
    <col min="8712" max="8712" width="12.28515625" style="348" customWidth="1"/>
    <col min="8713" max="8960" width="9.140625" style="348"/>
    <col min="8961" max="8961" width="4.42578125" style="348" customWidth="1"/>
    <col min="8962" max="8962" width="5.7109375" style="348" customWidth="1"/>
    <col min="8963" max="8963" width="8.42578125" style="348" customWidth="1"/>
    <col min="8964" max="8964" width="6.5703125" style="348" customWidth="1"/>
    <col min="8965" max="8965" width="47.42578125" style="348" customWidth="1"/>
    <col min="8966" max="8966" width="21.42578125" style="348" customWidth="1"/>
    <col min="8967" max="8967" width="9.140625" style="348"/>
    <col min="8968" max="8968" width="12.28515625" style="348" customWidth="1"/>
    <col min="8969" max="9216" width="9.140625" style="348"/>
    <col min="9217" max="9217" width="4.42578125" style="348" customWidth="1"/>
    <col min="9218" max="9218" width="5.7109375" style="348" customWidth="1"/>
    <col min="9219" max="9219" width="8.42578125" style="348" customWidth="1"/>
    <col min="9220" max="9220" width="6.5703125" style="348" customWidth="1"/>
    <col min="9221" max="9221" width="47.42578125" style="348" customWidth="1"/>
    <col min="9222" max="9222" width="21.42578125" style="348" customWidth="1"/>
    <col min="9223" max="9223" width="9.140625" style="348"/>
    <col min="9224" max="9224" width="12.28515625" style="348" customWidth="1"/>
    <col min="9225" max="9472" width="9.140625" style="348"/>
    <col min="9473" max="9473" width="4.42578125" style="348" customWidth="1"/>
    <col min="9474" max="9474" width="5.7109375" style="348" customWidth="1"/>
    <col min="9475" max="9475" width="8.42578125" style="348" customWidth="1"/>
    <col min="9476" max="9476" width="6.5703125" style="348" customWidth="1"/>
    <col min="9477" max="9477" width="47.42578125" style="348" customWidth="1"/>
    <col min="9478" max="9478" width="21.42578125" style="348" customWidth="1"/>
    <col min="9479" max="9479" width="9.140625" style="348"/>
    <col min="9480" max="9480" width="12.28515625" style="348" customWidth="1"/>
    <col min="9481" max="9728" width="9.140625" style="348"/>
    <col min="9729" max="9729" width="4.42578125" style="348" customWidth="1"/>
    <col min="9730" max="9730" width="5.7109375" style="348" customWidth="1"/>
    <col min="9731" max="9731" width="8.42578125" style="348" customWidth="1"/>
    <col min="9732" max="9732" width="6.5703125" style="348" customWidth="1"/>
    <col min="9733" max="9733" width="47.42578125" style="348" customWidth="1"/>
    <col min="9734" max="9734" width="21.42578125" style="348" customWidth="1"/>
    <col min="9735" max="9735" width="9.140625" style="348"/>
    <col min="9736" max="9736" width="12.28515625" style="348" customWidth="1"/>
    <col min="9737" max="9984" width="9.140625" style="348"/>
    <col min="9985" max="9985" width="4.42578125" style="348" customWidth="1"/>
    <col min="9986" max="9986" width="5.7109375" style="348" customWidth="1"/>
    <col min="9987" max="9987" width="8.42578125" style="348" customWidth="1"/>
    <col min="9988" max="9988" width="6.5703125" style="348" customWidth="1"/>
    <col min="9989" max="9989" width="47.42578125" style="348" customWidth="1"/>
    <col min="9990" max="9990" width="21.42578125" style="348" customWidth="1"/>
    <col min="9991" max="9991" width="9.140625" style="348"/>
    <col min="9992" max="9992" width="12.28515625" style="348" customWidth="1"/>
    <col min="9993" max="10240" width="9.140625" style="348"/>
    <col min="10241" max="10241" width="4.42578125" style="348" customWidth="1"/>
    <col min="10242" max="10242" width="5.7109375" style="348" customWidth="1"/>
    <col min="10243" max="10243" width="8.42578125" style="348" customWidth="1"/>
    <col min="10244" max="10244" width="6.5703125" style="348" customWidth="1"/>
    <col min="10245" max="10245" width="47.42578125" style="348" customWidth="1"/>
    <col min="10246" max="10246" width="21.42578125" style="348" customWidth="1"/>
    <col min="10247" max="10247" width="9.140625" style="348"/>
    <col min="10248" max="10248" width="12.28515625" style="348" customWidth="1"/>
    <col min="10249" max="10496" width="9.140625" style="348"/>
    <col min="10497" max="10497" width="4.42578125" style="348" customWidth="1"/>
    <col min="10498" max="10498" width="5.7109375" style="348" customWidth="1"/>
    <col min="10499" max="10499" width="8.42578125" style="348" customWidth="1"/>
    <col min="10500" max="10500" width="6.5703125" style="348" customWidth="1"/>
    <col min="10501" max="10501" width="47.42578125" style="348" customWidth="1"/>
    <col min="10502" max="10502" width="21.42578125" style="348" customWidth="1"/>
    <col min="10503" max="10503" width="9.140625" style="348"/>
    <col min="10504" max="10504" width="12.28515625" style="348" customWidth="1"/>
    <col min="10505" max="10752" width="9.140625" style="348"/>
    <col min="10753" max="10753" width="4.42578125" style="348" customWidth="1"/>
    <col min="10754" max="10754" width="5.7109375" style="348" customWidth="1"/>
    <col min="10755" max="10755" width="8.42578125" style="348" customWidth="1"/>
    <col min="10756" max="10756" width="6.5703125" style="348" customWidth="1"/>
    <col min="10757" max="10757" width="47.42578125" style="348" customWidth="1"/>
    <col min="10758" max="10758" width="21.42578125" style="348" customWidth="1"/>
    <col min="10759" max="10759" width="9.140625" style="348"/>
    <col min="10760" max="10760" width="12.28515625" style="348" customWidth="1"/>
    <col min="10761" max="11008" width="9.140625" style="348"/>
    <col min="11009" max="11009" width="4.42578125" style="348" customWidth="1"/>
    <col min="11010" max="11010" width="5.7109375" style="348" customWidth="1"/>
    <col min="11011" max="11011" width="8.42578125" style="348" customWidth="1"/>
    <col min="11012" max="11012" width="6.5703125" style="348" customWidth="1"/>
    <col min="11013" max="11013" width="47.42578125" style="348" customWidth="1"/>
    <col min="11014" max="11014" width="21.42578125" style="348" customWidth="1"/>
    <col min="11015" max="11015" width="9.140625" style="348"/>
    <col min="11016" max="11016" width="12.28515625" style="348" customWidth="1"/>
    <col min="11017" max="11264" width="9.140625" style="348"/>
    <col min="11265" max="11265" width="4.42578125" style="348" customWidth="1"/>
    <col min="11266" max="11266" width="5.7109375" style="348" customWidth="1"/>
    <col min="11267" max="11267" width="8.42578125" style="348" customWidth="1"/>
    <col min="11268" max="11268" width="6.5703125" style="348" customWidth="1"/>
    <col min="11269" max="11269" width="47.42578125" style="348" customWidth="1"/>
    <col min="11270" max="11270" width="21.42578125" style="348" customWidth="1"/>
    <col min="11271" max="11271" width="9.140625" style="348"/>
    <col min="11272" max="11272" width="12.28515625" style="348" customWidth="1"/>
    <col min="11273" max="11520" width="9.140625" style="348"/>
    <col min="11521" max="11521" width="4.42578125" style="348" customWidth="1"/>
    <col min="11522" max="11522" width="5.7109375" style="348" customWidth="1"/>
    <col min="11523" max="11523" width="8.42578125" style="348" customWidth="1"/>
    <col min="11524" max="11524" width="6.5703125" style="348" customWidth="1"/>
    <col min="11525" max="11525" width="47.42578125" style="348" customWidth="1"/>
    <col min="11526" max="11526" width="21.42578125" style="348" customWidth="1"/>
    <col min="11527" max="11527" width="9.140625" style="348"/>
    <col min="11528" max="11528" width="12.28515625" style="348" customWidth="1"/>
    <col min="11529" max="11776" width="9.140625" style="348"/>
    <col min="11777" max="11777" width="4.42578125" style="348" customWidth="1"/>
    <col min="11778" max="11778" width="5.7109375" style="348" customWidth="1"/>
    <col min="11779" max="11779" width="8.42578125" style="348" customWidth="1"/>
    <col min="11780" max="11780" width="6.5703125" style="348" customWidth="1"/>
    <col min="11781" max="11781" width="47.42578125" style="348" customWidth="1"/>
    <col min="11782" max="11782" width="21.42578125" style="348" customWidth="1"/>
    <col min="11783" max="11783" width="9.140625" style="348"/>
    <col min="11784" max="11784" width="12.28515625" style="348" customWidth="1"/>
    <col min="11785" max="12032" width="9.140625" style="348"/>
    <col min="12033" max="12033" width="4.42578125" style="348" customWidth="1"/>
    <col min="12034" max="12034" width="5.7109375" style="348" customWidth="1"/>
    <col min="12035" max="12035" width="8.42578125" style="348" customWidth="1"/>
    <col min="12036" max="12036" width="6.5703125" style="348" customWidth="1"/>
    <col min="12037" max="12037" width="47.42578125" style="348" customWidth="1"/>
    <col min="12038" max="12038" width="21.42578125" style="348" customWidth="1"/>
    <col min="12039" max="12039" width="9.140625" style="348"/>
    <col min="12040" max="12040" width="12.28515625" style="348" customWidth="1"/>
    <col min="12041" max="12288" width="9.140625" style="348"/>
    <col min="12289" max="12289" width="4.42578125" style="348" customWidth="1"/>
    <col min="12290" max="12290" width="5.7109375" style="348" customWidth="1"/>
    <col min="12291" max="12291" width="8.42578125" style="348" customWidth="1"/>
    <col min="12292" max="12292" width="6.5703125" style="348" customWidth="1"/>
    <col min="12293" max="12293" width="47.42578125" style="348" customWidth="1"/>
    <col min="12294" max="12294" width="21.42578125" style="348" customWidth="1"/>
    <col min="12295" max="12295" width="9.140625" style="348"/>
    <col min="12296" max="12296" width="12.28515625" style="348" customWidth="1"/>
    <col min="12297" max="12544" width="9.140625" style="348"/>
    <col min="12545" max="12545" width="4.42578125" style="348" customWidth="1"/>
    <col min="12546" max="12546" width="5.7109375" style="348" customWidth="1"/>
    <col min="12547" max="12547" width="8.42578125" style="348" customWidth="1"/>
    <col min="12548" max="12548" width="6.5703125" style="348" customWidth="1"/>
    <col min="12549" max="12549" width="47.42578125" style="348" customWidth="1"/>
    <col min="12550" max="12550" width="21.42578125" style="348" customWidth="1"/>
    <col min="12551" max="12551" width="9.140625" style="348"/>
    <col min="12552" max="12552" width="12.28515625" style="348" customWidth="1"/>
    <col min="12553" max="12800" width="9.140625" style="348"/>
    <col min="12801" max="12801" width="4.42578125" style="348" customWidth="1"/>
    <col min="12802" max="12802" width="5.7109375" style="348" customWidth="1"/>
    <col min="12803" max="12803" width="8.42578125" style="348" customWidth="1"/>
    <col min="12804" max="12804" width="6.5703125" style="348" customWidth="1"/>
    <col min="12805" max="12805" width="47.42578125" style="348" customWidth="1"/>
    <col min="12806" max="12806" width="21.42578125" style="348" customWidth="1"/>
    <col min="12807" max="12807" width="9.140625" style="348"/>
    <col min="12808" max="12808" width="12.28515625" style="348" customWidth="1"/>
    <col min="12809" max="13056" width="9.140625" style="348"/>
    <col min="13057" max="13057" width="4.42578125" style="348" customWidth="1"/>
    <col min="13058" max="13058" width="5.7109375" style="348" customWidth="1"/>
    <col min="13059" max="13059" width="8.42578125" style="348" customWidth="1"/>
    <col min="13060" max="13060" width="6.5703125" style="348" customWidth="1"/>
    <col min="13061" max="13061" width="47.42578125" style="348" customWidth="1"/>
    <col min="13062" max="13062" width="21.42578125" style="348" customWidth="1"/>
    <col min="13063" max="13063" width="9.140625" style="348"/>
    <col min="13064" max="13064" width="12.28515625" style="348" customWidth="1"/>
    <col min="13065" max="13312" width="9.140625" style="348"/>
    <col min="13313" max="13313" width="4.42578125" style="348" customWidth="1"/>
    <col min="13314" max="13314" width="5.7109375" style="348" customWidth="1"/>
    <col min="13315" max="13315" width="8.42578125" style="348" customWidth="1"/>
    <col min="13316" max="13316" width="6.5703125" style="348" customWidth="1"/>
    <col min="13317" max="13317" width="47.42578125" style="348" customWidth="1"/>
    <col min="13318" max="13318" width="21.42578125" style="348" customWidth="1"/>
    <col min="13319" max="13319" width="9.140625" style="348"/>
    <col min="13320" max="13320" width="12.28515625" style="348" customWidth="1"/>
    <col min="13321" max="13568" width="9.140625" style="348"/>
    <col min="13569" max="13569" width="4.42578125" style="348" customWidth="1"/>
    <col min="13570" max="13570" width="5.7109375" style="348" customWidth="1"/>
    <col min="13571" max="13571" width="8.42578125" style="348" customWidth="1"/>
    <col min="13572" max="13572" width="6.5703125" style="348" customWidth="1"/>
    <col min="13573" max="13573" width="47.42578125" style="348" customWidth="1"/>
    <col min="13574" max="13574" width="21.42578125" style="348" customWidth="1"/>
    <col min="13575" max="13575" width="9.140625" style="348"/>
    <col min="13576" max="13576" width="12.28515625" style="348" customWidth="1"/>
    <col min="13577" max="13824" width="9.140625" style="348"/>
    <col min="13825" max="13825" width="4.42578125" style="348" customWidth="1"/>
    <col min="13826" max="13826" width="5.7109375" style="348" customWidth="1"/>
    <col min="13827" max="13827" width="8.42578125" style="348" customWidth="1"/>
    <col min="13828" max="13828" width="6.5703125" style="348" customWidth="1"/>
    <col min="13829" max="13829" width="47.42578125" style="348" customWidth="1"/>
    <col min="13830" max="13830" width="21.42578125" style="348" customWidth="1"/>
    <col min="13831" max="13831" width="9.140625" style="348"/>
    <col min="13832" max="13832" width="12.28515625" style="348" customWidth="1"/>
    <col min="13833" max="14080" width="9.140625" style="348"/>
    <col min="14081" max="14081" width="4.42578125" style="348" customWidth="1"/>
    <col min="14082" max="14082" width="5.7109375" style="348" customWidth="1"/>
    <col min="14083" max="14083" width="8.42578125" style="348" customWidth="1"/>
    <col min="14084" max="14084" width="6.5703125" style="348" customWidth="1"/>
    <col min="14085" max="14085" width="47.42578125" style="348" customWidth="1"/>
    <col min="14086" max="14086" width="21.42578125" style="348" customWidth="1"/>
    <col min="14087" max="14087" width="9.140625" style="348"/>
    <col min="14088" max="14088" width="12.28515625" style="348" customWidth="1"/>
    <col min="14089" max="14336" width="9.140625" style="348"/>
    <col min="14337" max="14337" width="4.42578125" style="348" customWidth="1"/>
    <col min="14338" max="14338" width="5.7109375" style="348" customWidth="1"/>
    <col min="14339" max="14339" width="8.42578125" style="348" customWidth="1"/>
    <col min="14340" max="14340" width="6.5703125" style="348" customWidth="1"/>
    <col min="14341" max="14341" width="47.42578125" style="348" customWidth="1"/>
    <col min="14342" max="14342" width="21.42578125" style="348" customWidth="1"/>
    <col min="14343" max="14343" width="9.140625" style="348"/>
    <col min="14344" max="14344" width="12.28515625" style="348" customWidth="1"/>
    <col min="14345" max="14592" width="9.140625" style="348"/>
    <col min="14593" max="14593" width="4.42578125" style="348" customWidth="1"/>
    <col min="14594" max="14594" width="5.7109375" style="348" customWidth="1"/>
    <col min="14595" max="14595" width="8.42578125" style="348" customWidth="1"/>
    <col min="14596" max="14596" width="6.5703125" style="348" customWidth="1"/>
    <col min="14597" max="14597" width="47.42578125" style="348" customWidth="1"/>
    <col min="14598" max="14598" width="21.42578125" style="348" customWidth="1"/>
    <col min="14599" max="14599" width="9.140625" style="348"/>
    <col min="14600" max="14600" width="12.28515625" style="348" customWidth="1"/>
    <col min="14601" max="14848" width="9.140625" style="348"/>
    <col min="14849" max="14849" width="4.42578125" style="348" customWidth="1"/>
    <col min="14850" max="14850" width="5.7109375" style="348" customWidth="1"/>
    <col min="14851" max="14851" width="8.42578125" style="348" customWidth="1"/>
    <col min="14852" max="14852" width="6.5703125" style="348" customWidth="1"/>
    <col min="14853" max="14853" width="47.42578125" style="348" customWidth="1"/>
    <col min="14854" max="14854" width="21.42578125" style="348" customWidth="1"/>
    <col min="14855" max="14855" width="9.140625" style="348"/>
    <col min="14856" max="14856" width="12.28515625" style="348" customWidth="1"/>
    <col min="14857" max="15104" width="9.140625" style="348"/>
    <col min="15105" max="15105" width="4.42578125" style="348" customWidth="1"/>
    <col min="15106" max="15106" width="5.7109375" style="348" customWidth="1"/>
    <col min="15107" max="15107" width="8.42578125" style="348" customWidth="1"/>
    <col min="15108" max="15108" width="6.5703125" style="348" customWidth="1"/>
    <col min="15109" max="15109" width="47.42578125" style="348" customWidth="1"/>
    <col min="15110" max="15110" width="21.42578125" style="348" customWidth="1"/>
    <col min="15111" max="15111" width="9.140625" style="348"/>
    <col min="15112" max="15112" width="12.28515625" style="348" customWidth="1"/>
    <col min="15113" max="15360" width="9.140625" style="348"/>
    <col min="15361" max="15361" width="4.42578125" style="348" customWidth="1"/>
    <col min="15362" max="15362" width="5.7109375" style="348" customWidth="1"/>
    <col min="15363" max="15363" width="8.42578125" style="348" customWidth="1"/>
    <col min="15364" max="15364" width="6.5703125" style="348" customWidth="1"/>
    <col min="15365" max="15365" width="47.42578125" style="348" customWidth="1"/>
    <col min="15366" max="15366" width="21.42578125" style="348" customWidth="1"/>
    <col min="15367" max="15367" width="9.140625" style="348"/>
    <col min="15368" max="15368" width="12.28515625" style="348" customWidth="1"/>
    <col min="15369" max="15616" width="9.140625" style="348"/>
    <col min="15617" max="15617" width="4.42578125" style="348" customWidth="1"/>
    <col min="15618" max="15618" width="5.7109375" style="348" customWidth="1"/>
    <col min="15619" max="15619" width="8.42578125" style="348" customWidth="1"/>
    <col min="15620" max="15620" width="6.5703125" style="348" customWidth="1"/>
    <col min="15621" max="15621" width="47.42578125" style="348" customWidth="1"/>
    <col min="15622" max="15622" width="21.42578125" style="348" customWidth="1"/>
    <col min="15623" max="15623" width="9.140625" style="348"/>
    <col min="15624" max="15624" width="12.28515625" style="348" customWidth="1"/>
    <col min="15625" max="15872" width="9.140625" style="348"/>
    <col min="15873" max="15873" width="4.42578125" style="348" customWidth="1"/>
    <col min="15874" max="15874" width="5.7109375" style="348" customWidth="1"/>
    <col min="15875" max="15875" width="8.42578125" style="348" customWidth="1"/>
    <col min="15876" max="15876" width="6.5703125" style="348" customWidth="1"/>
    <col min="15877" max="15877" width="47.42578125" style="348" customWidth="1"/>
    <col min="15878" max="15878" width="21.42578125" style="348" customWidth="1"/>
    <col min="15879" max="15879" width="9.140625" style="348"/>
    <col min="15880" max="15880" width="12.28515625" style="348" customWidth="1"/>
    <col min="15881" max="16128" width="9.140625" style="348"/>
    <col min="16129" max="16129" width="4.42578125" style="348" customWidth="1"/>
    <col min="16130" max="16130" width="5.7109375" style="348" customWidth="1"/>
    <col min="16131" max="16131" width="8.42578125" style="348" customWidth="1"/>
    <col min="16132" max="16132" width="6.5703125" style="348" customWidth="1"/>
    <col min="16133" max="16133" width="47.42578125" style="348" customWidth="1"/>
    <col min="16134" max="16134" width="21.42578125" style="348" customWidth="1"/>
    <col min="16135" max="16135" width="9.140625" style="348"/>
    <col min="16136" max="16136" width="12.28515625" style="348" customWidth="1"/>
    <col min="16137" max="16384" width="9.140625" style="348"/>
  </cols>
  <sheetData>
    <row r="1" spans="1:8" ht="13.5" customHeight="1" x14ac:dyDescent="0.2">
      <c r="E1" s="350"/>
      <c r="F1" s="351" t="s">
        <v>318</v>
      </c>
    </row>
    <row r="2" spans="1:8" x14ac:dyDescent="0.2">
      <c r="E2" s="350"/>
      <c r="F2" s="3" t="s">
        <v>193</v>
      </c>
    </row>
    <row r="3" spans="1:8" x14ac:dyDescent="0.2">
      <c r="E3" s="350"/>
      <c r="F3" s="3" t="s">
        <v>1</v>
      </c>
    </row>
    <row r="4" spans="1:8" x14ac:dyDescent="0.2">
      <c r="E4" s="350"/>
      <c r="F4" s="3" t="s">
        <v>194</v>
      </c>
    </row>
    <row r="5" spans="1:8" ht="18.75" customHeight="1" x14ac:dyDescent="0.2">
      <c r="E5" s="352"/>
    </row>
    <row r="6" spans="1:8" ht="13.5" customHeight="1" x14ac:dyDescent="0.2">
      <c r="A6" s="353" t="s">
        <v>290</v>
      </c>
      <c r="B6" s="353"/>
      <c r="C6" s="353"/>
      <c r="D6" s="354"/>
      <c r="E6" s="353"/>
      <c r="F6" s="353"/>
    </row>
    <row r="7" spans="1:8" ht="14.25" customHeight="1" x14ac:dyDescent="0.2">
      <c r="A7" s="353" t="s">
        <v>319</v>
      </c>
      <c r="B7" s="353"/>
      <c r="C7" s="353"/>
      <c r="D7" s="354"/>
      <c r="E7" s="353"/>
      <c r="F7" s="353"/>
    </row>
    <row r="8" spans="1:8" ht="22.5" customHeight="1" x14ac:dyDescent="0.2">
      <c r="A8" s="355"/>
      <c r="B8" s="355"/>
      <c r="C8" s="355"/>
      <c r="D8" s="356"/>
      <c r="E8" s="355"/>
      <c r="F8" s="357" t="s">
        <v>3</v>
      </c>
    </row>
    <row r="9" spans="1:8" ht="20.25" customHeight="1" x14ac:dyDescent="0.2">
      <c r="A9" s="358" t="s">
        <v>247</v>
      </c>
      <c r="B9" s="358" t="s">
        <v>205</v>
      </c>
      <c r="C9" s="358" t="s">
        <v>292</v>
      </c>
      <c r="D9" s="359" t="s">
        <v>293</v>
      </c>
      <c r="E9" s="360" t="s">
        <v>294</v>
      </c>
      <c r="F9" s="358" t="s">
        <v>295</v>
      </c>
    </row>
    <row r="10" spans="1:8" s="364" customFormat="1" ht="9.75" customHeight="1" x14ac:dyDescent="0.2">
      <c r="A10" s="361">
        <v>1</v>
      </c>
      <c r="B10" s="361">
        <v>2</v>
      </c>
      <c r="C10" s="361">
        <v>3</v>
      </c>
      <c r="D10" s="362">
        <v>4</v>
      </c>
      <c r="E10" s="363">
        <v>5</v>
      </c>
      <c r="F10" s="361">
        <v>6</v>
      </c>
    </row>
    <row r="11" spans="1:8" ht="17.25" customHeight="1" x14ac:dyDescent="0.2">
      <c r="A11" s="622" t="s">
        <v>296</v>
      </c>
      <c r="B11" s="623"/>
      <c r="C11" s="623"/>
      <c r="D11" s="365"/>
      <c r="E11" s="623"/>
      <c r="F11" s="624"/>
    </row>
    <row r="12" spans="1:8" ht="17.25" customHeight="1" x14ac:dyDescent="0.2">
      <c r="A12" s="366">
        <v>1</v>
      </c>
      <c r="B12" s="366">
        <v>700</v>
      </c>
      <c r="C12" s="366">
        <v>70095</v>
      </c>
      <c r="D12" s="367">
        <v>6230</v>
      </c>
      <c r="E12" s="368" t="s">
        <v>320</v>
      </c>
      <c r="F12" s="369">
        <v>1500000</v>
      </c>
      <c r="G12" s="370"/>
    </row>
    <row r="13" spans="1:8" ht="26.25" customHeight="1" x14ac:dyDescent="0.2">
      <c r="A13" s="371">
        <v>2</v>
      </c>
      <c r="B13" s="371">
        <v>750</v>
      </c>
      <c r="C13" s="371">
        <v>75095</v>
      </c>
      <c r="D13" s="372">
        <v>2810</v>
      </c>
      <c r="E13" s="373" t="s">
        <v>321</v>
      </c>
      <c r="F13" s="374">
        <v>90000</v>
      </c>
      <c r="H13" s="375"/>
    </row>
    <row r="14" spans="1:8" ht="15.75" customHeight="1" x14ac:dyDescent="0.2">
      <c r="A14" s="371">
        <v>3</v>
      </c>
      <c r="B14" s="371">
        <v>755</v>
      </c>
      <c r="C14" s="371">
        <v>75515</v>
      </c>
      <c r="D14" s="372">
        <v>2820</v>
      </c>
      <c r="E14" s="373" t="s">
        <v>322</v>
      </c>
      <c r="F14" s="369">
        <v>128040</v>
      </c>
      <c r="H14" s="375"/>
    </row>
    <row r="15" spans="1:8" ht="15.75" customHeight="1" x14ac:dyDescent="0.2">
      <c r="A15" s="320">
        <v>4</v>
      </c>
      <c r="B15" s="320">
        <v>801</v>
      </c>
      <c r="C15" s="320">
        <v>80101</v>
      </c>
      <c r="D15" s="376"/>
      <c r="E15" s="377" t="s">
        <v>81</v>
      </c>
      <c r="F15" s="321">
        <f>1182.91+1343.84</f>
        <v>2526.75</v>
      </c>
      <c r="H15" s="375"/>
    </row>
    <row r="16" spans="1:8" ht="24" customHeight="1" x14ac:dyDescent="0.2">
      <c r="A16" s="378"/>
      <c r="B16" s="379"/>
      <c r="C16" s="380"/>
      <c r="D16" s="381"/>
      <c r="E16" s="382" t="s">
        <v>323</v>
      </c>
      <c r="F16" s="383"/>
      <c r="H16" s="375"/>
    </row>
    <row r="17" spans="1:8" ht="15.75" customHeight="1" x14ac:dyDescent="0.2">
      <c r="A17" s="320">
        <v>5</v>
      </c>
      <c r="B17" s="320">
        <v>801</v>
      </c>
      <c r="C17" s="320">
        <v>80104</v>
      </c>
      <c r="D17" s="376"/>
      <c r="E17" s="377" t="s">
        <v>102</v>
      </c>
      <c r="F17" s="321">
        <f>10372.44</f>
        <v>10372.44</v>
      </c>
      <c r="H17" s="375"/>
    </row>
    <row r="18" spans="1:8" ht="15.75" customHeight="1" x14ac:dyDescent="0.2">
      <c r="A18" s="378"/>
      <c r="B18" s="379"/>
      <c r="C18" s="380"/>
      <c r="D18" s="384"/>
      <c r="E18" s="385" t="s">
        <v>324</v>
      </c>
      <c r="F18" s="383"/>
      <c r="H18" s="375"/>
    </row>
    <row r="19" spans="1:8" ht="15.75" customHeight="1" x14ac:dyDescent="0.2">
      <c r="A19" s="386"/>
      <c r="B19" s="387"/>
      <c r="C19" s="388"/>
      <c r="D19" s="389"/>
      <c r="E19" s="390" t="s">
        <v>325</v>
      </c>
      <c r="F19" s="391"/>
      <c r="H19" s="375"/>
    </row>
    <row r="20" spans="1:8" ht="15.75" customHeight="1" x14ac:dyDescent="0.2">
      <c r="A20" s="386"/>
      <c r="B20" s="387"/>
      <c r="C20" s="388"/>
      <c r="D20" s="389"/>
      <c r="E20" s="392" t="s">
        <v>326</v>
      </c>
      <c r="F20" s="391"/>
      <c r="H20" s="375"/>
    </row>
    <row r="21" spans="1:8" ht="15.75" customHeight="1" x14ac:dyDescent="0.2">
      <c r="A21" s="386"/>
      <c r="B21" s="387"/>
      <c r="C21" s="388"/>
      <c r="D21" s="389"/>
      <c r="E21" s="393" t="s">
        <v>327</v>
      </c>
      <c r="F21" s="391"/>
      <c r="H21" s="375"/>
    </row>
    <row r="22" spans="1:8" ht="15.75" customHeight="1" x14ac:dyDescent="0.2">
      <c r="A22" s="386"/>
      <c r="B22" s="387"/>
      <c r="C22" s="388"/>
      <c r="D22" s="389"/>
      <c r="E22" s="394" t="s">
        <v>328</v>
      </c>
      <c r="F22" s="391"/>
      <c r="H22" s="375"/>
    </row>
    <row r="23" spans="1:8" ht="15.75" customHeight="1" x14ac:dyDescent="0.2">
      <c r="A23" s="395"/>
      <c r="B23" s="347"/>
      <c r="C23" s="344"/>
      <c r="D23" s="376"/>
      <c r="E23" s="396" t="s">
        <v>329</v>
      </c>
      <c r="F23" s="397"/>
      <c r="H23" s="375"/>
    </row>
    <row r="24" spans="1:8" ht="15.75" customHeight="1" x14ac:dyDescent="0.2">
      <c r="A24" s="320">
        <v>6</v>
      </c>
      <c r="B24" s="320">
        <v>801</v>
      </c>
      <c r="C24" s="320">
        <v>80117</v>
      </c>
      <c r="D24" s="376"/>
      <c r="E24" s="377" t="s">
        <v>106</v>
      </c>
      <c r="F24" s="321">
        <f>741.67+861</f>
        <v>1602.67</v>
      </c>
      <c r="H24" s="375"/>
    </row>
    <row r="25" spans="1:8" ht="15.75" customHeight="1" x14ac:dyDescent="0.2">
      <c r="A25" s="377"/>
      <c r="B25" s="398"/>
      <c r="C25" s="341"/>
      <c r="D25" s="376"/>
      <c r="E25" s="399" t="s">
        <v>330</v>
      </c>
      <c r="F25" s="321"/>
      <c r="H25" s="375"/>
    </row>
    <row r="26" spans="1:8" ht="15.75" customHeight="1" x14ac:dyDescent="0.2">
      <c r="A26" s="320">
        <v>7</v>
      </c>
      <c r="B26" s="320">
        <v>801</v>
      </c>
      <c r="C26" s="320">
        <v>80120</v>
      </c>
      <c r="D26" s="376"/>
      <c r="E26" s="377" t="s">
        <v>107</v>
      </c>
      <c r="F26" s="321">
        <f>8442.4+10140</f>
        <v>18582.400000000001</v>
      </c>
      <c r="H26" s="375"/>
    </row>
    <row r="27" spans="1:8" ht="23.25" customHeight="1" x14ac:dyDescent="0.2">
      <c r="A27" s="386"/>
      <c r="B27" s="387"/>
      <c r="C27" s="388"/>
      <c r="D27" s="389"/>
      <c r="E27" s="400" t="s">
        <v>331</v>
      </c>
      <c r="F27" s="391"/>
      <c r="H27" s="375"/>
    </row>
    <row r="28" spans="1:8" ht="24.75" customHeight="1" x14ac:dyDescent="0.2">
      <c r="A28" s="395"/>
      <c r="B28" s="347"/>
      <c r="C28" s="344"/>
      <c r="D28" s="376"/>
      <c r="E28" s="401" t="s">
        <v>332</v>
      </c>
      <c r="F28" s="397"/>
      <c r="H28" s="375"/>
    </row>
    <row r="29" spans="1:8" ht="36" customHeight="1" x14ac:dyDescent="0.2">
      <c r="A29" s="402">
        <v>8</v>
      </c>
      <c r="B29" s="402">
        <v>801</v>
      </c>
      <c r="C29" s="402">
        <v>80195</v>
      </c>
      <c r="D29" s="376">
        <v>2827</v>
      </c>
      <c r="E29" s="403" t="s">
        <v>333</v>
      </c>
      <c r="F29" s="374">
        <f>14126-4851.46</f>
        <v>9274.5400000000009</v>
      </c>
      <c r="H29" s="375"/>
    </row>
    <row r="30" spans="1:8" ht="15" customHeight="1" x14ac:dyDescent="0.2">
      <c r="A30" s="371">
        <v>9</v>
      </c>
      <c r="B30" s="371">
        <v>851</v>
      </c>
      <c r="C30" s="371">
        <v>85153</v>
      </c>
      <c r="D30" s="376">
        <v>2820</v>
      </c>
      <c r="E30" s="404" t="s">
        <v>334</v>
      </c>
      <c r="F30" s="405">
        <v>60000</v>
      </c>
      <c r="H30" s="375"/>
    </row>
    <row r="31" spans="1:8" ht="36" customHeight="1" x14ac:dyDescent="0.2">
      <c r="A31" s="371">
        <v>10</v>
      </c>
      <c r="B31" s="371">
        <v>851</v>
      </c>
      <c r="C31" s="371">
        <v>85154</v>
      </c>
      <c r="D31" s="372">
        <v>2820</v>
      </c>
      <c r="E31" s="373" t="s">
        <v>335</v>
      </c>
      <c r="F31" s="374">
        <v>500000</v>
      </c>
    </row>
    <row r="32" spans="1:8" ht="24.75" customHeight="1" x14ac:dyDescent="0.2">
      <c r="A32" s="406">
        <v>11</v>
      </c>
      <c r="B32" s="406">
        <v>851</v>
      </c>
      <c r="C32" s="407">
        <v>85195</v>
      </c>
      <c r="D32" s="408">
        <v>2820</v>
      </c>
      <c r="E32" s="373" t="s">
        <v>336</v>
      </c>
      <c r="F32" s="374">
        <v>67500</v>
      </c>
    </row>
    <row r="33" spans="1:6" ht="24.75" customHeight="1" x14ac:dyDescent="0.2">
      <c r="A33" s="406">
        <v>12</v>
      </c>
      <c r="B33" s="409">
        <v>852</v>
      </c>
      <c r="C33" s="410">
        <v>85228</v>
      </c>
      <c r="D33" s="408">
        <v>2820</v>
      </c>
      <c r="E33" s="411" t="s">
        <v>337</v>
      </c>
      <c r="F33" s="374">
        <f>F34+F35</f>
        <v>10480500</v>
      </c>
    </row>
    <row r="34" spans="1:6" ht="13.5" customHeight="1" x14ac:dyDescent="0.2">
      <c r="A34" s="412" t="s">
        <v>338</v>
      </c>
      <c r="B34" s="409"/>
      <c r="C34" s="410"/>
      <c r="D34" s="408"/>
      <c r="E34" s="411" t="s">
        <v>339</v>
      </c>
      <c r="F34" s="413">
        <v>7600000</v>
      </c>
    </row>
    <row r="35" spans="1:6" ht="13.5" customHeight="1" x14ac:dyDescent="0.2">
      <c r="A35" s="412" t="s">
        <v>340</v>
      </c>
      <c r="B35" s="409"/>
      <c r="C35" s="410"/>
      <c r="D35" s="408"/>
      <c r="E35" s="411" t="s">
        <v>341</v>
      </c>
      <c r="F35" s="413">
        <v>2880500</v>
      </c>
    </row>
    <row r="36" spans="1:6" ht="25.5" customHeight="1" x14ac:dyDescent="0.2">
      <c r="A36" s="371">
        <v>13</v>
      </c>
      <c r="B36" s="371">
        <v>852</v>
      </c>
      <c r="C36" s="371">
        <v>85295</v>
      </c>
      <c r="D36" s="372">
        <v>2820</v>
      </c>
      <c r="E36" s="373" t="s">
        <v>342</v>
      </c>
      <c r="F36" s="369">
        <v>1742700</v>
      </c>
    </row>
    <row r="37" spans="1:6" ht="26.25" customHeight="1" x14ac:dyDescent="0.2">
      <c r="A37" s="371">
        <v>14</v>
      </c>
      <c r="B37" s="371">
        <v>852</v>
      </c>
      <c r="C37" s="371">
        <v>85295</v>
      </c>
      <c r="D37" s="372">
        <v>2827</v>
      </c>
      <c r="E37" s="373" t="s">
        <v>343</v>
      </c>
      <c r="F37" s="374">
        <f>115543.68+289564.4</f>
        <v>405108.08</v>
      </c>
    </row>
    <row r="38" spans="1:6" ht="26.25" customHeight="1" x14ac:dyDescent="0.2">
      <c r="A38" s="371">
        <v>15</v>
      </c>
      <c r="B38" s="371">
        <v>853</v>
      </c>
      <c r="C38" s="371">
        <v>85395</v>
      </c>
      <c r="D38" s="372">
        <v>2820</v>
      </c>
      <c r="E38" s="373" t="s">
        <v>344</v>
      </c>
      <c r="F38" s="374">
        <v>20000</v>
      </c>
    </row>
    <row r="39" spans="1:6" ht="24" customHeight="1" x14ac:dyDescent="0.2">
      <c r="A39" s="371">
        <v>16</v>
      </c>
      <c r="B39" s="371">
        <v>853</v>
      </c>
      <c r="C39" s="371">
        <v>85395</v>
      </c>
      <c r="D39" s="372">
        <v>2820</v>
      </c>
      <c r="E39" s="373" t="s">
        <v>345</v>
      </c>
      <c r="F39" s="374">
        <v>50000</v>
      </c>
    </row>
    <row r="40" spans="1:6" ht="34.5" customHeight="1" x14ac:dyDescent="0.2">
      <c r="A40" s="371">
        <v>17</v>
      </c>
      <c r="B40" s="371">
        <v>853</v>
      </c>
      <c r="C40" s="371">
        <v>85395</v>
      </c>
      <c r="D40" s="414" t="s">
        <v>346</v>
      </c>
      <c r="E40" s="415" t="s">
        <v>347</v>
      </c>
      <c r="F40" s="374">
        <f>27803.52+157570.3</f>
        <v>185373.81999999998</v>
      </c>
    </row>
    <row r="41" spans="1:6" ht="15.75" customHeight="1" x14ac:dyDescent="0.2">
      <c r="A41" s="416">
        <v>18</v>
      </c>
      <c r="B41" s="416">
        <v>855</v>
      </c>
      <c r="C41" s="416">
        <v>85510</v>
      </c>
      <c r="D41" s="417">
        <v>2830</v>
      </c>
      <c r="E41" s="411" t="s">
        <v>155</v>
      </c>
      <c r="F41" s="369">
        <v>2508000</v>
      </c>
    </row>
    <row r="42" spans="1:6" ht="22.5" customHeight="1" x14ac:dyDescent="0.2">
      <c r="A42" s="371">
        <v>19</v>
      </c>
      <c r="B42" s="371">
        <v>900</v>
      </c>
      <c r="C42" s="371">
        <v>90005</v>
      </c>
      <c r="D42" s="372">
        <v>6230</v>
      </c>
      <c r="E42" s="373" t="s">
        <v>348</v>
      </c>
      <c r="F42" s="369">
        <f>F43+F44</f>
        <v>600000</v>
      </c>
    </row>
    <row r="43" spans="1:6" ht="15" customHeight="1" x14ac:dyDescent="0.2">
      <c r="A43" s="418" t="s">
        <v>349</v>
      </c>
      <c r="B43" s="371"/>
      <c r="C43" s="371"/>
      <c r="D43" s="372"/>
      <c r="E43" s="419" t="s">
        <v>350</v>
      </c>
      <c r="F43" s="420">
        <v>300000</v>
      </c>
    </row>
    <row r="44" spans="1:6" ht="13.5" customHeight="1" x14ac:dyDescent="0.2">
      <c r="A44" s="418" t="s">
        <v>351</v>
      </c>
      <c r="B44" s="371"/>
      <c r="C44" s="371"/>
      <c r="D44" s="372"/>
      <c r="E44" s="419" t="s">
        <v>352</v>
      </c>
      <c r="F44" s="420">
        <v>300000</v>
      </c>
    </row>
    <row r="45" spans="1:6" ht="15.75" customHeight="1" x14ac:dyDescent="0.2">
      <c r="A45" s="416">
        <v>20</v>
      </c>
      <c r="B45" s="416">
        <v>921</v>
      </c>
      <c r="C45" s="416">
        <v>92120</v>
      </c>
      <c r="D45" s="417">
        <v>2720</v>
      </c>
      <c r="E45" s="421" t="s">
        <v>353</v>
      </c>
      <c r="F45" s="369">
        <v>600000</v>
      </c>
    </row>
    <row r="46" spans="1:6" ht="36.75" customHeight="1" x14ac:dyDescent="0.2">
      <c r="A46" s="371">
        <v>21</v>
      </c>
      <c r="B46" s="371">
        <v>921</v>
      </c>
      <c r="C46" s="371">
        <v>92195</v>
      </c>
      <c r="D46" s="414" t="s">
        <v>354</v>
      </c>
      <c r="E46" s="373" t="s">
        <v>355</v>
      </c>
      <c r="F46" s="422">
        <v>222000</v>
      </c>
    </row>
    <row r="47" spans="1:6" ht="35.25" customHeight="1" x14ac:dyDescent="0.2">
      <c r="A47" s="371">
        <v>22</v>
      </c>
      <c r="B47" s="371">
        <v>921</v>
      </c>
      <c r="C47" s="371">
        <v>92195</v>
      </c>
      <c r="D47" s="414" t="s">
        <v>346</v>
      </c>
      <c r="E47" s="415" t="s">
        <v>356</v>
      </c>
      <c r="F47" s="374">
        <f>48080.44+272455.82</f>
        <v>320536.26</v>
      </c>
    </row>
    <row r="48" spans="1:6" ht="36.75" customHeight="1" x14ac:dyDescent="0.2">
      <c r="A48" s="371">
        <v>23</v>
      </c>
      <c r="B48" s="371">
        <v>926</v>
      </c>
      <c r="C48" s="371">
        <v>92605</v>
      </c>
      <c r="D48" s="414" t="s">
        <v>357</v>
      </c>
      <c r="E48" s="423" t="s">
        <v>358</v>
      </c>
      <c r="F48" s="374">
        <v>1936300</v>
      </c>
    </row>
    <row r="49" spans="1:8" ht="36.75" customHeight="1" x14ac:dyDescent="0.2">
      <c r="A49" s="424">
        <v>24</v>
      </c>
      <c r="B49" s="371">
        <v>926</v>
      </c>
      <c r="C49" s="371">
        <v>92605</v>
      </c>
      <c r="D49" s="414" t="s">
        <v>346</v>
      </c>
      <c r="E49" s="425" t="s">
        <v>359</v>
      </c>
      <c r="F49" s="374">
        <f>16026.81+90818.61</f>
        <v>106845.42</v>
      </c>
    </row>
    <row r="50" spans="1:8" ht="15" customHeight="1" x14ac:dyDescent="0.2">
      <c r="A50" s="625"/>
      <c r="B50" s="626"/>
      <c r="C50" s="626"/>
      <c r="D50" s="365"/>
      <c r="E50" s="626" t="s">
        <v>360</v>
      </c>
      <c r="F50" s="627">
        <f>F49+F48+F47+F46+F45+F42+F41+F40+F39+F38+F37+F36+F33+F32+F31+F30++F26+F24+F17+F15+F29+F14+F13+F12</f>
        <v>21565262.379999999</v>
      </c>
      <c r="H50" s="375"/>
    </row>
    <row r="51" spans="1:8" ht="17.25" customHeight="1" x14ac:dyDescent="0.2">
      <c r="A51" s="622" t="s">
        <v>312</v>
      </c>
      <c r="B51" s="623"/>
      <c r="C51" s="623"/>
      <c r="D51" s="365"/>
      <c r="E51" s="623"/>
      <c r="F51" s="624"/>
    </row>
    <row r="52" spans="1:8" ht="17.25" customHeight="1" x14ac:dyDescent="0.2">
      <c r="A52" s="358" t="s">
        <v>247</v>
      </c>
      <c r="B52" s="358" t="s">
        <v>205</v>
      </c>
      <c r="C52" s="358" t="s">
        <v>292</v>
      </c>
      <c r="D52" s="372"/>
      <c r="E52" s="360" t="s">
        <v>361</v>
      </c>
      <c r="F52" s="358" t="s">
        <v>295</v>
      </c>
    </row>
    <row r="53" spans="1:8" ht="24" customHeight="1" x14ac:dyDescent="0.2">
      <c r="A53" s="371">
        <v>1</v>
      </c>
      <c r="B53" s="371">
        <v>801</v>
      </c>
      <c r="C53" s="371">
        <v>80101</v>
      </c>
      <c r="D53" s="426" t="s">
        <v>362</v>
      </c>
      <c r="E53" s="424" t="s">
        <v>81</v>
      </c>
      <c r="F53" s="369">
        <f>2602394+5833078</f>
        <v>8435472</v>
      </c>
    </row>
    <row r="54" spans="1:8" ht="16.5" customHeight="1" x14ac:dyDescent="0.2">
      <c r="A54" s="427"/>
      <c r="B54" s="428"/>
      <c r="C54" s="429"/>
      <c r="D54" s="408"/>
      <c r="E54" s="430" t="s">
        <v>363</v>
      </c>
      <c r="F54" s="431"/>
    </row>
    <row r="55" spans="1:8" ht="15" customHeight="1" x14ac:dyDescent="0.2">
      <c r="A55" s="432"/>
      <c r="B55" s="433"/>
      <c r="C55" s="434"/>
      <c r="D55" s="435"/>
      <c r="E55" s="436" t="s">
        <v>364</v>
      </c>
      <c r="F55" s="437"/>
      <c r="G55" s="438"/>
    </row>
    <row r="56" spans="1:8" ht="26.25" customHeight="1" x14ac:dyDescent="0.2">
      <c r="A56" s="432"/>
      <c r="B56" s="433"/>
      <c r="C56" s="434"/>
      <c r="D56" s="439"/>
      <c r="E56" s="382" t="s">
        <v>365</v>
      </c>
      <c r="F56" s="437"/>
    </row>
    <row r="57" spans="1:8" ht="27" customHeight="1" x14ac:dyDescent="0.2">
      <c r="A57" s="432"/>
      <c r="B57" s="433"/>
      <c r="C57" s="434"/>
      <c r="D57" s="439"/>
      <c r="E57" s="382" t="s">
        <v>323</v>
      </c>
      <c r="F57" s="437"/>
    </row>
    <row r="58" spans="1:8" ht="14.25" customHeight="1" x14ac:dyDescent="0.2">
      <c r="A58" s="432"/>
      <c r="B58" s="433"/>
      <c r="C58" s="434"/>
      <c r="D58" s="439"/>
      <c r="E58" s="440" t="s">
        <v>366</v>
      </c>
      <c r="F58" s="437"/>
    </row>
    <row r="59" spans="1:8" ht="24" customHeight="1" x14ac:dyDescent="0.2">
      <c r="A59" s="441"/>
      <c r="B59" s="442"/>
      <c r="C59" s="443"/>
      <c r="D59" s="444"/>
      <c r="E59" s="445" t="s">
        <v>367</v>
      </c>
      <c r="F59" s="405"/>
    </row>
    <row r="60" spans="1:8" ht="18" customHeight="1" x14ac:dyDescent="0.2">
      <c r="A60" s="416">
        <v>2</v>
      </c>
      <c r="B60" s="416">
        <v>801</v>
      </c>
      <c r="C60" s="416">
        <v>80103</v>
      </c>
      <c r="D60" s="417">
        <v>2540</v>
      </c>
      <c r="E60" s="421" t="s">
        <v>368</v>
      </c>
      <c r="F60" s="369">
        <f>152496</f>
        <v>152496</v>
      </c>
    </row>
    <row r="61" spans="1:8" ht="27" customHeight="1" x14ac:dyDescent="0.2">
      <c r="A61" s="432"/>
      <c r="B61" s="433"/>
      <c r="C61" s="434"/>
      <c r="D61" s="439"/>
      <c r="E61" s="446" t="s">
        <v>365</v>
      </c>
      <c r="F61" s="431"/>
    </row>
    <row r="62" spans="1:8" ht="15" customHeight="1" x14ac:dyDescent="0.2">
      <c r="A62" s="441"/>
      <c r="B62" s="442"/>
      <c r="C62" s="443"/>
      <c r="D62" s="447"/>
      <c r="E62" s="442" t="s">
        <v>366</v>
      </c>
      <c r="F62" s="405"/>
    </row>
    <row r="63" spans="1:8" ht="26.25" customHeight="1" x14ac:dyDescent="0.2">
      <c r="A63" s="371">
        <v>3</v>
      </c>
      <c r="B63" s="371">
        <v>801</v>
      </c>
      <c r="C63" s="371">
        <v>80104</v>
      </c>
      <c r="D63" s="414" t="s">
        <v>362</v>
      </c>
      <c r="E63" s="424" t="s">
        <v>102</v>
      </c>
      <c r="F63" s="369">
        <f>7360256+2051055</f>
        <v>9411311</v>
      </c>
    </row>
    <row r="64" spans="1:8" ht="15.2" customHeight="1" x14ac:dyDescent="0.2">
      <c r="A64" s="427"/>
      <c r="B64" s="428"/>
      <c r="C64" s="429"/>
      <c r="D64" s="408"/>
      <c r="E64" s="430" t="s">
        <v>326</v>
      </c>
      <c r="F64" s="431"/>
    </row>
    <row r="65" spans="1:6" ht="15.2" customHeight="1" x14ac:dyDescent="0.2">
      <c r="A65" s="432"/>
      <c r="B65" s="433"/>
      <c r="C65" s="434"/>
      <c r="D65" s="439"/>
      <c r="E65" s="448" t="s">
        <v>324</v>
      </c>
      <c r="F65" s="437"/>
    </row>
    <row r="66" spans="1:6" ht="15.2" customHeight="1" x14ac:dyDescent="0.2">
      <c r="A66" s="432"/>
      <c r="B66" s="433"/>
      <c r="C66" s="434"/>
      <c r="D66" s="439"/>
      <c r="E66" s="448" t="s">
        <v>325</v>
      </c>
      <c r="F66" s="437"/>
    </row>
    <row r="67" spans="1:6" ht="23.25" customHeight="1" x14ac:dyDescent="0.2">
      <c r="A67" s="432"/>
      <c r="B67" s="433"/>
      <c r="C67" s="434"/>
      <c r="D67" s="449"/>
      <c r="E67" s="450" t="s">
        <v>369</v>
      </c>
      <c r="F67" s="437"/>
    </row>
    <row r="68" spans="1:6" ht="15.2" customHeight="1" x14ac:dyDescent="0.2">
      <c r="A68" s="432"/>
      <c r="B68" s="433"/>
      <c r="C68" s="434"/>
      <c r="D68" s="439"/>
      <c r="E68" s="448" t="s">
        <v>370</v>
      </c>
      <c r="F68" s="437"/>
    </row>
    <row r="69" spans="1:6" ht="15.2" customHeight="1" x14ac:dyDescent="0.2">
      <c r="A69" s="432"/>
      <c r="B69" s="433"/>
      <c r="C69" s="434"/>
      <c r="D69" s="439"/>
      <c r="E69" s="382" t="s">
        <v>371</v>
      </c>
      <c r="F69" s="437"/>
    </row>
    <row r="70" spans="1:6" ht="15.2" customHeight="1" x14ac:dyDescent="0.2">
      <c r="A70" s="432"/>
      <c r="B70" s="433"/>
      <c r="C70" s="434"/>
      <c r="D70" s="439"/>
      <c r="E70" s="382" t="s">
        <v>372</v>
      </c>
      <c r="F70" s="437"/>
    </row>
    <row r="71" spans="1:6" ht="15.2" customHeight="1" x14ac:dyDescent="0.2">
      <c r="A71" s="432"/>
      <c r="B71" s="433"/>
      <c r="C71" s="434"/>
      <c r="D71" s="439"/>
      <c r="E71" s="448" t="s">
        <v>328</v>
      </c>
      <c r="F71" s="437"/>
    </row>
    <row r="72" spans="1:6" ht="15.2" customHeight="1" x14ac:dyDescent="0.2">
      <c r="A72" s="432"/>
      <c r="B72" s="433"/>
      <c r="C72" s="434"/>
      <c r="D72" s="439"/>
      <c r="E72" s="448" t="s">
        <v>373</v>
      </c>
      <c r="F72" s="437"/>
    </row>
    <row r="73" spans="1:6" ht="15.2" customHeight="1" x14ac:dyDescent="0.2">
      <c r="A73" s="432"/>
      <c r="B73" s="433"/>
      <c r="C73" s="434"/>
      <c r="D73" s="439"/>
      <c r="E73" s="382" t="s">
        <v>374</v>
      </c>
      <c r="F73" s="437"/>
    </row>
    <row r="74" spans="1:6" ht="15.2" customHeight="1" x14ac:dyDescent="0.2">
      <c r="A74" s="441"/>
      <c r="B74" s="442"/>
      <c r="C74" s="443"/>
      <c r="D74" s="444"/>
      <c r="E74" s="451" t="s">
        <v>327</v>
      </c>
      <c r="F74" s="452"/>
    </row>
    <row r="75" spans="1:6" ht="15.2" customHeight="1" x14ac:dyDescent="0.2">
      <c r="A75" s="432"/>
      <c r="B75" s="433"/>
      <c r="C75" s="434"/>
      <c r="D75" s="439"/>
      <c r="E75" s="453" t="s">
        <v>329</v>
      </c>
      <c r="F75" s="454"/>
    </row>
    <row r="76" spans="1:6" ht="15.2" customHeight="1" x14ac:dyDescent="0.2">
      <c r="A76" s="432"/>
      <c r="B76" s="433"/>
      <c r="C76" s="434"/>
      <c r="D76" s="439"/>
      <c r="E76" s="440" t="s">
        <v>375</v>
      </c>
      <c r="F76" s="437"/>
    </row>
    <row r="77" spans="1:6" ht="15.2" customHeight="1" x14ac:dyDescent="0.2">
      <c r="A77" s="432"/>
      <c r="B77" s="433"/>
      <c r="C77" s="434"/>
      <c r="D77" s="439"/>
      <c r="E77" s="440" t="s">
        <v>376</v>
      </c>
      <c r="F77" s="437"/>
    </row>
    <row r="78" spans="1:6" ht="15.2" customHeight="1" x14ac:dyDescent="0.2">
      <c r="A78" s="441"/>
      <c r="B78" s="442"/>
      <c r="C78" s="443"/>
      <c r="D78" s="444"/>
      <c r="E78" s="403" t="s">
        <v>377</v>
      </c>
      <c r="F78" s="405"/>
    </row>
    <row r="79" spans="1:6" ht="17.25" customHeight="1" x14ac:dyDescent="0.2">
      <c r="A79" s="371">
        <v>4</v>
      </c>
      <c r="B79" s="371">
        <v>801</v>
      </c>
      <c r="C79" s="371">
        <v>80106</v>
      </c>
      <c r="D79" s="372">
        <v>2540</v>
      </c>
      <c r="E79" s="373" t="s">
        <v>378</v>
      </c>
      <c r="F79" s="374">
        <v>70572</v>
      </c>
    </row>
    <row r="80" spans="1:6" ht="16.5" customHeight="1" x14ac:dyDescent="0.2">
      <c r="A80" s="432"/>
      <c r="B80" s="433"/>
      <c r="C80" s="434"/>
      <c r="D80" s="384"/>
      <c r="E80" s="455" t="s">
        <v>379</v>
      </c>
      <c r="F80" s="456"/>
    </row>
    <row r="81" spans="1:6" ht="13.5" customHeight="1" x14ac:dyDescent="0.2">
      <c r="A81" s="416">
        <v>5</v>
      </c>
      <c r="B81" s="416">
        <v>801</v>
      </c>
      <c r="C81" s="416">
        <v>80115</v>
      </c>
      <c r="D81" s="372">
        <v>2540</v>
      </c>
      <c r="E81" s="457" t="s">
        <v>105</v>
      </c>
      <c r="F81" s="369">
        <f>2702384</f>
        <v>2702384</v>
      </c>
    </row>
    <row r="82" spans="1:6" ht="28.5" customHeight="1" x14ac:dyDescent="0.2">
      <c r="A82" s="421"/>
      <c r="B82" s="457"/>
      <c r="C82" s="458"/>
      <c r="D82" s="381"/>
      <c r="E82" s="459" t="s">
        <v>380</v>
      </c>
      <c r="F82" s="369"/>
    </row>
    <row r="83" spans="1:6" ht="13.5" customHeight="1" x14ac:dyDescent="0.2">
      <c r="A83" s="416">
        <v>6</v>
      </c>
      <c r="B83" s="416">
        <v>801</v>
      </c>
      <c r="C83" s="416">
        <v>80116</v>
      </c>
      <c r="D83" s="372">
        <v>2540</v>
      </c>
      <c r="E83" s="457" t="s">
        <v>381</v>
      </c>
      <c r="F83" s="369">
        <v>5194583</v>
      </c>
    </row>
    <row r="84" spans="1:6" ht="15" customHeight="1" x14ac:dyDescent="0.2">
      <c r="A84" s="427"/>
      <c r="B84" s="428"/>
      <c r="C84" s="429"/>
      <c r="D84" s="408"/>
      <c r="E84" s="460" t="s">
        <v>382</v>
      </c>
      <c r="F84" s="431"/>
    </row>
    <row r="85" spans="1:6" ht="25.5" customHeight="1" x14ac:dyDescent="0.2">
      <c r="A85" s="432"/>
      <c r="B85" s="433"/>
      <c r="C85" s="434"/>
      <c r="D85" s="439"/>
      <c r="E85" s="436" t="s">
        <v>383</v>
      </c>
      <c r="F85" s="437"/>
    </row>
    <row r="86" spans="1:6" ht="13.5" customHeight="1" x14ac:dyDescent="0.2">
      <c r="A86" s="432"/>
      <c r="B86" s="433"/>
      <c r="C86" s="434"/>
      <c r="D86" s="439"/>
      <c r="E86" s="440" t="s">
        <v>384</v>
      </c>
      <c r="F86" s="437"/>
    </row>
    <row r="87" spans="1:6" ht="25.5" customHeight="1" x14ac:dyDescent="0.2">
      <c r="A87" s="432"/>
      <c r="B87" s="433"/>
      <c r="C87" s="434"/>
      <c r="D87" s="439"/>
      <c r="E87" s="399" t="s">
        <v>385</v>
      </c>
      <c r="F87" s="454"/>
    </row>
    <row r="88" spans="1:6" ht="27.75" customHeight="1" x14ac:dyDescent="0.2">
      <c r="A88" s="432"/>
      <c r="B88" s="433"/>
      <c r="C88" s="434"/>
      <c r="D88" s="439"/>
      <c r="E88" s="436" t="s">
        <v>386</v>
      </c>
      <c r="F88" s="437"/>
    </row>
    <row r="89" spans="1:6" ht="15.75" customHeight="1" x14ac:dyDescent="0.2">
      <c r="A89" s="432"/>
      <c r="B89" s="433"/>
      <c r="C89" s="434"/>
      <c r="D89" s="439"/>
      <c r="E89" s="440" t="s">
        <v>387</v>
      </c>
      <c r="F89" s="437"/>
    </row>
    <row r="90" spans="1:6" ht="15" customHeight="1" x14ac:dyDescent="0.2">
      <c r="A90" s="432"/>
      <c r="B90" s="433"/>
      <c r="C90" s="434"/>
      <c r="D90" s="449"/>
      <c r="E90" s="461" t="s">
        <v>388</v>
      </c>
      <c r="F90" s="437"/>
    </row>
    <row r="91" spans="1:6" ht="15" customHeight="1" x14ac:dyDescent="0.2">
      <c r="A91" s="432"/>
      <c r="B91" s="433"/>
      <c r="C91" s="434"/>
      <c r="D91" s="449"/>
      <c r="E91" s="462" t="s">
        <v>389</v>
      </c>
      <c r="F91" s="454"/>
    </row>
    <row r="92" spans="1:6" ht="15.75" customHeight="1" x14ac:dyDescent="0.2">
      <c r="A92" s="432"/>
      <c r="B92" s="433"/>
      <c r="C92" s="434"/>
      <c r="D92" s="463"/>
      <c r="E92" s="453" t="s">
        <v>390</v>
      </c>
      <c r="F92" s="454"/>
    </row>
    <row r="93" spans="1:6" ht="27" customHeight="1" x14ac:dyDescent="0.2">
      <c r="A93" s="441"/>
      <c r="B93" s="442"/>
      <c r="C93" s="443"/>
      <c r="D93" s="444"/>
      <c r="E93" s="445" t="s">
        <v>391</v>
      </c>
      <c r="F93" s="405"/>
    </row>
    <row r="94" spans="1:6" ht="24.75" customHeight="1" x14ac:dyDescent="0.2">
      <c r="A94" s="371">
        <v>7</v>
      </c>
      <c r="B94" s="371">
        <v>801</v>
      </c>
      <c r="C94" s="371">
        <v>80117</v>
      </c>
      <c r="D94" s="414" t="s">
        <v>362</v>
      </c>
      <c r="E94" s="424" t="s">
        <v>106</v>
      </c>
      <c r="F94" s="369">
        <f>1606616+1004162</f>
        <v>2610778</v>
      </c>
    </row>
    <row r="95" spans="1:6" ht="28.5" customHeight="1" x14ac:dyDescent="0.2">
      <c r="A95" s="432"/>
      <c r="B95" s="433"/>
      <c r="C95" s="434"/>
      <c r="D95" s="439"/>
      <c r="E95" s="399" t="s">
        <v>392</v>
      </c>
      <c r="F95" s="454"/>
    </row>
    <row r="96" spans="1:6" ht="26.25" customHeight="1" x14ac:dyDescent="0.2">
      <c r="A96" s="432"/>
      <c r="B96" s="433"/>
      <c r="C96" s="434"/>
      <c r="D96" s="439"/>
      <c r="E96" s="464" t="s">
        <v>393</v>
      </c>
      <c r="F96" s="437"/>
    </row>
    <row r="97" spans="1:6" ht="25.5" customHeight="1" x14ac:dyDescent="0.2">
      <c r="A97" s="432"/>
      <c r="B97" s="433"/>
      <c r="C97" s="434"/>
      <c r="D97" s="439"/>
      <c r="E97" s="445" t="s">
        <v>394</v>
      </c>
      <c r="F97" s="456"/>
    </row>
    <row r="98" spans="1:6" ht="27" customHeight="1" x14ac:dyDescent="0.2">
      <c r="A98" s="371">
        <v>8</v>
      </c>
      <c r="B98" s="371">
        <v>801</v>
      </c>
      <c r="C98" s="371">
        <v>80120</v>
      </c>
      <c r="D98" s="414" t="s">
        <v>362</v>
      </c>
      <c r="E98" s="424" t="s">
        <v>107</v>
      </c>
      <c r="F98" s="369">
        <f>3353811+3084625</f>
        <v>6438436</v>
      </c>
    </row>
    <row r="99" spans="1:6" ht="16.5" customHeight="1" x14ac:dyDescent="0.2">
      <c r="A99" s="432"/>
      <c r="B99" s="433"/>
      <c r="C99" s="434"/>
      <c r="D99" s="439"/>
      <c r="E99" s="436" t="s">
        <v>395</v>
      </c>
      <c r="F99" s="437"/>
    </row>
    <row r="100" spans="1:6" ht="24.75" customHeight="1" x14ac:dyDescent="0.2">
      <c r="A100" s="432"/>
      <c r="B100" s="433"/>
      <c r="C100" s="434"/>
      <c r="D100" s="449"/>
      <c r="E100" s="436" t="s">
        <v>396</v>
      </c>
      <c r="F100" s="437"/>
    </row>
    <row r="101" spans="1:6" ht="24" customHeight="1" x14ac:dyDescent="0.2">
      <c r="A101" s="432"/>
      <c r="B101" s="433"/>
      <c r="C101" s="434"/>
      <c r="D101" s="449"/>
      <c r="E101" s="465" t="s">
        <v>397</v>
      </c>
      <c r="F101" s="437"/>
    </row>
    <row r="102" spans="1:6" ht="25.5" customHeight="1" x14ac:dyDescent="0.2">
      <c r="A102" s="432"/>
      <c r="B102" s="433"/>
      <c r="C102" s="434"/>
      <c r="D102" s="439"/>
      <c r="E102" s="436" t="s">
        <v>398</v>
      </c>
      <c r="F102" s="437"/>
    </row>
    <row r="103" spans="1:6" ht="25.5" customHeight="1" x14ac:dyDescent="0.2">
      <c r="A103" s="432"/>
      <c r="B103" s="433"/>
      <c r="C103" s="434"/>
      <c r="D103" s="439"/>
      <c r="E103" s="448" t="s">
        <v>399</v>
      </c>
      <c r="F103" s="437"/>
    </row>
    <row r="104" spans="1:6" ht="25.5" customHeight="1" x14ac:dyDescent="0.2">
      <c r="A104" s="432"/>
      <c r="B104" s="433"/>
      <c r="C104" s="434"/>
      <c r="D104" s="439"/>
      <c r="E104" s="382" t="s">
        <v>331</v>
      </c>
      <c r="F104" s="437"/>
    </row>
    <row r="105" spans="1:6" ht="26.25" customHeight="1" x14ac:dyDescent="0.2">
      <c r="A105" s="432"/>
      <c r="B105" s="433"/>
      <c r="C105" s="434"/>
      <c r="D105" s="439"/>
      <c r="E105" s="382" t="s">
        <v>332</v>
      </c>
      <c r="F105" s="437"/>
    </row>
    <row r="106" spans="1:6" ht="15" customHeight="1" x14ac:dyDescent="0.2">
      <c r="A106" s="432"/>
      <c r="B106" s="433"/>
      <c r="C106" s="434"/>
      <c r="D106" s="439"/>
      <c r="E106" s="440" t="s">
        <v>400</v>
      </c>
      <c r="F106" s="437"/>
    </row>
    <row r="107" spans="1:6" ht="15.75" customHeight="1" x14ac:dyDescent="0.2">
      <c r="A107" s="441"/>
      <c r="B107" s="442"/>
      <c r="C107" s="443"/>
      <c r="D107" s="444"/>
      <c r="E107" s="403" t="s">
        <v>401</v>
      </c>
      <c r="F107" s="405"/>
    </row>
    <row r="108" spans="1:6" ht="51" customHeight="1" x14ac:dyDescent="0.2">
      <c r="A108" s="371">
        <v>9</v>
      </c>
      <c r="B108" s="371">
        <v>801</v>
      </c>
      <c r="C108" s="371">
        <v>80149</v>
      </c>
      <c r="D108" s="414" t="s">
        <v>362</v>
      </c>
      <c r="E108" s="373" t="s">
        <v>402</v>
      </c>
      <c r="F108" s="374">
        <f>2272895+24507</f>
        <v>2297402</v>
      </c>
    </row>
    <row r="109" spans="1:6" ht="28.5" customHeight="1" x14ac:dyDescent="0.2">
      <c r="A109" s="427"/>
      <c r="B109" s="428"/>
      <c r="C109" s="429"/>
      <c r="D109" s="466"/>
      <c r="E109" s="467" t="s">
        <v>403</v>
      </c>
      <c r="F109" s="431"/>
    </row>
    <row r="110" spans="1:6" ht="15.2" customHeight="1" x14ac:dyDescent="0.2">
      <c r="A110" s="432"/>
      <c r="B110" s="433"/>
      <c r="C110" s="434"/>
      <c r="D110" s="439"/>
      <c r="E110" s="382" t="s">
        <v>327</v>
      </c>
      <c r="F110" s="437"/>
    </row>
    <row r="111" spans="1:6" ht="15.2" customHeight="1" x14ac:dyDescent="0.2">
      <c r="A111" s="432"/>
      <c r="B111" s="433"/>
      <c r="C111" s="434"/>
      <c r="D111" s="439"/>
      <c r="E111" s="382" t="s">
        <v>404</v>
      </c>
      <c r="F111" s="437"/>
    </row>
    <row r="112" spans="1:6" ht="15.2" customHeight="1" x14ac:dyDescent="0.2">
      <c r="A112" s="432"/>
      <c r="B112" s="433"/>
      <c r="C112" s="434"/>
      <c r="D112" s="439"/>
      <c r="E112" s="468" t="s">
        <v>326</v>
      </c>
      <c r="F112" s="454"/>
    </row>
    <row r="113" spans="1:7" ht="15.2" customHeight="1" x14ac:dyDescent="0.2">
      <c r="A113" s="432"/>
      <c r="B113" s="433"/>
      <c r="C113" s="434"/>
      <c r="D113" s="439"/>
      <c r="E113" s="448" t="s">
        <v>325</v>
      </c>
      <c r="F113" s="437"/>
    </row>
    <row r="114" spans="1:7" ht="15.2" customHeight="1" x14ac:dyDescent="0.2">
      <c r="A114" s="432"/>
      <c r="B114" s="433"/>
      <c r="C114" s="434"/>
      <c r="D114" s="439"/>
      <c r="E114" s="382" t="s">
        <v>405</v>
      </c>
      <c r="F114" s="437"/>
    </row>
    <row r="115" spans="1:7" ht="15.2" customHeight="1" x14ac:dyDescent="0.2">
      <c r="A115" s="432"/>
      <c r="B115" s="433"/>
      <c r="C115" s="434"/>
      <c r="D115" s="439"/>
      <c r="E115" s="382" t="s">
        <v>406</v>
      </c>
      <c r="F115" s="437"/>
    </row>
    <row r="116" spans="1:7" ht="15.2" customHeight="1" x14ac:dyDescent="0.2">
      <c r="A116" s="432"/>
      <c r="B116" s="433"/>
      <c r="C116" s="434"/>
      <c r="D116" s="439"/>
      <c r="E116" s="382" t="s">
        <v>372</v>
      </c>
      <c r="F116" s="437"/>
    </row>
    <row r="117" spans="1:7" ht="15.2" customHeight="1" x14ac:dyDescent="0.2">
      <c r="A117" s="432"/>
      <c r="B117" s="433"/>
      <c r="C117" s="434"/>
      <c r="D117" s="469"/>
      <c r="E117" s="448" t="s">
        <v>328</v>
      </c>
      <c r="F117" s="437"/>
    </row>
    <row r="118" spans="1:7" ht="15.2" customHeight="1" x14ac:dyDescent="0.2">
      <c r="A118" s="432"/>
      <c r="B118" s="433"/>
      <c r="C118" s="434"/>
      <c r="D118" s="439"/>
      <c r="E118" s="448" t="s">
        <v>324</v>
      </c>
      <c r="F118" s="437"/>
    </row>
    <row r="119" spans="1:7" ht="15.2" customHeight="1" x14ac:dyDescent="0.2">
      <c r="A119" s="432"/>
      <c r="B119" s="433"/>
      <c r="C119" s="434"/>
      <c r="D119" s="439"/>
      <c r="E119" s="470" t="s">
        <v>377</v>
      </c>
      <c r="F119" s="454"/>
    </row>
    <row r="120" spans="1:7" ht="15.2" customHeight="1" x14ac:dyDescent="0.2">
      <c r="A120" s="441"/>
      <c r="B120" s="442"/>
      <c r="C120" s="443"/>
      <c r="D120" s="444"/>
      <c r="E120" s="471" t="s">
        <v>375</v>
      </c>
      <c r="F120" s="405"/>
    </row>
    <row r="121" spans="1:7" ht="39" customHeight="1" x14ac:dyDescent="0.2">
      <c r="A121" s="371">
        <v>10</v>
      </c>
      <c r="B121" s="371">
        <v>801</v>
      </c>
      <c r="C121" s="371">
        <v>80150</v>
      </c>
      <c r="D121" s="414" t="s">
        <v>362</v>
      </c>
      <c r="E121" s="373" t="s">
        <v>407</v>
      </c>
      <c r="F121" s="374">
        <f>158853+90670</f>
        <v>249523</v>
      </c>
    </row>
    <row r="122" spans="1:7" ht="25.5" customHeight="1" x14ac:dyDescent="0.2">
      <c r="A122" s="432"/>
      <c r="B122" s="433"/>
      <c r="C122" s="434"/>
      <c r="D122" s="439"/>
      <c r="E122" s="436" t="s">
        <v>408</v>
      </c>
      <c r="F122" s="437"/>
    </row>
    <row r="123" spans="1:7" ht="16.5" customHeight="1" x14ac:dyDescent="0.2">
      <c r="A123" s="441"/>
      <c r="B123" s="442"/>
      <c r="C123" s="443"/>
      <c r="D123" s="472"/>
      <c r="E123" s="473" t="s">
        <v>366</v>
      </c>
      <c r="F123" s="452"/>
    </row>
    <row r="124" spans="1:7" ht="16.5" customHeight="1" x14ac:dyDescent="0.2">
      <c r="A124" s="432"/>
      <c r="B124" s="433"/>
      <c r="C124" s="434"/>
      <c r="D124" s="439"/>
      <c r="E124" s="470" t="s">
        <v>363</v>
      </c>
      <c r="F124" s="454"/>
    </row>
    <row r="125" spans="1:7" ht="15.75" customHeight="1" x14ac:dyDescent="0.2">
      <c r="A125" s="441"/>
      <c r="B125" s="442"/>
      <c r="C125" s="443"/>
      <c r="D125" s="444"/>
      <c r="E125" s="445" t="s">
        <v>364</v>
      </c>
      <c r="F125" s="405"/>
      <c r="G125" s="438"/>
    </row>
    <row r="126" spans="1:7" ht="13.5" customHeight="1" x14ac:dyDescent="0.2">
      <c r="A126" s="416">
        <v>11</v>
      </c>
      <c r="B126" s="416">
        <v>801</v>
      </c>
      <c r="C126" s="416">
        <v>80151</v>
      </c>
      <c r="D126" s="365">
        <v>2540</v>
      </c>
      <c r="E126" s="457" t="s">
        <v>409</v>
      </c>
      <c r="F126" s="369">
        <f>60410</f>
        <v>60410</v>
      </c>
    </row>
    <row r="127" spans="1:7" ht="15.2" customHeight="1" x14ac:dyDescent="0.2">
      <c r="A127" s="427"/>
      <c r="B127" s="428"/>
      <c r="C127" s="429"/>
      <c r="D127" s="466"/>
      <c r="E127" s="460" t="s">
        <v>410</v>
      </c>
      <c r="F127" s="431"/>
    </row>
    <row r="128" spans="1:7" ht="15.2" customHeight="1" x14ac:dyDescent="0.2">
      <c r="A128" s="441"/>
      <c r="B128" s="442"/>
      <c r="C128" s="443"/>
      <c r="D128" s="474"/>
      <c r="E128" s="403" t="s">
        <v>411</v>
      </c>
      <c r="F128" s="405"/>
    </row>
    <row r="129" spans="1:6" ht="102" customHeight="1" x14ac:dyDescent="0.2">
      <c r="A129" s="371">
        <v>12</v>
      </c>
      <c r="B129" s="371">
        <v>801</v>
      </c>
      <c r="C129" s="371">
        <v>80152</v>
      </c>
      <c r="D129" s="414" t="s">
        <v>362</v>
      </c>
      <c r="E129" s="373" t="s">
        <v>412</v>
      </c>
      <c r="F129" s="374">
        <f>221339+382609</f>
        <v>603948</v>
      </c>
    </row>
    <row r="130" spans="1:6" ht="15" customHeight="1" x14ac:dyDescent="0.2">
      <c r="A130" s="427"/>
      <c r="B130" s="428"/>
      <c r="C130" s="429"/>
      <c r="D130" s="408"/>
      <c r="E130" s="475" t="s">
        <v>413</v>
      </c>
      <c r="F130" s="431"/>
    </row>
    <row r="131" spans="1:6" ht="24.75" customHeight="1" x14ac:dyDescent="0.2">
      <c r="A131" s="432"/>
      <c r="B131" s="433"/>
      <c r="C131" s="434"/>
      <c r="D131" s="439"/>
      <c r="E131" s="399" t="s">
        <v>392</v>
      </c>
      <c r="F131" s="454"/>
    </row>
    <row r="132" spans="1:6" ht="15" customHeight="1" x14ac:dyDescent="0.2">
      <c r="A132" s="432"/>
      <c r="B132" s="433"/>
      <c r="C132" s="434"/>
      <c r="D132" s="439"/>
      <c r="E132" s="448" t="s">
        <v>401</v>
      </c>
      <c r="F132" s="437"/>
    </row>
    <row r="133" spans="1:6" ht="22.9" customHeight="1" x14ac:dyDescent="0.2">
      <c r="A133" s="432"/>
      <c r="B133" s="433"/>
      <c r="C133" s="434"/>
      <c r="D133" s="435"/>
      <c r="E133" s="476" t="s">
        <v>380</v>
      </c>
      <c r="F133" s="437"/>
    </row>
    <row r="134" spans="1:6" ht="24.75" customHeight="1" x14ac:dyDescent="0.2">
      <c r="A134" s="432"/>
      <c r="B134" s="433"/>
      <c r="C134" s="434"/>
      <c r="D134" s="439"/>
      <c r="E134" s="382" t="s">
        <v>332</v>
      </c>
      <c r="F134" s="437"/>
    </row>
    <row r="135" spans="1:6" ht="24" customHeight="1" x14ac:dyDescent="0.2">
      <c r="A135" s="441"/>
      <c r="B135" s="442"/>
      <c r="C135" s="443"/>
      <c r="D135" s="444"/>
      <c r="E135" s="445" t="s">
        <v>394</v>
      </c>
      <c r="F135" s="405"/>
    </row>
    <row r="136" spans="1:6" ht="15.75" customHeight="1" x14ac:dyDescent="0.2">
      <c r="A136" s="477">
        <v>13</v>
      </c>
      <c r="B136" s="477">
        <v>853</v>
      </c>
      <c r="C136" s="477">
        <v>85311</v>
      </c>
      <c r="D136" s="478">
        <v>2580</v>
      </c>
      <c r="E136" s="442" t="s">
        <v>414</v>
      </c>
      <c r="F136" s="405">
        <v>230801</v>
      </c>
    </row>
    <row r="137" spans="1:6" ht="18" customHeight="1" x14ac:dyDescent="0.2">
      <c r="A137" s="421"/>
      <c r="B137" s="457"/>
      <c r="C137" s="443"/>
      <c r="D137" s="447"/>
      <c r="E137" s="442" t="s">
        <v>415</v>
      </c>
      <c r="F137" s="405"/>
    </row>
    <row r="138" spans="1:6" ht="15.75" customHeight="1" x14ac:dyDescent="0.2">
      <c r="A138" s="416">
        <v>14</v>
      </c>
      <c r="B138" s="416">
        <v>854</v>
      </c>
      <c r="C138" s="479">
        <v>85402</v>
      </c>
      <c r="D138" s="478">
        <v>2540</v>
      </c>
      <c r="E138" s="480" t="s">
        <v>416</v>
      </c>
      <c r="F138" s="369">
        <f>984049</f>
        <v>984049</v>
      </c>
    </row>
    <row r="139" spans="1:6" ht="22.5" customHeight="1" x14ac:dyDescent="0.2">
      <c r="A139" s="421"/>
      <c r="B139" s="457"/>
      <c r="C139" s="458"/>
      <c r="D139" s="381"/>
      <c r="E139" s="481" t="s">
        <v>417</v>
      </c>
      <c r="F139" s="369"/>
    </row>
    <row r="140" spans="1:6" ht="15.75" customHeight="1" x14ac:dyDescent="0.2">
      <c r="A140" s="416">
        <v>15</v>
      </c>
      <c r="B140" s="416">
        <v>854</v>
      </c>
      <c r="C140" s="416">
        <v>85404</v>
      </c>
      <c r="D140" s="367">
        <v>2540</v>
      </c>
      <c r="E140" s="457" t="s">
        <v>418</v>
      </c>
      <c r="F140" s="369">
        <f>534790</f>
        <v>534790</v>
      </c>
    </row>
    <row r="141" spans="1:6" ht="15" customHeight="1" x14ac:dyDescent="0.2">
      <c r="A141" s="432"/>
      <c r="B141" s="433"/>
      <c r="C141" s="434"/>
      <c r="D141" s="439"/>
      <c r="E141" s="440" t="s">
        <v>375</v>
      </c>
      <c r="F141" s="454"/>
    </row>
    <row r="142" spans="1:6" ht="13.5" customHeight="1" x14ac:dyDescent="0.2">
      <c r="A142" s="432"/>
      <c r="B142" s="433"/>
      <c r="C142" s="434"/>
      <c r="D142" s="439"/>
      <c r="E142" s="482" t="s">
        <v>325</v>
      </c>
      <c r="F142" s="437"/>
    </row>
    <row r="143" spans="1:6" ht="24.75" customHeight="1" x14ac:dyDescent="0.2">
      <c r="A143" s="432"/>
      <c r="B143" s="433"/>
      <c r="C143" s="434"/>
      <c r="D143" s="449"/>
      <c r="E143" s="400" t="s">
        <v>403</v>
      </c>
      <c r="F143" s="437"/>
    </row>
    <row r="144" spans="1:6" ht="13.5" customHeight="1" x14ac:dyDescent="0.2">
      <c r="A144" s="432"/>
      <c r="B144" s="433"/>
      <c r="C144" s="434"/>
      <c r="D144" s="439"/>
      <c r="E144" s="382" t="s">
        <v>404</v>
      </c>
      <c r="F144" s="437"/>
    </row>
    <row r="145" spans="1:6" ht="13.5" customHeight="1" x14ac:dyDescent="0.2">
      <c r="A145" s="432"/>
      <c r="B145" s="433"/>
      <c r="C145" s="434"/>
      <c r="D145" s="439"/>
      <c r="E145" s="448" t="s">
        <v>328</v>
      </c>
      <c r="F145" s="437"/>
    </row>
    <row r="146" spans="1:6" ht="13.5" customHeight="1" x14ac:dyDescent="0.2">
      <c r="A146" s="432"/>
      <c r="B146" s="433"/>
      <c r="C146" s="434"/>
      <c r="D146" s="439"/>
      <c r="E146" s="382" t="s">
        <v>405</v>
      </c>
      <c r="F146" s="437"/>
    </row>
    <row r="147" spans="1:6" ht="13.5" customHeight="1" x14ac:dyDescent="0.2">
      <c r="A147" s="432"/>
      <c r="B147" s="433"/>
      <c r="C147" s="434"/>
      <c r="D147" s="439"/>
      <c r="E147" s="382" t="s">
        <v>372</v>
      </c>
      <c r="F147" s="437"/>
    </row>
    <row r="148" spans="1:6" ht="13.5" customHeight="1" x14ac:dyDescent="0.2">
      <c r="A148" s="432"/>
      <c r="B148" s="433"/>
      <c r="C148" s="434"/>
      <c r="D148" s="439"/>
      <c r="E148" s="468" t="s">
        <v>326</v>
      </c>
      <c r="F148" s="454"/>
    </row>
    <row r="149" spans="1:6" ht="14.25" customHeight="1" x14ac:dyDescent="0.2">
      <c r="A149" s="432"/>
      <c r="B149" s="433"/>
      <c r="C149" s="434"/>
      <c r="D149" s="439"/>
      <c r="E149" s="382" t="s">
        <v>406</v>
      </c>
      <c r="F149" s="437"/>
    </row>
    <row r="150" spans="1:6" ht="14.25" customHeight="1" x14ac:dyDescent="0.2">
      <c r="A150" s="441"/>
      <c r="B150" s="442"/>
      <c r="C150" s="443"/>
      <c r="D150" s="389"/>
      <c r="E150" s="483" t="s">
        <v>324</v>
      </c>
      <c r="F150" s="405"/>
    </row>
    <row r="151" spans="1:6" ht="25.5" customHeight="1" x14ac:dyDescent="0.2">
      <c r="A151" s="402">
        <v>16</v>
      </c>
      <c r="B151" s="402">
        <v>854</v>
      </c>
      <c r="C151" s="402">
        <v>85406</v>
      </c>
      <c r="D151" s="381">
        <v>2540</v>
      </c>
      <c r="E151" s="484" t="s">
        <v>419</v>
      </c>
      <c r="F151" s="369">
        <f>60974</f>
        <v>60974</v>
      </c>
    </row>
    <row r="152" spans="1:6" ht="15.75" customHeight="1" x14ac:dyDescent="0.2">
      <c r="A152" s="427"/>
      <c r="B152" s="428"/>
      <c r="C152" s="429"/>
      <c r="D152" s="384"/>
      <c r="E152" s="485" t="s">
        <v>420</v>
      </c>
      <c r="F152" s="431"/>
    </row>
    <row r="153" spans="1:6" ht="37.5" customHeight="1" x14ac:dyDescent="0.2">
      <c r="A153" s="441"/>
      <c r="B153" s="442"/>
      <c r="C153" s="443"/>
      <c r="D153" s="447"/>
      <c r="E153" s="486" t="s">
        <v>421</v>
      </c>
      <c r="F153" s="405"/>
    </row>
    <row r="154" spans="1:6" ht="16.5" customHeight="1" x14ac:dyDescent="0.2">
      <c r="A154" s="416">
        <v>17</v>
      </c>
      <c r="B154" s="416">
        <v>854</v>
      </c>
      <c r="C154" s="416">
        <v>85410</v>
      </c>
      <c r="D154" s="367">
        <v>2590</v>
      </c>
      <c r="E154" s="457" t="s">
        <v>148</v>
      </c>
      <c r="F154" s="369">
        <f>911326</f>
        <v>911326</v>
      </c>
    </row>
    <row r="155" spans="1:6" ht="13.5" customHeight="1" x14ac:dyDescent="0.2">
      <c r="A155" s="421"/>
      <c r="B155" s="457"/>
      <c r="C155" s="458"/>
      <c r="D155" s="447"/>
      <c r="E155" s="442" t="s">
        <v>422</v>
      </c>
      <c r="F155" s="369"/>
    </row>
    <row r="156" spans="1:6" ht="14.25" customHeight="1" x14ac:dyDescent="0.2">
      <c r="A156" s="625"/>
      <c r="B156" s="626"/>
      <c r="C156" s="626"/>
      <c r="D156" s="365"/>
      <c r="E156" s="626" t="s">
        <v>360</v>
      </c>
      <c r="F156" s="627">
        <f>SUM(F53:F155)</f>
        <v>40949255</v>
      </c>
    </row>
    <row r="157" spans="1:6" ht="15.75" customHeight="1" x14ac:dyDescent="0.2">
      <c r="A157" s="487"/>
      <c r="B157" s="488"/>
      <c r="C157" s="488"/>
      <c r="D157" s="365"/>
      <c r="E157" s="488" t="s">
        <v>288</v>
      </c>
      <c r="F157" s="489">
        <f>F156+F50</f>
        <v>62514517.379999995</v>
      </c>
    </row>
    <row r="159" spans="1:6" ht="12.6" customHeight="1" x14ac:dyDescent="0.2">
      <c r="A159" s="628"/>
      <c r="F159" s="490"/>
    </row>
    <row r="161" spans="6:6" x14ac:dyDescent="0.2">
      <c r="F161" s="490"/>
    </row>
  </sheetData>
  <pageMargins left="0.47244094488188981" right="0.43307086614173229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  <rowBreaks count="2" manualBreakCount="2">
    <brk id="107" max="16383" man="1"/>
    <brk id="13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A3C3D-F703-4AAF-A2CF-6ACA1BD71C08}">
  <sheetPr>
    <tabColor rgb="FFFF00FF"/>
  </sheetPr>
  <dimension ref="A1:G37"/>
  <sheetViews>
    <sheetView zoomScale="110" zoomScaleNormal="110" workbookViewId="0"/>
  </sheetViews>
  <sheetFormatPr defaultRowHeight="15" x14ac:dyDescent="0.25"/>
  <cols>
    <col min="1" max="1" width="5.140625" customWidth="1"/>
    <col min="2" max="2" width="9" customWidth="1"/>
    <col min="3" max="3" width="47.42578125" customWidth="1"/>
    <col min="4" max="4" width="17" customWidth="1"/>
    <col min="5" max="5" width="15" customWidth="1"/>
    <col min="6" max="6" width="15.85546875" customWidth="1"/>
    <col min="7" max="7" width="16.14062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3" t="s">
        <v>423</v>
      </c>
    </row>
    <row r="2" spans="1:7" x14ac:dyDescent="0.25">
      <c r="F2" s="3" t="s">
        <v>193</v>
      </c>
    </row>
    <row r="3" spans="1:7" x14ac:dyDescent="0.25">
      <c r="F3" s="3" t="s">
        <v>1</v>
      </c>
    </row>
    <row r="4" spans="1:7" x14ac:dyDescent="0.25">
      <c r="F4" s="3" t="s">
        <v>194</v>
      </c>
    </row>
    <row r="6" spans="1:7" s="492" customFormat="1" ht="12.75" x14ac:dyDescent="0.2">
      <c r="A6" s="491" t="s">
        <v>424</v>
      </c>
      <c r="B6" s="491"/>
      <c r="C6" s="491"/>
      <c r="D6" s="491"/>
      <c r="E6" s="491"/>
      <c r="F6" s="491"/>
      <c r="G6" s="491"/>
    </row>
    <row r="7" spans="1:7" s="492" customFormat="1" ht="12.75" x14ac:dyDescent="0.2">
      <c r="A7" s="491" t="s">
        <v>425</v>
      </c>
      <c r="B7" s="491"/>
      <c r="C7" s="491"/>
      <c r="D7" s="491"/>
      <c r="E7" s="491"/>
      <c r="F7" s="491"/>
      <c r="G7" s="491"/>
    </row>
    <row r="8" spans="1:7" x14ac:dyDescent="0.25">
      <c r="A8" s="493" t="s">
        <v>426</v>
      </c>
      <c r="B8" s="493"/>
      <c r="C8" s="493"/>
      <c r="D8" s="493"/>
      <c r="E8" s="493"/>
      <c r="F8" s="493"/>
      <c r="G8" s="493"/>
    </row>
    <row r="9" spans="1:7" x14ac:dyDescent="0.25">
      <c r="A9" s="629"/>
      <c r="B9" s="629"/>
      <c r="C9" s="629"/>
      <c r="D9" s="629"/>
      <c r="E9" s="629"/>
      <c r="F9" s="629"/>
      <c r="G9" s="494" t="s">
        <v>3</v>
      </c>
    </row>
    <row r="10" spans="1:7" ht="15" customHeight="1" x14ac:dyDescent="0.25">
      <c r="A10" s="495"/>
      <c r="B10" s="496"/>
      <c r="C10" s="496"/>
      <c r="D10" s="497" t="s">
        <v>427</v>
      </c>
      <c r="E10" s="498"/>
      <c r="F10" s="499"/>
      <c r="G10" s="497" t="s">
        <v>428</v>
      </c>
    </row>
    <row r="11" spans="1:7" x14ac:dyDescent="0.25">
      <c r="A11" s="500" t="s">
        <v>247</v>
      </c>
      <c r="B11" s="501" t="s">
        <v>5</v>
      </c>
      <c r="C11" s="501" t="s">
        <v>429</v>
      </c>
      <c r="D11" s="502" t="s">
        <v>430</v>
      </c>
      <c r="E11" s="502"/>
      <c r="F11" s="502"/>
      <c r="G11" s="502" t="s">
        <v>430</v>
      </c>
    </row>
    <row r="12" spans="1:7" x14ac:dyDescent="0.25">
      <c r="A12" s="500"/>
      <c r="B12" s="503"/>
      <c r="C12" s="501"/>
      <c r="D12" s="502" t="s">
        <v>431</v>
      </c>
      <c r="E12" s="502" t="s">
        <v>432</v>
      </c>
      <c r="F12" s="502" t="s">
        <v>281</v>
      </c>
      <c r="G12" s="502" t="s">
        <v>433</v>
      </c>
    </row>
    <row r="13" spans="1:7" x14ac:dyDescent="0.25">
      <c r="A13" s="504"/>
      <c r="B13" s="503" t="s">
        <v>6</v>
      </c>
      <c r="C13" s="503"/>
      <c r="D13" s="505"/>
      <c r="E13" s="505"/>
      <c r="F13" s="505"/>
      <c r="G13" s="505"/>
    </row>
    <row r="14" spans="1:7" s="507" customFormat="1" ht="9.75" x14ac:dyDescent="0.15">
      <c r="A14" s="506">
        <v>1</v>
      </c>
      <c r="B14" s="506">
        <v>2</v>
      </c>
      <c r="C14" s="506">
        <v>3</v>
      </c>
      <c r="D14" s="506">
        <v>4</v>
      </c>
      <c r="E14" s="506">
        <v>5</v>
      </c>
      <c r="F14" s="506">
        <v>6</v>
      </c>
      <c r="G14" s="506">
        <v>7</v>
      </c>
    </row>
    <row r="15" spans="1:7" s="629" customFormat="1" x14ac:dyDescent="0.25">
      <c r="A15" s="508"/>
      <c r="B15" s="509">
        <v>801</v>
      </c>
      <c r="C15" s="630"/>
      <c r="D15" s="510"/>
      <c r="E15" s="510"/>
      <c r="F15" s="510"/>
      <c r="G15" s="510"/>
    </row>
    <row r="16" spans="1:7" ht="13.5" customHeight="1" x14ac:dyDescent="0.25">
      <c r="A16" s="511" t="s">
        <v>434</v>
      </c>
      <c r="B16" s="512">
        <v>80101</v>
      </c>
      <c r="C16" s="513" t="s">
        <v>81</v>
      </c>
      <c r="D16" s="514">
        <v>0</v>
      </c>
      <c r="E16" s="514">
        <v>780865.97</v>
      </c>
      <c r="F16" s="514">
        <v>780865.97</v>
      </c>
      <c r="G16" s="514">
        <v>0</v>
      </c>
    </row>
    <row r="17" spans="1:7" ht="13.5" customHeight="1" x14ac:dyDescent="0.25">
      <c r="A17" s="511" t="s">
        <v>435</v>
      </c>
      <c r="B17" s="512">
        <v>80102</v>
      </c>
      <c r="C17" s="515" t="s">
        <v>98</v>
      </c>
      <c r="D17" s="516">
        <v>0</v>
      </c>
      <c r="E17" s="516">
        <v>17126</v>
      </c>
      <c r="F17" s="516">
        <v>17126</v>
      </c>
      <c r="G17" s="516">
        <v>0</v>
      </c>
    </row>
    <row r="18" spans="1:7" ht="13.5" customHeight="1" x14ac:dyDescent="0.25">
      <c r="A18" s="511" t="s">
        <v>436</v>
      </c>
      <c r="B18" s="512">
        <v>80104</v>
      </c>
      <c r="C18" s="515" t="s">
        <v>102</v>
      </c>
      <c r="D18" s="516">
        <v>0</v>
      </c>
      <c r="E18" s="516">
        <v>4530355.8</v>
      </c>
      <c r="F18" s="516">
        <v>4530355.8</v>
      </c>
      <c r="G18" s="516">
        <v>0</v>
      </c>
    </row>
    <row r="19" spans="1:7" ht="13.5" customHeight="1" x14ac:dyDescent="0.25">
      <c r="A19" s="511" t="s">
        <v>437</v>
      </c>
      <c r="B19" s="512">
        <v>80115</v>
      </c>
      <c r="C19" s="515" t="s">
        <v>105</v>
      </c>
      <c r="D19" s="516">
        <v>0</v>
      </c>
      <c r="E19" s="516">
        <v>1092154.56</v>
      </c>
      <c r="F19" s="516">
        <v>1092154.56</v>
      </c>
      <c r="G19" s="516">
        <v>0</v>
      </c>
    </row>
    <row r="20" spans="1:7" ht="13.5" customHeight="1" x14ac:dyDescent="0.25">
      <c r="A20" s="511" t="s">
        <v>438</v>
      </c>
      <c r="B20" s="512">
        <v>80120</v>
      </c>
      <c r="C20" s="515" t="s">
        <v>107</v>
      </c>
      <c r="D20" s="517">
        <v>0</v>
      </c>
      <c r="E20" s="516">
        <v>255540</v>
      </c>
      <c r="F20" s="516">
        <v>255540</v>
      </c>
      <c r="G20" s="516">
        <v>0</v>
      </c>
    </row>
    <row r="21" spans="1:7" ht="13.5" customHeight="1" x14ac:dyDescent="0.25">
      <c r="A21" s="511" t="s">
        <v>439</v>
      </c>
      <c r="B21" s="512">
        <v>80132</v>
      </c>
      <c r="C21" s="515" t="s">
        <v>440</v>
      </c>
      <c r="D21" s="516">
        <v>0</v>
      </c>
      <c r="E21" s="516">
        <v>34200</v>
      </c>
      <c r="F21" s="516">
        <v>34200</v>
      </c>
      <c r="G21" s="518">
        <v>0</v>
      </c>
    </row>
    <row r="22" spans="1:7" ht="13.5" customHeight="1" x14ac:dyDescent="0.25">
      <c r="A22" s="511" t="s">
        <v>441</v>
      </c>
      <c r="B22" s="512">
        <v>80134</v>
      </c>
      <c r="C22" s="515" t="s">
        <v>110</v>
      </c>
      <c r="D22" s="516">
        <v>0</v>
      </c>
      <c r="E22" s="516">
        <v>1300</v>
      </c>
      <c r="F22" s="516">
        <v>1300</v>
      </c>
      <c r="G22" s="516">
        <v>0</v>
      </c>
    </row>
    <row r="23" spans="1:7" ht="13.5" customHeight="1" x14ac:dyDescent="0.25">
      <c r="A23" s="519" t="s">
        <v>442</v>
      </c>
      <c r="B23" s="520">
        <v>80140</v>
      </c>
      <c r="C23" s="521" t="s">
        <v>443</v>
      </c>
      <c r="D23" s="516">
        <v>0</v>
      </c>
      <c r="E23" s="516">
        <v>159270</v>
      </c>
      <c r="F23" s="516">
        <v>159270</v>
      </c>
      <c r="G23" s="516">
        <v>0</v>
      </c>
    </row>
    <row r="24" spans="1:7" ht="13.5" customHeight="1" x14ac:dyDescent="0.25">
      <c r="A24" s="519" t="s">
        <v>444</v>
      </c>
      <c r="B24" s="520">
        <v>80142</v>
      </c>
      <c r="C24" s="521" t="s">
        <v>445</v>
      </c>
      <c r="D24" s="516">
        <v>0</v>
      </c>
      <c r="E24" s="516">
        <v>367147</v>
      </c>
      <c r="F24" s="516">
        <v>367147</v>
      </c>
      <c r="G24" s="516">
        <v>0</v>
      </c>
    </row>
    <row r="25" spans="1:7" ht="13.5" customHeight="1" x14ac:dyDescent="0.25">
      <c r="A25" s="519" t="s">
        <v>446</v>
      </c>
      <c r="B25" s="520">
        <v>80144</v>
      </c>
      <c r="C25" s="521" t="s">
        <v>447</v>
      </c>
      <c r="D25" s="516">
        <v>0</v>
      </c>
      <c r="E25" s="516">
        <v>74800</v>
      </c>
      <c r="F25" s="516">
        <v>74800</v>
      </c>
      <c r="G25" s="516">
        <v>0</v>
      </c>
    </row>
    <row r="26" spans="1:7" ht="13.5" customHeight="1" x14ac:dyDescent="0.25">
      <c r="A26" s="519" t="s">
        <v>448</v>
      </c>
      <c r="B26" s="520">
        <v>80148</v>
      </c>
      <c r="C26" s="515" t="s">
        <v>449</v>
      </c>
      <c r="D26" s="517">
        <v>0</v>
      </c>
      <c r="E26" s="517">
        <v>2945515</v>
      </c>
      <c r="F26" s="517">
        <v>2945515</v>
      </c>
      <c r="G26" s="517">
        <v>0</v>
      </c>
    </row>
    <row r="27" spans="1:7" ht="13.5" customHeight="1" x14ac:dyDescent="0.25">
      <c r="A27" s="522"/>
      <c r="B27" s="523">
        <v>854</v>
      </c>
      <c r="C27" s="524"/>
      <c r="D27" s="525"/>
      <c r="E27" s="525"/>
      <c r="F27" s="525"/>
      <c r="G27" s="525"/>
    </row>
    <row r="28" spans="1:7" ht="13.5" customHeight="1" x14ac:dyDescent="0.25">
      <c r="A28" s="511" t="s">
        <v>434</v>
      </c>
      <c r="B28" s="512">
        <v>85410</v>
      </c>
      <c r="C28" s="515" t="s">
        <v>148</v>
      </c>
      <c r="D28" s="516">
        <v>0</v>
      </c>
      <c r="E28" s="516">
        <v>491700</v>
      </c>
      <c r="F28" s="516">
        <v>491700</v>
      </c>
      <c r="G28" s="516">
        <v>0</v>
      </c>
    </row>
    <row r="29" spans="1:7" ht="13.5" customHeight="1" x14ac:dyDescent="0.25">
      <c r="A29" s="511" t="s">
        <v>435</v>
      </c>
      <c r="B29" s="512">
        <v>85412</v>
      </c>
      <c r="C29" s="515" t="s">
        <v>450</v>
      </c>
      <c r="D29" s="516"/>
      <c r="E29" s="516"/>
      <c r="F29" s="516"/>
      <c r="G29" s="516"/>
    </row>
    <row r="30" spans="1:7" ht="13.5" customHeight="1" x14ac:dyDescent="0.25">
      <c r="A30" s="511"/>
      <c r="B30" s="512"/>
      <c r="C30" s="515" t="s">
        <v>451</v>
      </c>
      <c r="D30" s="516">
        <v>0</v>
      </c>
      <c r="E30" s="516">
        <v>7200</v>
      </c>
      <c r="F30" s="516">
        <v>7200</v>
      </c>
      <c r="G30" s="516">
        <v>0</v>
      </c>
    </row>
    <row r="31" spans="1:7" ht="13.5" customHeight="1" x14ac:dyDescent="0.25">
      <c r="A31" s="511" t="s">
        <v>436</v>
      </c>
      <c r="B31" s="512">
        <v>85417</v>
      </c>
      <c r="C31" s="526" t="s">
        <v>452</v>
      </c>
      <c r="D31" s="516">
        <v>0</v>
      </c>
      <c r="E31" s="516">
        <v>80400</v>
      </c>
      <c r="F31" s="516">
        <v>80400</v>
      </c>
      <c r="G31" s="516">
        <v>0</v>
      </c>
    </row>
    <row r="32" spans="1:7" ht="13.5" customHeight="1" x14ac:dyDescent="0.25">
      <c r="A32" s="511" t="s">
        <v>437</v>
      </c>
      <c r="B32" s="527">
        <v>85420</v>
      </c>
      <c r="C32" s="528" t="s">
        <v>152</v>
      </c>
      <c r="D32" s="529">
        <v>0</v>
      </c>
      <c r="E32" s="529">
        <v>22500</v>
      </c>
      <c r="F32" s="529">
        <v>22500</v>
      </c>
      <c r="G32" s="530">
        <v>0</v>
      </c>
    </row>
    <row r="33" spans="1:7" s="633" customFormat="1" ht="22.5" customHeight="1" x14ac:dyDescent="0.25">
      <c r="A33" s="531"/>
      <c r="B33" s="532"/>
      <c r="C33" s="631" t="s">
        <v>453</v>
      </c>
      <c r="D33" s="632">
        <f>SUM(D16:D32)</f>
        <v>0</v>
      </c>
      <c r="E33" s="632">
        <f>SUM(E16:E32)</f>
        <v>10860074.33</v>
      </c>
      <c r="F33" s="632">
        <f>SUM(F16:F32)</f>
        <v>10860074.33</v>
      </c>
      <c r="G33" s="632">
        <f>SUM(G16:G32)</f>
        <v>0</v>
      </c>
    </row>
    <row r="35" spans="1:7" x14ac:dyDescent="0.25">
      <c r="A35" s="634"/>
      <c r="B35" s="634"/>
      <c r="C35" s="533"/>
    </row>
    <row r="36" spans="1:7" x14ac:dyDescent="0.25">
      <c r="A36" s="634"/>
      <c r="B36" s="634"/>
      <c r="C36" s="533"/>
    </row>
    <row r="37" spans="1:7" x14ac:dyDescent="0.25">
      <c r="A37" s="634"/>
      <c r="B37" s="634"/>
      <c r="C37" s="533"/>
    </row>
  </sheetData>
  <pageMargins left="0.70866141732283472" right="0.51181102362204722" top="0.74803149606299213" bottom="0.55118110236220474" header="0.31496062992125984" footer="0.31496062992125984"/>
  <pageSetup paperSize="9" firstPageNumber="5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B091C-162D-477F-AC5D-507F3070A405}">
  <sheetPr>
    <tabColor rgb="FFFFFFFF"/>
  </sheetPr>
  <dimension ref="A1:WVO155"/>
  <sheetViews>
    <sheetView zoomScale="140" zoomScaleNormal="140" workbookViewId="0"/>
  </sheetViews>
  <sheetFormatPr defaultRowHeight="15" x14ac:dyDescent="0.25"/>
  <cols>
    <col min="1" max="1" width="4.85546875" style="629" customWidth="1"/>
    <col min="2" max="2" width="33.42578125" style="629" customWidth="1"/>
    <col min="3" max="3" width="8.5703125" style="629" customWidth="1"/>
    <col min="4" max="4" width="9.42578125" style="629" customWidth="1"/>
    <col min="5" max="5" width="8.140625" style="629" customWidth="1"/>
    <col min="6" max="6" width="13" customWidth="1"/>
    <col min="7" max="7" width="12.85546875" customWidth="1"/>
    <col min="9" max="9" width="12.42578125" customWidth="1"/>
    <col min="77" max="253" width="9.140625" style="629"/>
    <col min="254" max="254" width="5.28515625" style="629" customWidth="1"/>
    <col min="255" max="255" width="8" style="629" customWidth="1"/>
    <col min="256" max="256" width="5.85546875" style="629" customWidth="1"/>
    <col min="257" max="257" width="9.42578125" style="629" customWidth="1"/>
    <col min="258" max="258" width="11.28515625" style="629" customWidth="1"/>
    <col min="259" max="259" width="11" style="629" customWidth="1"/>
    <col min="260" max="260" width="13.140625" style="629" customWidth="1"/>
    <col min="261" max="261" width="11.7109375" style="629" customWidth="1"/>
    <col min="262" max="262" width="11.140625" style="629" customWidth="1"/>
    <col min="263" max="263" width="11.7109375" style="629" customWidth="1"/>
    <col min="264" max="509" width="9.140625" style="629"/>
    <col min="510" max="510" width="5.28515625" style="629" customWidth="1"/>
    <col min="511" max="511" width="8" style="629" customWidth="1"/>
    <col min="512" max="512" width="5.85546875" style="629" customWidth="1"/>
    <col min="513" max="513" width="9.42578125" style="629" customWidth="1"/>
    <col min="514" max="514" width="11.28515625" style="629" customWidth="1"/>
    <col min="515" max="515" width="11" style="629" customWidth="1"/>
    <col min="516" max="516" width="13.140625" style="629" customWidth="1"/>
    <col min="517" max="517" width="11.7109375" style="629" customWidth="1"/>
    <col min="518" max="518" width="11.140625" style="629" customWidth="1"/>
    <col min="519" max="519" width="11.7109375" style="629" customWidth="1"/>
    <col min="520" max="765" width="9.140625" style="629"/>
    <col min="766" max="766" width="5.28515625" style="629" customWidth="1"/>
    <col min="767" max="767" width="8" style="629" customWidth="1"/>
    <col min="768" max="768" width="5.85546875" style="629" customWidth="1"/>
    <col min="769" max="769" width="9.42578125" style="629" customWidth="1"/>
    <col min="770" max="770" width="11.28515625" style="629" customWidth="1"/>
    <col min="771" max="771" width="11" style="629" customWidth="1"/>
    <col min="772" max="772" width="13.140625" style="629" customWidth="1"/>
    <col min="773" max="773" width="11.7109375" style="629" customWidth="1"/>
    <col min="774" max="774" width="11.140625" style="629" customWidth="1"/>
    <col min="775" max="775" width="11.7109375" style="629" customWidth="1"/>
    <col min="776" max="1021" width="9.140625" style="629"/>
    <col min="1022" max="1022" width="5.28515625" style="629" customWidth="1"/>
    <col min="1023" max="1023" width="8" style="629" customWidth="1"/>
    <col min="1024" max="1024" width="5.85546875" style="629" customWidth="1"/>
    <col min="1025" max="1025" width="9.42578125" style="629" customWidth="1"/>
    <col min="1026" max="1026" width="11.28515625" style="629" customWidth="1"/>
    <col min="1027" max="1027" width="11" style="629" customWidth="1"/>
    <col min="1028" max="1028" width="13.140625" style="629" customWidth="1"/>
    <col min="1029" max="1029" width="11.7109375" style="629" customWidth="1"/>
    <col min="1030" max="1030" width="11.140625" style="629" customWidth="1"/>
    <col min="1031" max="1031" width="11.7109375" style="629" customWidth="1"/>
    <col min="1032" max="1277" width="9.140625" style="629"/>
    <col min="1278" max="1278" width="5.28515625" style="629" customWidth="1"/>
    <col min="1279" max="1279" width="8" style="629" customWidth="1"/>
    <col min="1280" max="1280" width="5.85546875" style="629" customWidth="1"/>
    <col min="1281" max="1281" width="9.42578125" style="629" customWidth="1"/>
    <col min="1282" max="1282" width="11.28515625" style="629" customWidth="1"/>
    <col min="1283" max="1283" width="11" style="629" customWidth="1"/>
    <col min="1284" max="1284" width="13.140625" style="629" customWidth="1"/>
    <col min="1285" max="1285" width="11.7109375" style="629" customWidth="1"/>
    <col min="1286" max="1286" width="11.140625" style="629" customWidth="1"/>
    <col min="1287" max="1287" width="11.7109375" style="629" customWidth="1"/>
    <col min="1288" max="1533" width="9.140625" style="629"/>
    <col min="1534" max="1534" width="5.28515625" style="629" customWidth="1"/>
    <col min="1535" max="1535" width="8" style="629" customWidth="1"/>
    <col min="1536" max="1536" width="5.85546875" style="629" customWidth="1"/>
    <col min="1537" max="1537" width="9.42578125" style="629" customWidth="1"/>
    <col min="1538" max="1538" width="11.28515625" style="629" customWidth="1"/>
    <col min="1539" max="1539" width="11" style="629" customWidth="1"/>
    <col min="1540" max="1540" width="13.140625" style="629" customWidth="1"/>
    <col min="1541" max="1541" width="11.7109375" style="629" customWidth="1"/>
    <col min="1542" max="1542" width="11.140625" style="629" customWidth="1"/>
    <col min="1543" max="1543" width="11.7109375" style="629" customWidth="1"/>
    <col min="1544" max="1789" width="9.140625" style="629"/>
    <col min="1790" max="1790" width="5.28515625" style="629" customWidth="1"/>
    <col min="1791" max="1791" width="8" style="629" customWidth="1"/>
    <col min="1792" max="1792" width="5.85546875" style="629" customWidth="1"/>
    <col min="1793" max="1793" width="9.42578125" style="629" customWidth="1"/>
    <col min="1794" max="1794" width="11.28515625" style="629" customWidth="1"/>
    <col min="1795" max="1795" width="11" style="629" customWidth="1"/>
    <col min="1796" max="1796" width="13.140625" style="629" customWidth="1"/>
    <col min="1797" max="1797" width="11.7109375" style="629" customWidth="1"/>
    <col min="1798" max="1798" width="11.140625" style="629" customWidth="1"/>
    <col min="1799" max="1799" width="11.7109375" style="629" customWidth="1"/>
    <col min="1800" max="2045" width="9.140625" style="629"/>
    <col min="2046" max="2046" width="5.28515625" style="629" customWidth="1"/>
    <col min="2047" max="2047" width="8" style="629" customWidth="1"/>
    <col min="2048" max="2048" width="5.85546875" style="629" customWidth="1"/>
    <col min="2049" max="2049" width="9.42578125" style="629" customWidth="1"/>
    <col min="2050" max="2050" width="11.28515625" style="629" customWidth="1"/>
    <col min="2051" max="2051" width="11" style="629" customWidth="1"/>
    <col min="2052" max="2052" width="13.140625" style="629" customWidth="1"/>
    <col min="2053" max="2053" width="11.7109375" style="629" customWidth="1"/>
    <col min="2054" max="2054" width="11.140625" style="629" customWidth="1"/>
    <col min="2055" max="2055" width="11.7109375" style="629" customWidth="1"/>
    <col min="2056" max="2301" width="9.140625" style="629"/>
    <col min="2302" max="2302" width="5.28515625" style="629" customWidth="1"/>
    <col min="2303" max="2303" width="8" style="629" customWidth="1"/>
    <col min="2304" max="2304" width="5.85546875" style="629" customWidth="1"/>
    <col min="2305" max="2305" width="9.42578125" style="629" customWidth="1"/>
    <col min="2306" max="2306" width="11.28515625" style="629" customWidth="1"/>
    <col min="2307" max="2307" width="11" style="629" customWidth="1"/>
    <col min="2308" max="2308" width="13.140625" style="629" customWidth="1"/>
    <col min="2309" max="2309" width="11.7109375" style="629" customWidth="1"/>
    <col min="2310" max="2310" width="11.140625" style="629" customWidth="1"/>
    <col min="2311" max="2311" width="11.7109375" style="629" customWidth="1"/>
    <col min="2312" max="2557" width="9.140625" style="629"/>
    <col min="2558" max="2558" width="5.28515625" style="629" customWidth="1"/>
    <col min="2559" max="2559" width="8" style="629" customWidth="1"/>
    <col min="2560" max="2560" width="5.85546875" style="629" customWidth="1"/>
    <col min="2561" max="2561" width="9.42578125" style="629" customWidth="1"/>
    <col min="2562" max="2562" width="11.28515625" style="629" customWidth="1"/>
    <col min="2563" max="2563" width="11" style="629" customWidth="1"/>
    <col min="2564" max="2564" width="13.140625" style="629" customWidth="1"/>
    <col min="2565" max="2565" width="11.7109375" style="629" customWidth="1"/>
    <col min="2566" max="2566" width="11.140625" style="629" customWidth="1"/>
    <col min="2567" max="2567" width="11.7109375" style="629" customWidth="1"/>
    <col min="2568" max="2813" width="9.140625" style="629"/>
    <col min="2814" max="2814" width="5.28515625" style="629" customWidth="1"/>
    <col min="2815" max="2815" width="8" style="629" customWidth="1"/>
    <col min="2816" max="2816" width="5.85546875" style="629" customWidth="1"/>
    <col min="2817" max="2817" width="9.42578125" style="629" customWidth="1"/>
    <col min="2818" max="2818" width="11.28515625" style="629" customWidth="1"/>
    <col min="2819" max="2819" width="11" style="629" customWidth="1"/>
    <col min="2820" max="2820" width="13.140625" style="629" customWidth="1"/>
    <col min="2821" max="2821" width="11.7109375" style="629" customWidth="1"/>
    <col min="2822" max="2822" width="11.140625" style="629" customWidth="1"/>
    <col min="2823" max="2823" width="11.7109375" style="629" customWidth="1"/>
    <col min="2824" max="3069" width="9.140625" style="629"/>
    <col min="3070" max="3070" width="5.28515625" style="629" customWidth="1"/>
    <col min="3071" max="3071" width="8" style="629" customWidth="1"/>
    <col min="3072" max="3072" width="5.85546875" style="629" customWidth="1"/>
    <col min="3073" max="3073" width="9.42578125" style="629" customWidth="1"/>
    <col min="3074" max="3074" width="11.28515625" style="629" customWidth="1"/>
    <col min="3075" max="3075" width="11" style="629" customWidth="1"/>
    <col min="3076" max="3076" width="13.140625" style="629" customWidth="1"/>
    <col min="3077" max="3077" width="11.7109375" style="629" customWidth="1"/>
    <col min="3078" max="3078" width="11.140625" style="629" customWidth="1"/>
    <col min="3079" max="3079" width="11.7109375" style="629" customWidth="1"/>
    <col min="3080" max="3325" width="9.140625" style="629"/>
    <col min="3326" max="3326" width="5.28515625" style="629" customWidth="1"/>
    <col min="3327" max="3327" width="8" style="629" customWidth="1"/>
    <col min="3328" max="3328" width="5.85546875" style="629" customWidth="1"/>
    <col min="3329" max="3329" width="9.42578125" style="629" customWidth="1"/>
    <col min="3330" max="3330" width="11.28515625" style="629" customWidth="1"/>
    <col min="3331" max="3331" width="11" style="629" customWidth="1"/>
    <col min="3332" max="3332" width="13.140625" style="629" customWidth="1"/>
    <col min="3333" max="3333" width="11.7109375" style="629" customWidth="1"/>
    <col min="3334" max="3334" width="11.140625" style="629" customWidth="1"/>
    <col min="3335" max="3335" width="11.7109375" style="629" customWidth="1"/>
    <col min="3336" max="3581" width="9.140625" style="629"/>
    <col min="3582" max="3582" width="5.28515625" style="629" customWidth="1"/>
    <col min="3583" max="3583" width="8" style="629" customWidth="1"/>
    <col min="3584" max="3584" width="5.85546875" style="629" customWidth="1"/>
    <col min="3585" max="3585" width="9.42578125" style="629" customWidth="1"/>
    <col min="3586" max="3586" width="11.28515625" style="629" customWidth="1"/>
    <col min="3587" max="3587" width="11" style="629" customWidth="1"/>
    <col min="3588" max="3588" width="13.140625" style="629" customWidth="1"/>
    <col min="3589" max="3589" width="11.7109375" style="629" customWidth="1"/>
    <col min="3590" max="3590" width="11.140625" style="629" customWidth="1"/>
    <col min="3591" max="3591" width="11.7109375" style="629" customWidth="1"/>
    <col min="3592" max="3837" width="9.140625" style="629"/>
    <col min="3838" max="3838" width="5.28515625" style="629" customWidth="1"/>
    <col min="3839" max="3839" width="8" style="629" customWidth="1"/>
    <col min="3840" max="3840" width="5.85546875" style="629" customWidth="1"/>
    <col min="3841" max="3841" width="9.42578125" style="629" customWidth="1"/>
    <col min="3842" max="3842" width="11.28515625" style="629" customWidth="1"/>
    <col min="3843" max="3843" width="11" style="629" customWidth="1"/>
    <col min="3844" max="3844" width="13.140625" style="629" customWidth="1"/>
    <col min="3845" max="3845" width="11.7109375" style="629" customWidth="1"/>
    <col min="3846" max="3846" width="11.140625" style="629" customWidth="1"/>
    <col min="3847" max="3847" width="11.7109375" style="629" customWidth="1"/>
    <col min="3848" max="4093" width="9.140625" style="629"/>
    <col min="4094" max="4094" width="5.28515625" style="629" customWidth="1"/>
    <col min="4095" max="4095" width="8" style="629" customWidth="1"/>
    <col min="4096" max="4096" width="5.85546875" style="629" customWidth="1"/>
    <col min="4097" max="4097" width="9.42578125" style="629" customWidth="1"/>
    <col min="4098" max="4098" width="11.28515625" style="629" customWidth="1"/>
    <col min="4099" max="4099" width="11" style="629" customWidth="1"/>
    <col min="4100" max="4100" width="13.140625" style="629" customWidth="1"/>
    <col min="4101" max="4101" width="11.7109375" style="629" customWidth="1"/>
    <col min="4102" max="4102" width="11.140625" style="629" customWidth="1"/>
    <col min="4103" max="4103" width="11.7109375" style="629" customWidth="1"/>
    <col min="4104" max="4349" width="9.140625" style="629"/>
    <col min="4350" max="4350" width="5.28515625" style="629" customWidth="1"/>
    <col min="4351" max="4351" width="8" style="629" customWidth="1"/>
    <col min="4352" max="4352" width="5.85546875" style="629" customWidth="1"/>
    <col min="4353" max="4353" width="9.42578125" style="629" customWidth="1"/>
    <col min="4354" max="4354" width="11.28515625" style="629" customWidth="1"/>
    <col min="4355" max="4355" width="11" style="629" customWidth="1"/>
    <col min="4356" max="4356" width="13.140625" style="629" customWidth="1"/>
    <col min="4357" max="4357" width="11.7109375" style="629" customWidth="1"/>
    <col min="4358" max="4358" width="11.140625" style="629" customWidth="1"/>
    <col min="4359" max="4359" width="11.7109375" style="629" customWidth="1"/>
    <col min="4360" max="4605" width="9.140625" style="629"/>
    <col min="4606" max="4606" width="5.28515625" style="629" customWidth="1"/>
    <col min="4607" max="4607" width="8" style="629" customWidth="1"/>
    <col min="4608" max="4608" width="5.85546875" style="629" customWidth="1"/>
    <col min="4609" max="4609" width="9.42578125" style="629" customWidth="1"/>
    <col min="4610" max="4610" width="11.28515625" style="629" customWidth="1"/>
    <col min="4611" max="4611" width="11" style="629" customWidth="1"/>
    <col min="4612" max="4612" width="13.140625" style="629" customWidth="1"/>
    <col min="4613" max="4613" width="11.7109375" style="629" customWidth="1"/>
    <col min="4614" max="4614" width="11.140625" style="629" customWidth="1"/>
    <col min="4615" max="4615" width="11.7109375" style="629" customWidth="1"/>
    <col min="4616" max="4861" width="9.140625" style="629"/>
    <col min="4862" max="4862" width="5.28515625" style="629" customWidth="1"/>
    <col min="4863" max="4863" width="8" style="629" customWidth="1"/>
    <col min="4864" max="4864" width="5.85546875" style="629" customWidth="1"/>
    <col min="4865" max="4865" width="9.42578125" style="629" customWidth="1"/>
    <col min="4866" max="4866" width="11.28515625" style="629" customWidth="1"/>
    <col min="4867" max="4867" width="11" style="629" customWidth="1"/>
    <col min="4868" max="4868" width="13.140625" style="629" customWidth="1"/>
    <col min="4869" max="4869" width="11.7109375" style="629" customWidth="1"/>
    <col min="4870" max="4870" width="11.140625" style="629" customWidth="1"/>
    <col min="4871" max="4871" width="11.7109375" style="629" customWidth="1"/>
    <col min="4872" max="5117" width="9.140625" style="629"/>
    <col min="5118" max="5118" width="5.28515625" style="629" customWidth="1"/>
    <col min="5119" max="5119" width="8" style="629" customWidth="1"/>
    <col min="5120" max="5120" width="5.85546875" style="629" customWidth="1"/>
    <col min="5121" max="5121" width="9.42578125" style="629" customWidth="1"/>
    <col min="5122" max="5122" width="11.28515625" style="629" customWidth="1"/>
    <col min="5123" max="5123" width="11" style="629" customWidth="1"/>
    <col min="5124" max="5124" width="13.140625" style="629" customWidth="1"/>
    <col min="5125" max="5125" width="11.7109375" style="629" customWidth="1"/>
    <col min="5126" max="5126" width="11.140625" style="629" customWidth="1"/>
    <col min="5127" max="5127" width="11.7109375" style="629" customWidth="1"/>
    <col min="5128" max="5373" width="9.140625" style="629"/>
    <col min="5374" max="5374" width="5.28515625" style="629" customWidth="1"/>
    <col min="5375" max="5375" width="8" style="629" customWidth="1"/>
    <col min="5376" max="5376" width="5.85546875" style="629" customWidth="1"/>
    <col min="5377" max="5377" width="9.42578125" style="629" customWidth="1"/>
    <col min="5378" max="5378" width="11.28515625" style="629" customWidth="1"/>
    <col min="5379" max="5379" width="11" style="629" customWidth="1"/>
    <col min="5380" max="5380" width="13.140625" style="629" customWidth="1"/>
    <col min="5381" max="5381" width="11.7109375" style="629" customWidth="1"/>
    <col min="5382" max="5382" width="11.140625" style="629" customWidth="1"/>
    <col min="5383" max="5383" width="11.7109375" style="629" customWidth="1"/>
    <col min="5384" max="5629" width="9.140625" style="629"/>
    <col min="5630" max="5630" width="5.28515625" style="629" customWidth="1"/>
    <col min="5631" max="5631" width="8" style="629" customWidth="1"/>
    <col min="5632" max="5632" width="5.85546875" style="629" customWidth="1"/>
    <col min="5633" max="5633" width="9.42578125" style="629" customWidth="1"/>
    <col min="5634" max="5634" width="11.28515625" style="629" customWidth="1"/>
    <col min="5635" max="5635" width="11" style="629" customWidth="1"/>
    <col min="5636" max="5636" width="13.140625" style="629" customWidth="1"/>
    <col min="5637" max="5637" width="11.7109375" style="629" customWidth="1"/>
    <col min="5638" max="5638" width="11.140625" style="629" customWidth="1"/>
    <col min="5639" max="5639" width="11.7109375" style="629" customWidth="1"/>
    <col min="5640" max="5885" width="9.140625" style="629"/>
    <col min="5886" max="5886" width="5.28515625" style="629" customWidth="1"/>
    <col min="5887" max="5887" width="8" style="629" customWidth="1"/>
    <col min="5888" max="5888" width="5.85546875" style="629" customWidth="1"/>
    <col min="5889" max="5889" width="9.42578125" style="629" customWidth="1"/>
    <col min="5890" max="5890" width="11.28515625" style="629" customWidth="1"/>
    <col min="5891" max="5891" width="11" style="629" customWidth="1"/>
    <col min="5892" max="5892" width="13.140625" style="629" customWidth="1"/>
    <col min="5893" max="5893" width="11.7109375" style="629" customWidth="1"/>
    <col min="5894" max="5894" width="11.140625" style="629" customWidth="1"/>
    <col min="5895" max="5895" width="11.7109375" style="629" customWidth="1"/>
    <col min="5896" max="6141" width="9.140625" style="629"/>
    <col min="6142" max="6142" width="5.28515625" style="629" customWidth="1"/>
    <col min="6143" max="6143" width="8" style="629" customWidth="1"/>
    <col min="6144" max="6144" width="5.85546875" style="629" customWidth="1"/>
    <col min="6145" max="6145" width="9.42578125" style="629" customWidth="1"/>
    <col min="6146" max="6146" width="11.28515625" style="629" customWidth="1"/>
    <col min="6147" max="6147" width="11" style="629" customWidth="1"/>
    <col min="6148" max="6148" width="13.140625" style="629" customWidth="1"/>
    <col min="6149" max="6149" width="11.7109375" style="629" customWidth="1"/>
    <col min="6150" max="6150" width="11.140625" style="629" customWidth="1"/>
    <col min="6151" max="6151" width="11.7109375" style="629" customWidth="1"/>
    <col min="6152" max="6397" width="9.140625" style="629"/>
    <col min="6398" max="6398" width="5.28515625" style="629" customWidth="1"/>
    <col min="6399" max="6399" width="8" style="629" customWidth="1"/>
    <col min="6400" max="6400" width="5.85546875" style="629" customWidth="1"/>
    <col min="6401" max="6401" width="9.42578125" style="629" customWidth="1"/>
    <col min="6402" max="6402" width="11.28515625" style="629" customWidth="1"/>
    <col min="6403" max="6403" width="11" style="629" customWidth="1"/>
    <col min="6404" max="6404" width="13.140625" style="629" customWidth="1"/>
    <col min="6405" max="6405" width="11.7109375" style="629" customWidth="1"/>
    <col min="6406" max="6406" width="11.140625" style="629" customWidth="1"/>
    <col min="6407" max="6407" width="11.7109375" style="629" customWidth="1"/>
    <col min="6408" max="6653" width="9.140625" style="629"/>
    <col min="6654" max="6654" width="5.28515625" style="629" customWidth="1"/>
    <col min="6655" max="6655" width="8" style="629" customWidth="1"/>
    <col min="6656" max="6656" width="5.85546875" style="629" customWidth="1"/>
    <col min="6657" max="6657" width="9.42578125" style="629" customWidth="1"/>
    <col min="6658" max="6658" width="11.28515625" style="629" customWidth="1"/>
    <col min="6659" max="6659" width="11" style="629" customWidth="1"/>
    <col min="6660" max="6660" width="13.140625" style="629" customWidth="1"/>
    <col min="6661" max="6661" width="11.7109375" style="629" customWidth="1"/>
    <col min="6662" max="6662" width="11.140625" style="629" customWidth="1"/>
    <col min="6663" max="6663" width="11.7109375" style="629" customWidth="1"/>
    <col min="6664" max="6909" width="9.140625" style="629"/>
    <col min="6910" max="6910" width="5.28515625" style="629" customWidth="1"/>
    <col min="6911" max="6911" width="8" style="629" customWidth="1"/>
    <col min="6912" max="6912" width="5.85546875" style="629" customWidth="1"/>
    <col min="6913" max="6913" width="9.42578125" style="629" customWidth="1"/>
    <col min="6914" max="6914" width="11.28515625" style="629" customWidth="1"/>
    <col min="6915" max="6915" width="11" style="629" customWidth="1"/>
    <col min="6916" max="6916" width="13.140625" style="629" customWidth="1"/>
    <col min="6917" max="6917" width="11.7109375" style="629" customWidth="1"/>
    <col min="6918" max="6918" width="11.140625" style="629" customWidth="1"/>
    <col min="6919" max="6919" width="11.7109375" style="629" customWidth="1"/>
    <col min="6920" max="7165" width="9.140625" style="629"/>
    <col min="7166" max="7166" width="5.28515625" style="629" customWidth="1"/>
    <col min="7167" max="7167" width="8" style="629" customWidth="1"/>
    <col min="7168" max="7168" width="5.85546875" style="629" customWidth="1"/>
    <col min="7169" max="7169" width="9.42578125" style="629" customWidth="1"/>
    <col min="7170" max="7170" width="11.28515625" style="629" customWidth="1"/>
    <col min="7171" max="7171" width="11" style="629" customWidth="1"/>
    <col min="7172" max="7172" width="13.140625" style="629" customWidth="1"/>
    <col min="7173" max="7173" width="11.7109375" style="629" customWidth="1"/>
    <col min="7174" max="7174" width="11.140625" style="629" customWidth="1"/>
    <col min="7175" max="7175" width="11.7109375" style="629" customWidth="1"/>
    <col min="7176" max="7421" width="9.140625" style="629"/>
    <col min="7422" max="7422" width="5.28515625" style="629" customWidth="1"/>
    <col min="7423" max="7423" width="8" style="629" customWidth="1"/>
    <col min="7424" max="7424" width="5.85546875" style="629" customWidth="1"/>
    <col min="7425" max="7425" width="9.42578125" style="629" customWidth="1"/>
    <col min="7426" max="7426" width="11.28515625" style="629" customWidth="1"/>
    <col min="7427" max="7427" width="11" style="629" customWidth="1"/>
    <col min="7428" max="7428" width="13.140625" style="629" customWidth="1"/>
    <col min="7429" max="7429" width="11.7109375" style="629" customWidth="1"/>
    <col min="7430" max="7430" width="11.140625" style="629" customWidth="1"/>
    <col min="7431" max="7431" width="11.7109375" style="629" customWidth="1"/>
    <col min="7432" max="7677" width="9.140625" style="629"/>
    <col min="7678" max="7678" width="5.28515625" style="629" customWidth="1"/>
    <col min="7679" max="7679" width="8" style="629" customWidth="1"/>
    <col min="7680" max="7680" width="5.85546875" style="629" customWidth="1"/>
    <col min="7681" max="7681" width="9.42578125" style="629" customWidth="1"/>
    <col min="7682" max="7682" width="11.28515625" style="629" customWidth="1"/>
    <col min="7683" max="7683" width="11" style="629" customWidth="1"/>
    <col min="7684" max="7684" width="13.140625" style="629" customWidth="1"/>
    <col min="7685" max="7685" width="11.7109375" style="629" customWidth="1"/>
    <col min="7686" max="7686" width="11.140625" style="629" customWidth="1"/>
    <col min="7687" max="7687" width="11.7109375" style="629" customWidth="1"/>
    <col min="7688" max="7933" width="9.140625" style="629"/>
    <col min="7934" max="7934" width="5.28515625" style="629" customWidth="1"/>
    <col min="7935" max="7935" width="8" style="629" customWidth="1"/>
    <col min="7936" max="7936" width="5.85546875" style="629" customWidth="1"/>
    <col min="7937" max="7937" width="9.42578125" style="629" customWidth="1"/>
    <col min="7938" max="7938" width="11.28515625" style="629" customWidth="1"/>
    <col min="7939" max="7939" width="11" style="629" customWidth="1"/>
    <col min="7940" max="7940" width="13.140625" style="629" customWidth="1"/>
    <col min="7941" max="7941" width="11.7109375" style="629" customWidth="1"/>
    <col min="7942" max="7942" width="11.140625" style="629" customWidth="1"/>
    <col min="7943" max="7943" width="11.7109375" style="629" customWidth="1"/>
    <col min="7944" max="8189" width="9.140625" style="629"/>
    <col min="8190" max="8190" width="5.28515625" style="629" customWidth="1"/>
    <col min="8191" max="8191" width="8" style="629" customWidth="1"/>
    <col min="8192" max="8192" width="5.85546875" style="629" customWidth="1"/>
    <col min="8193" max="8193" width="9.42578125" style="629" customWidth="1"/>
    <col min="8194" max="8194" width="11.28515625" style="629" customWidth="1"/>
    <col min="8195" max="8195" width="11" style="629" customWidth="1"/>
    <col min="8196" max="8196" width="13.140625" style="629" customWidth="1"/>
    <col min="8197" max="8197" width="11.7109375" style="629" customWidth="1"/>
    <col min="8198" max="8198" width="11.140625" style="629" customWidth="1"/>
    <col min="8199" max="8199" width="11.7109375" style="629" customWidth="1"/>
    <col min="8200" max="8445" width="9.140625" style="629"/>
    <col min="8446" max="8446" width="5.28515625" style="629" customWidth="1"/>
    <col min="8447" max="8447" width="8" style="629" customWidth="1"/>
    <col min="8448" max="8448" width="5.85546875" style="629" customWidth="1"/>
    <col min="8449" max="8449" width="9.42578125" style="629" customWidth="1"/>
    <col min="8450" max="8450" width="11.28515625" style="629" customWidth="1"/>
    <col min="8451" max="8451" width="11" style="629" customWidth="1"/>
    <col min="8452" max="8452" width="13.140625" style="629" customWidth="1"/>
    <col min="8453" max="8453" width="11.7109375" style="629" customWidth="1"/>
    <col min="8454" max="8454" width="11.140625" style="629" customWidth="1"/>
    <col min="8455" max="8455" width="11.7109375" style="629" customWidth="1"/>
    <col min="8456" max="8701" width="9.140625" style="629"/>
    <col min="8702" max="8702" width="5.28515625" style="629" customWidth="1"/>
    <col min="8703" max="8703" width="8" style="629" customWidth="1"/>
    <col min="8704" max="8704" width="5.85546875" style="629" customWidth="1"/>
    <col min="8705" max="8705" width="9.42578125" style="629" customWidth="1"/>
    <col min="8706" max="8706" width="11.28515625" style="629" customWidth="1"/>
    <col min="8707" max="8707" width="11" style="629" customWidth="1"/>
    <col min="8708" max="8708" width="13.140625" style="629" customWidth="1"/>
    <col min="8709" max="8709" width="11.7109375" style="629" customWidth="1"/>
    <col min="8710" max="8710" width="11.140625" style="629" customWidth="1"/>
    <col min="8711" max="8711" width="11.7109375" style="629" customWidth="1"/>
    <col min="8712" max="8957" width="9.140625" style="629"/>
    <col min="8958" max="8958" width="5.28515625" style="629" customWidth="1"/>
    <col min="8959" max="8959" width="8" style="629" customWidth="1"/>
    <col min="8960" max="8960" width="5.85546875" style="629" customWidth="1"/>
    <col min="8961" max="8961" width="9.42578125" style="629" customWidth="1"/>
    <col min="8962" max="8962" width="11.28515625" style="629" customWidth="1"/>
    <col min="8963" max="8963" width="11" style="629" customWidth="1"/>
    <col min="8964" max="8964" width="13.140625" style="629" customWidth="1"/>
    <col min="8965" max="8965" width="11.7109375" style="629" customWidth="1"/>
    <col min="8966" max="8966" width="11.140625" style="629" customWidth="1"/>
    <col min="8967" max="8967" width="11.7109375" style="629" customWidth="1"/>
    <col min="8968" max="9213" width="9.140625" style="629"/>
    <col min="9214" max="9214" width="5.28515625" style="629" customWidth="1"/>
    <col min="9215" max="9215" width="8" style="629" customWidth="1"/>
    <col min="9216" max="9216" width="5.85546875" style="629" customWidth="1"/>
    <col min="9217" max="9217" width="9.42578125" style="629" customWidth="1"/>
    <col min="9218" max="9218" width="11.28515625" style="629" customWidth="1"/>
    <col min="9219" max="9219" width="11" style="629" customWidth="1"/>
    <col min="9220" max="9220" width="13.140625" style="629" customWidth="1"/>
    <col min="9221" max="9221" width="11.7109375" style="629" customWidth="1"/>
    <col min="9222" max="9222" width="11.140625" style="629" customWidth="1"/>
    <col min="9223" max="9223" width="11.7109375" style="629" customWidth="1"/>
    <col min="9224" max="9469" width="9.140625" style="629"/>
    <col min="9470" max="9470" width="5.28515625" style="629" customWidth="1"/>
    <col min="9471" max="9471" width="8" style="629" customWidth="1"/>
    <col min="9472" max="9472" width="5.85546875" style="629" customWidth="1"/>
    <col min="9473" max="9473" width="9.42578125" style="629" customWidth="1"/>
    <col min="9474" max="9474" width="11.28515625" style="629" customWidth="1"/>
    <col min="9475" max="9475" width="11" style="629" customWidth="1"/>
    <col min="9476" max="9476" width="13.140625" style="629" customWidth="1"/>
    <col min="9477" max="9477" width="11.7109375" style="629" customWidth="1"/>
    <col min="9478" max="9478" width="11.140625" style="629" customWidth="1"/>
    <col min="9479" max="9479" width="11.7109375" style="629" customWidth="1"/>
    <col min="9480" max="9725" width="9.140625" style="629"/>
    <col min="9726" max="9726" width="5.28515625" style="629" customWidth="1"/>
    <col min="9727" max="9727" width="8" style="629" customWidth="1"/>
    <col min="9728" max="9728" width="5.85546875" style="629" customWidth="1"/>
    <col min="9729" max="9729" width="9.42578125" style="629" customWidth="1"/>
    <col min="9730" max="9730" width="11.28515625" style="629" customWidth="1"/>
    <col min="9731" max="9731" width="11" style="629" customWidth="1"/>
    <col min="9732" max="9732" width="13.140625" style="629" customWidth="1"/>
    <col min="9733" max="9733" width="11.7109375" style="629" customWidth="1"/>
    <col min="9734" max="9734" width="11.140625" style="629" customWidth="1"/>
    <col min="9735" max="9735" width="11.7109375" style="629" customWidth="1"/>
    <col min="9736" max="9981" width="9.140625" style="629"/>
    <col min="9982" max="9982" width="5.28515625" style="629" customWidth="1"/>
    <col min="9983" max="9983" width="8" style="629" customWidth="1"/>
    <col min="9984" max="9984" width="5.85546875" style="629" customWidth="1"/>
    <col min="9985" max="9985" width="9.42578125" style="629" customWidth="1"/>
    <col min="9986" max="9986" width="11.28515625" style="629" customWidth="1"/>
    <col min="9987" max="9987" width="11" style="629" customWidth="1"/>
    <col min="9988" max="9988" width="13.140625" style="629" customWidth="1"/>
    <col min="9989" max="9989" width="11.7109375" style="629" customWidth="1"/>
    <col min="9990" max="9990" width="11.140625" style="629" customWidth="1"/>
    <col min="9991" max="9991" width="11.7109375" style="629" customWidth="1"/>
    <col min="9992" max="10237" width="9.140625" style="629"/>
    <col min="10238" max="10238" width="5.28515625" style="629" customWidth="1"/>
    <col min="10239" max="10239" width="8" style="629" customWidth="1"/>
    <col min="10240" max="10240" width="5.85546875" style="629" customWidth="1"/>
    <col min="10241" max="10241" width="9.42578125" style="629" customWidth="1"/>
    <col min="10242" max="10242" width="11.28515625" style="629" customWidth="1"/>
    <col min="10243" max="10243" width="11" style="629" customWidth="1"/>
    <col min="10244" max="10244" width="13.140625" style="629" customWidth="1"/>
    <col min="10245" max="10245" width="11.7109375" style="629" customWidth="1"/>
    <col min="10246" max="10246" width="11.140625" style="629" customWidth="1"/>
    <col min="10247" max="10247" width="11.7109375" style="629" customWidth="1"/>
    <col min="10248" max="10493" width="9.140625" style="629"/>
    <col min="10494" max="10494" width="5.28515625" style="629" customWidth="1"/>
    <col min="10495" max="10495" width="8" style="629" customWidth="1"/>
    <col min="10496" max="10496" width="5.85546875" style="629" customWidth="1"/>
    <col min="10497" max="10497" width="9.42578125" style="629" customWidth="1"/>
    <col min="10498" max="10498" width="11.28515625" style="629" customWidth="1"/>
    <col min="10499" max="10499" width="11" style="629" customWidth="1"/>
    <col min="10500" max="10500" width="13.140625" style="629" customWidth="1"/>
    <col min="10501" max="10501" width="11.7109375" style="629" customWidth="1"/>
    <col min="10502" max="10502" width="11.140625" style="629" customWidth="1"/>
    <col min="10503" max="10503" width="11.7109375" style="629" customWidth="1"/>
    <col min="10504" max="10749" width="9.140625" style="629"/>
    <col min="10750" max="10750" width="5.28515625" style="629" customWidth="1"/>
    <col min="10751" max="10751" width="8" style="629" customWidth="1"/>
    <col min="10752" max="10752" width="5.85546875" style="629" customWidth="1"/>
    <col min="10753" max="10753" width="9.42578125" style="629" customWidth="1"/>
    <col min="10754" max="10754" width="11.28515625" style="629" customWidth="1"/>
    <col min="10755" max="10755" width="11" style="629" customWidth="1"/>
    <col min="10756" max="10756" width="13.140625" style="629" customWidth="1"/>
    <col min="10757" max="10757" width="11.7109375" style="629" customWidth="1"/>
    <col min="10758" max="10758" width="11.140625" style="629" customWidth="1"/>
    <col min="10759" max="10759" width="11.7109375" style="629" customWidth="1"/>
    <col min="10760" max="11005" width="9.140625" style="629"/>
    <col min="11006" max="11006" width="5.28515625" style="629" customWidth="1"/>
    <col min="11007" max="11007" width="8" style="629" customWidth="1"/>
    <col min="11008" max="11008" width="5.85546875" style="629" customWidth="1"/>
    <col min="11009" max="11009" width="9.42578125" style="629" customWidth="1"/>
    <col min="11010" max="11010" width="11.28515625" style="629" customWidth="1"/>
    <col min="11011" max="11011" width="11" style="629" customWidth="1"/>
    <col min="11012" max="11012" width="13.140625" style="629" customWidth="1"/>
    <col min="11013" max="11013" width="11.7109375" style="629" customWidth="1"/>
    <col min="11014" max="11014" width="11.140625" style="629" customWidth="1"/>
    <col min="11015" max="11015" width="11.7109375" style="629" customWidth="1"/>
    <col min="11016" max="11261" width="9.140625" style="629"/>
    <col min="11262" max="11262" width="5.28515625" style="629" customWidth="1"/>
    <col min="11263" max="11263" width="8" style="629" customWidth="1"/>
    <col min="11264" max="11264" width="5.85546875" style="629" customWidth="1"/>
    <col min="11265" max="11265" width="9.42578125" style="629" customWidth="1"/>
    <col min="11266" max="11266" width="11.28515625" style="629" customWidth="1"/>
    <col min="11267" max="11267" width="11" style="629" customWidth="1"/>
    <col min="11268" max="11268" width="13.140625" style="629" customWidth="1"/>
    <col min="11269" max="11269" width="11.7109375" style="629" customWidth="1"/>
    <col min="11270" max="11270" width="11.140625" style="629" customWidth="1"/>
    <col min="11271" max="11271" width="11.7109375" style="629" customWidth="1"/>
    <col min="11272" max="11517" width="9.140625" style="629"/>
    <col min="11518" max="11518" width="5.28515625" style="629" customWidth="1"/>
    <col min="11519" max="11519" width="8" style="629" customWidth="1"/>
    <col min="11520" max="11520" width="5.85546875" style="629" customWidth="1"/>
    <col min="11521" max="11521" width="9.42578125" style="629" customWidth="1"/>
    <col min="11522" max="11522" width="11.28515625" style="629" customWidth="1"/>
    <col min="11523" max="11523" width="11" style="629" customWidth="1"/>
    <col min="11524" max="11524" width="13.140625" style="629" customWidth="1"/>
    <col min="11525" max="11525" width="11.7109375" style="629" customWidth="1"/>
    <col min="11526" max="11526" width="11.140625" style="629" customWidth="1"/>
    <col min="11527" max="11527" width="11.7109375" style="629" customWidth="1"/>
    <col min="11528" max="11773" width="9.140625" style="629"/>
    <col min="11774" max="11774" width="5.28515625" style="629" customWidth="1"/>
    <col min="11775" max="11775" width="8" style="629" customWidth="1"/>
    <col min="11776" max="11776" width="5.85546875" style="629" customWidth="1"/>
    <col min="11777" max="11777" width="9.42578125" style="629" customWidth="1"/>
    <col min="11778" max="11778" width="11.28515625" style="629" customWidth="1"/>
    <col min="11779" max="11779" width="11" style="629" customWidth="1"/>
    <col min="11780" max="11780" width="13.140625" style="629" customWidth="1"/>
    <col min="11781" max="11781" width="11.7109375" style="629" customWidth="1"/>
    <col min="11782" max="11782" width="11.140625" style="629" customWidth="1"/>
    <col min="11783" max="11783" width="11.7109375" style="629" customWidth="1"/>
    <col min="11784" max="12029" width="9.140625" style="629"/>
    <col min="12030" max="12030" width="5.28515625" style="629" customWidth="1"/>
    <col min="12031" max="12031" width="8" style="629" customWidth="1"/>
    <col min="12032" max="12032" width="5.85546875" style="629" customWidth="1"/>
    <col min="12033" max="12033" width="9.42578125" style="629" customWidth="1"/>
    <col min="12034" max="12034" width="11.28515625" style="629" customWidth="1"/>
    <col min="12035" max="12035" width="11" style="629" customWidth="1"/>
    <col min="12036" max="12036" width="13.140625" style="629" customWidth="1"/>
    <col min="12037" max="12037" width="11.7109375" style="629" customWidth="1"/>
    <col min="12038" max="12038" width="11.140625" style="629" customWidth="1"/>
    <col min="12039" max="12039" width="11.7109375" style="629" customWidth="1"/>
    <col min="12040" max="12285" width="9.140625" style="629"/>
    <col min="12286" max="12286" width="5.28515625" style="629" customWidth="1"/>
    <col min="12287" max="12287" width="8" style="629" customWidth="1"/>
    <col min="12288" max="12288" width="5.85546875" style="629" customWidth="1"/>
    <col min="12289" max="12289" width="9.42578125" style="629" customWidth="1"/>
    <col min="12290" max="12290" width="11.28515625" style="629" customWidth="1"/>
    <col min="12291" max="12291" width="11" style="629" customWidth="1"/>
    <col min="12292" max="12292" width="13.140625" style="629" customWidth="1"/>
    <col min="12293" max="12293" width="11.7109375" style="629" customWidth="1"/>
    <col min="12294" max="12294" width="11.140625" style="629" customWidth="1"/>
    <col min="12295" max="12295" width="11.7109375" style="629" customWidth="1"/>
    <col min="12296" max="12541" width="9.140625" style="629"/>
    <col min="12542" max="12542" width="5.28515625" style="629" customWidth="1"/>
    <col min="12543" max="12543" width="8" style="629" customWidth="1"/>
    <col min="12544" max="12544" width="5.85546875" style="629" customWidth="1"/>
    <col min="12545" max="12545" width="9.42578125" style="629" customWidth="1"/>
    <col min="12546" max="12546" width="11.28515625" style="629" customWidth="1"/>
    <col min="12547" max="12547" width="11" style="629" customWidth="1"/>
    <col min="12548" max="12548" width="13.140625" style="629" customWidth="1"/>
    <col min="12549" max="12549" width="11.7109375" style="629" customWidth="1"/>
    <col min="12550" max="12550" width="11.140625" style="629" customWidth="1"/>
    <col min="12551" max="12551" width="11.7109375" style="629" customWidth="1"/>
    <col min="12552" max="12797" width="9.140625" style="629"/>
    <col min="12798" max="12798" width="5.28515625" style="629" customWidth="1"/>
    <col min="12799" max="12799" width="8" style="629" customWidth="1"/>
    <col min="12800" max="12800" width="5.85546875" style="629" customWidth="1"/>
    <col min="12801" max="12801" width="9.42578125" style="629" customWidth="1"/>
    <col min="12802" max="12802" width="11.28515625" style="629" customWidth="1"/>
    <col min="12803" max="12803" width="11" style="629" customWidth="1"/>
    <col min="12804" max="12804" width="13.140625" style="629" customWidth="1"/>
    <col min="12805" max="12805" width="11.7109375" style="629" customWidth="1"/>
    <col min="12806" max="12806" width="11.140625" style="629" customWidth="1"/>
    <col min="12807" max="12807" width="11.7109375" style="629" customWidth="1"/>
    <col min="12808" max="13053" width="9.140625" style="629"/>
    <col min="13054" max="13054" width="5.28515625" style="629" customWidth="1"/>
    <col min="13055" max="13055" width="8" style="629" customWidth="1"/>
    <col min="13056" max="13056" width="5.85546875" style="629" customWidth="1"/>
    <col min="13057" max="13057" width="9.42578125" style="629" customWidth="1"/>
    <col min="13058" max="13058" width="11.28515625" style="629" customWidth="1"/>
    <col min="13059" max="13059" width="11" style="629" customWidth="1"/>
    <col min="13060" max="13060" width="13.140625" style="629" customWidth="1"/>
    <col min="13061" max="13061" width="11.7109375" style="629" customWidth="1"/>
    <col min="13062" max="13062" width="11.140625" style="629" customWidth="1"/>
    <col min="13063" max="13063" width="11.7109375" style="629" customWidth="1"/>
    <col min="13064" max="13309" width="9.140625" style="629"/>
    <col min="13310" max="13310" width="5.28515625" style="629" customWidth="1"/>
    <col min="13311" max="13311" width="8" style="629" customWidth="1"/>
    <col min="13312" max="13312" width="5.85546875" style="629" customWidth="1"/>
    <col min="13313" max="13313" width="9.42578125" style="629" customWidth="1"/>
    <col min="13314" max="13314" width="11.28515625" style="629" customWidth="1"/>
    <col min="13315" max="13315" width="11" style="629" customWidth="1"/>
    <col min="13316" max="13316" width="13.140625" style="629" customWidth="1"/>
    <col min="13317" max="13317" width="11.7109375" style="629" customWidth="1"/>
    <col min="13318" max="13318" width="11.140625" style="629" customWidth="1"/>
    <col min="13319" max="13319" width="11.7109375" style="629" customWidth="1"/>
    <col min="13320" max="13565" width="9.140625" style="629"/>
    <col min="13566" max="13566" width="5.28515625" style="629" customWidth="1"/>
    <col min="13567" max="13567" width="8" style="629" customWidth="1"/>
    <col min="13568" max="13568" width="5.85546875" style="629" customWidth="1"/>
    <col min="13569" max="13569" width="9.42578125" style="629" customWidth="1"/>
    <col min="13570" max="13570" width="11.28515625" style="629" customWidth="1"/>
    <col min="13571" max="13571" width="11" style="629" customWidth="1"/>
    <col min="13572" max="13572" width="13.140625" style="629" customWidth="1"/>
    <col min="13573" max="13573" width="11.7109375" style="629" customWidth="1"/>
    <col min="13574" max="13574" width="11.140625" style="629" customWidth="1"/>
    <col min="13575" max="13575" width="11.7109375" style="629" customWidth="1"/>
    <col min="13576" max="13821" width="9.140625" style="629"/>
    <col min="13822" max="13822" width="5.28515625" style="629" customWidth="1"/>
    <col min="13823" max="13823" width="8" style="629" customWidth="1"/>
    <col min="13824" max="13824" width="5.85546875" style="629" customWidth="1"/>
    <col min="13825" max="13825" width="9.42578125" style="629" customWidth="1"/>
    <col min="13826" max="13826" width="11.28515625" style="629" customWidth="1"/>
    <col min="13827" max="13827" width="11" style="629" customWidth="1"/>
    <col min="13828" max="13828" width="13.140625" style="629" customWidth="1"/>
    <col min="13829" max="13829" width="11.7109375" style="629" customWidth="1"/>
    <col min="13830" max="13830" width="11.140625" style="629" customWidth="1"/>
    <col min="13831" max="13831" width="11.7109375" style="629" customWidth="1"/>
    <col min="13832" max="14077" width="9.140625" style="629"/>
    <col min="14078" max="14078" width="5.28515625" style="629" customWidth="1"/>
    <col min="14079" max="14079" width="8" style="629" customWidth="1"/>
    <col min="14080" max="14080" width="5.85546875" style="629" customWidth="1"/>
    <col min="14081" max="14081" width="9.42578125" style="629" customWidth="1"/>
    <col min="14082" max="14082" width="11.28515625" style="629" customWidth="1"/>
    <col min="14083" max="14083" width="11" style="629" customWidth="1"/>
    <col min="14084" max="14084" width="13.140625" style="629" customWidth="1"/>
    <col min="14085" max="14085" width="11.7109375" style="629" customWidth="1"/>
    <col min="14086" max="14086" width="11.140625" style="629" customWidth="1"/>
    <col min="14087" max="14087" width="11.7109375" style="629" customWidth="1"/>
    <col min="14088" max="14333" width="9.140625" style="629"/>
    <col min="14334" max="14334" width="5.28515625" style="629" customWidth="1"/>
    <col min="14335" max="14335" width="8" style="629" customWidth="1"/>
    <col min="14336" max="14336" width="5.85546875" style="629" customWidth="1"/>
    <col min="14337" max="14337" width="9.42578125" style="629" customWidth="1"/>
    <col min="14338" max="14338" width="11.28515625" style="629" customWidth="1"/>
    <col min="14339" max="14339" width="11" style="629" customWidth="1"/>
    <col min="14340" max="14340" width="13.140625" style="629" customWidth="1"/>
    <col min="14341" max="14341" width="11.7109375" style="629" customWidth="1"/>
    <col min="14342" max="14342" width="11.140625" style="629" customWidth="1"/>
    <col min="14343" max="14343" width="11.7109375" style="629" customWidth="1"/>
    <col min="14344" max="14589" width="9.140625" style="629"/>
    <col min="14590" max="14590" width="5.28515625" style="629" customWidth="1"/>
    <col min="14591" max="14591" width="8" style="629" customWidth="1"/>
    <col min="14592" max="14592" width="5.85546875" style="629" customWidth="1"/>
    <col min="14593" max="14593" width="9.42578125" style="629" customWidth="1"/>
    <col min="14594" max="14594" width="11.28515625" style="629" customWidth="1"/>
    <col min="14595" max="14595" width="11" style="629" customWidth="1"/>
    <col min="14596" max="14596" width="13.140625" style="629" customWidth="1"/>
    <col min="14597" max="14597" width="11.7109375" style="629" customWidth="1"/>
    <col min="14598" max="14598" width="11.140625" style="629" customWidth="1"/>
    <col min="14599" max="14599" width="11.7109375" style="629" customWidth="1"/>
    <col min="14600" max="14845" width="9.140625" style="629"/>
    <col min="14846" max="14846" width="5.28515625" style="629" customWidth="1"/>
    <col min="14847" max="14847" width="8" style="629" customWidth="1"/>
    <col min="14848" max="14848" width="5.85546875" style="629" customWidth="1"/>
    <col min="14849" max="14849" width="9.42578125" style="629" customWidth="1"/>
    <col min="14850" max="14850" width="11.28515625" style="629" customWidth="1"/>
    <col min="14851" max="14851" width="11" style="629" customWidth="1"/>
    <col min="14852" max="14852" width="13.140625" style="629" customWidth="1"/>
    <col min="14853" max="14853" width="11.7109375" style="629" customWidth="1"/>
    <col min="14854" max="14854" width="11.140625" style="629" customWidth="1"/>
    <col min="14855" max="14855" width="11.7109375" style="629" customWidth="1"/>
    <col min="14856" max="15101" width="9.140625" style="629"/>
    <col min="15102" max="15102" width="5.28515625" style="629" customWidth="1"/>
    <col min="15103" max="15103" width="8" style="629" customWidth="1"/>
    <col min="15104" max="15104" width="5.85546875" style="629" customWidth="1"/>
    <col min="15105" max="15105" width="9.42578125" style="629" customWidth="1"/>
    <col min="15106" max="15106" width="11.28515625" style="629" customWidth="1"/>
    <col min="15107" max="15107" width="11" style="629" customWidth="1"/>
    <col min="15108" max="15108" width="13.140625" style="629" customWidth="1"/>
    <col min="15109" max="15109" width="11.7109375" style="629" customWidth="1"/>
    <col min="15110" max="15110" width="11.140625" style="629" customWidth="1"/>
    <col min="15111" max="15111" width="11.7109375" style="629" customWidth="1"/>
    <col min="15112" max="15357" width="9.140625" style="629"/>
    <col min="15358" max="15358" width="5.28515625" style="629" customWidth="1"/>
    <col min="15359" max="15359" width="8" style="629" customWidth="1"/>
    <col min="15360" max="15360" width="5.85546875" style="629" customWidth="1"/>
    <col min="15361" max="15361" width="9.42578125" style="629" customWidth="1"/>
    <col min="15362" max="15362" width="11.28515625" style="629" customWidth="1"/>
    <col min="15363" max="15363" width="11" style="629" customWidth="1"/>
    <col min="15364" max="15364" width="13.140625" style="629" customWidth="1"/>
    <col min="15365" max="15365" width="11.7109375" style="629" customWidth="1"/>
    <col min="15366" max="15366" width="11.140625" style="629" customWidth="1"/>
    <col min="15367" max="15367" width="11.7109375" style="629" customWidth="1"/>
    <col min="15368" max="15613" width="9.140625" style="629"/>
    <col min="15614" max="15614" width="5.28515625" style="629" customWidth="1"/>
    <col min="15615" max="15615" width="8" style="629" customWidth="1"/>
    <col min="15616" max="15616" width="5.85546875" style="629" customWidth="1"/>
    <col min="15617" max="15617" width="9.42578125" style="629" customWidth="1"/>
    <col min="15618" max="15618" width="11.28515625" style="629" customWidth="1"/>
    <col min="15619" max="15619" width="11" style="629" customWidth="1"/>
    <col min="15620" max="15620" width="13.140625" style="629" customWidth="1"/>
    <col min="15621" max="15621" width="11.7109375" style="629" customWidth="1"/>
    <col min="15622" max="15622" width="11.140625" style="629" customWidth="1"/>
    <col min="15623" max="15623" width="11.7109375" style="629" customWidth="1"/>
    <col min="15624" max="15869" width="9.140625" style="629"/>
    <col min="15870" max="15870" width="5.28515625" style="629" customWidth="1"/>
    <col min="15871" max="15871" width="8" style="629" customWidth="1"/>
    <col min="15872" max="15872" width="5.85546875" style="629" customWidth="1"/>
    <col min="15873" max="15873" width="9.42578125" style="629" customWidth="1"/>
    <col min="15874" max="15874" width="11.28515625" style="629" customWidth="1"/>
    <col min="15875" max="15875" width="11" style="629" customWidth="1"/>
    <col min="15876" max="15876" width="13.140625" style="629" customWidth="1"/>
    <col min="15877" max="15877" width="11.7109375" style="629" customWidth="1"/>
    <col min="15878" max="15878" width="11.140625" style="629" customWidth="1"/>
    <col min="15879" max="15879" width="11.7109375" style="629" customWidth="1"/>
    <col min="15880" max="16125" width="9.140625" style="629"/>
    <col min="16126" max="16126" width="5.28515625" style="629" customWidth="1"/>
    <col min="16127" max="16127" width="8" style="629" customWidth="1"/>
    <col min="16128" max="16128" width="5.85546875" style="629" customWidth="1"/>
    <col min="16129" max="16129" width="9.42578125" style="629" customWidth="1"/>
    <col min="16130" max="16130" width="11.28515625" style="629" customWidth="1"/>
    <col min="16131" max="16131" width="11" style="629" customWidth="1"/>
    <col min="16132" max="16132" width="13.140625" style="629" customWidth="1"/>
    <col min="16133" max="16133" width="11.7109375" style="629" customWidth="1"/>
    <col min="16134" max="16134" width="11.140625" style="629" customWidth="1"/>
    <col min="16135" max="16135" width="11.7109375" style="629" customWidth="1"/>
    <col min="16136" max="16384" width="9.140625" style="629"/>
  </cols>
  <sheetData>
    <row r="1" spans="1:72" ht="12.75" customHeight="1" x14ac:dyDescent="0.25">
      <c r="A1" s="534"/>
      <c r="F1" s="3" t="s">
        <v>454</v>
      </c>
    </row>
    <row r="2" spans="1:72" ht="12.75" customHeight="1" x14ac:dyDescent="0.25">
      <c r="F2" s="3" t="s">
        <v>193</v>
      </c>
    </row>
    <row r="3" spans="1:72" ht="12.75" customHeight="1" x14ac:dyDescent="0.25">
      <c r="F3" s="3" t="s">
        <v>1</v>
      </c>
    </row>
    <row r="4" spans="1:72" ht="12.75" customHeight="1" x14ac:dyDescent="0.25">
      <c r="F4" s="3" t="s">
        <v>194</v>
      </c>
    </row>
    <row r="5" spans="1:72" ht="12.75" customHeight="1" x14ac:dyDescent="0.25"/>
    <row r="6" spans="1:72" ht="13.5" customHeight="1" x14ac:dyDescent="0.25">
      <c r="A6" s="491" t="s">
        <v>455</v>
      </c>
      <c r="B6" s="491"/>
      <c r="C6" s="491"/>
      <c r="D6" s="491"/>
      <c r="E6" s="491"/>
      <c r="F6" s="491"/>
      <c r="G6" s="491"/>
      <c r="J6" s="1"/>
    </row>
    <row r="7" spans="1:72" ht="12.75" customHeight="1" x14ac:dyDescent="0.25">
      <c r="A7" s="491" t="s">
        <v>456</v>
      </c>
      <c r="B7" s="535"/>
      <c r="C7" s="535"/>
      <c r="D7" s="535"/>
      <c r="E7" s="535"/>
      <c r="F7" s="535"/>
      <c r="G7" s="535"/>
      <c r="J7" s="1"/>
    </row>
    <row r="8" spans="1:72" ht="9" customHeight="1" x14ac:dyDescent="0.25">
      <c r="A8" s="536"/>
      <c r="B8" s="537"/>
      <c r="C8" s="537"/>
      <c r="D8" s="537"/>
      <c r="E8" s="537"/>
      <c r="F8" s="537"/>
      <c r="G8" s="537"/>
      <c r="J8" s="1"/>
    </row>
    <row r="9" spans="1:72" ht="11.25" customHeight="1" x14ac:dyDescent="0.25">
      <c r="G9" s="538" t="s">
        <v>3</v>
      </c>
    </row>
    <row r="10" spans="1:72" s="542" customFormat="1" ht="36.75" customHeight="1" x14ac:dyDescent="0.2">
      <c r="A10" s="539" t="s">
        <v>247</v>
      </c>
      <c r="B10" s="539" t="s">
        <v>294</v>
      </c>
      <c r="C10" s="539" t="s">
        <v>457</v>
      </c>
      <c r="D10" s="539" t="s">
        <v>292</v>
      </c>
      <c r="E10" s="540" t="s">
        <v>7</v>
      </c>
      <c r="F10" s="540" t="s">
        <v>458</v>
      </c>
      <c r="G10" s="540" t="s">
        <v>459</v>
      </c>
      <c r="H10" s="541"/>
      <c r="I10" s="541"/>
      <c r="J10" s="541"/>
      <c r="K10" s="541"/>
      <c r="L10" s="541"/>
      <c r="M10" s="541"/>
      <c r="N10" s="541"/>
      <c r="O10" s="541"/>
      <c r="P10" s="541"/>
      <c r="Q10" s="541"/>
      <c r="R10" s="541"/>
      <c r="S10" s="541"/>
      <c r="T10" s="541"/>
      <c r="U10" s="541"/>
      <c r="V10" s="541"/>
      <c r="W10" s="541"/>
      <c r="X10" s="541"/>
      <c r="Y10" s="541"/>
      <c r="Z10" s="541"/>
      <c r="AA10" s="541"/>
      <c r="AB10" s="541"/>
      <c r="AC10" s="541"/>
      <c r="AD10" s="541"/>
      <c r="AE10" s="541"/>
      <c r="AF10" s="541"/>
      <c r="AG10" s="541"/>
      <c r="AH10" s="541"/>
      <c r="AI10" s="541"/>
      <c r="AJ10" s="541"/>
      <c r="AK10" s="541"/>
      <c r="AL10" s="541"/>
      <c r="AM10" s="541"/>
      <c r="AN10" s="541"/>
      <c r="AO10" s="541"/>
      <c r="AP10" s="541"/>
      <c r="AQ10" s="541"/>
      <c r="AR10" s="541"/>
      <c r="AS10" s="541"/>
      <c r="AT10" s="541"/>
      <c r="AU10" s="541"/>
      <c r="AV10" s="541"/>
      <c r="AW10" s="541"/>
      <c r="AX10" s="541"/>
      <c r="AY10" s="541"/>
      <c r="AZ10" s="541"/>
      <c r="BA10" s="541"/>
      <c r="BB10" s="541"/>
      <c r="BC10" s="541"/>
      <c r="BD10" s="541"/>
      <c r="BE10" s="541"/>
      <c r="BF10" s="541"/>
      <c r="BG10" s="541"/>
      <c r="BH10" s="541"/>
      <c r="BI10" s="541"/>
      <c r="BJ10" s="541"/>
      <c r="BK10" s="541"/>
      <c r="BL10" s="541"/>
      <c r="BM10" s="541"/>
      <c r="BN10" s="541"/>
      <c r="BO10" s="541"/>
      <c r="BP10" s="541"/>
      <c r="BQ10" s="541"/>
      <c r="BR10" s="541"/>
      <c r="BS10" s="541"/>
      <c r="BT10" s="541"/>
    </row>
    <row r="11" spans="1:72" s="545" customFormat="1" ht="10.5" customHeight="1" x14ac:dyDescent="0.2">
      <c r="A11" s="543">
        <v>1</v>
      </c>
      <c r="B11" s="543">
        <v>2</v>
      </c>
      <c r="C11" s="543">
        <v>3</v>
      </c>
      <c r="D11" s="543">
        <v>4</v>
      </c>
      <c r="E11" s="543">
        <v>5</v>
      </c>
      <c r="F11" s="543">
        <v>6</v>
      </c>
      <c r="G11" s="543">
        <v>7</v>
      </c>
      <c r="H11" s="544"/>
      <c r="I11" s="544"/>
      <c r="J11" s="544"/>
      <c r="K11" s="544"/>
      <c r="L11" s="544"/>
      <c r="M11" s="544"/>
      <c r="N11" s="544"/>
      <c r="O11" s="544"/>
      <c r="P11" s="544"/>
      <c r="Q11" s="544"/>
      <c r="R11" s="544"/>
      <c r="S11" s="544"/>
      <c r="T11" s="544"/>
      <c r="U11" s="544"/>
      <c r="V11" s="544"/>
      <c r="W11" s="544"/>
      <c r="X11" s="544"/>
      <c r="Y11" s="544"/>
      <c r="Z11" s="544"/>
      <c r="AA11" s="544"/>
      <c r="AB11" s="544"/>
      <c r="AC11" s="544"/>
      <c r="AD11" s="544"/>
      <c r="AE11" s="544"/>
      <c r="AF11" s="544"/>
      <c r="AG11" s="544"/>
      <c r="AH11" s="544"/>
      <c r="AI11" s="544"/>
      <c r="AJ11" s="544"/>
      <c r="AK11" s="544"/>
      <c r="AL11" s="544"/>
      <c r="AM11" s="544"/>
      <c r="AN11" s="544"/>
      <c r="AO11" s="544"/>
      <c r="AP11" s="544"/>
      <c r="AQ11" s="544"/>
      <c r="AR11" s="544"/>
      <c r="AS11" s="544"/>
      <c r="AT11" s="544"/>
      <c r="AU11" s="544"/>
      <c r="AV11" s="544"/>
      <c r="AW11" s="544"/>
      <c r="AX11" s="544"/>
      <c r="AY11" s="544"/>
      <c r="AZ11" s="544"/>
      <c r="BA11" s="544"/>
      <c r="BB11" s="544"/>
      <c r="BC11" s="544"/>
      <c r="BD11" s="544"/>
      <c r="BE11" s="544"/>
      <c r="BF11" s="544"/>
      <c r="BG11" s="544"/>
      <c r="BH11" s="544"/>
      <c r="BI11" s="544"/>
      <c r="BJ11" s="544"/>
      <c r="BK11" s="544"/>
      <c r="BL11" s="544"/>
      <c r="BM11" s="544"/>
      <c r="BN11" s="544"/>
      <c r="BO11" s="544"/>
      <c r="BP11" s="544"/>
      <c r="BQ11" s="544"/>
      <c r="BR11" s="544"/>
      <c r="BS11" s="544"/>
      <c r="BT11" s="544"/>
    </row>
    <row r="12" spans="1:72" s="635" customFormat="1" ht="15.75" customHeight="1" x14ac:dyDescent="0.2">
      <c r="A12" s="546"/>
      <c r="B12" s="547"/>
      <c r="C12" s="548"/>
      <c r="D12" s="548"/>
      <c r="E12" s="549" t="s">
        <v>19</v>
      </c>
      <c r="F12" s="550">
        <f>6300+1461</f>
        <v>7761</v>
      </c>
      <c r="G12" s="551" t="s">
        <v>229</v>
      </c>
      <c r="H12" s="533"/>
      <c r="I12" s="533"/>
      <c r="J12" s="533"/>
      <c r="K12" s="533"/>
      <c r="L12" s="533"/>
      <c r="M12" s="533"/>
      <c r="N12" s="533"/>
      <c r="O12" s="533"/>
      <c r="P12" s="533"/>
      <c r="Q12" s="533"/>
      <c r="R12" s="533"/>
      <c r="S12" s="533"/>
      <c r="T12" s="533"/>
      <c r="U12" s="533"/>
      <c r="V12" s="533"/>
      <c r="W12" s="533"/>
      <c r="X12" s="533"/>
      <c r="Y12" s="533"/>
      <c r="Z12" s="533"/>
      <c r="AA12" s="533"/>
      <c r="AB12" s="533"/>
      <c r="AC12" s="533"/>
      <c r="AD12" s="533"/>
      <c r="AE12" s="533"/>
      <c r="AF12" s="533"/>
      <c r="AG12" s="533"/>
      <c r="AH12" s="533"/>
      <c r="AI12" s="533"/>
      <c r="AJ12" s="533"/>
      <c r="AK12" s="533"/>
      <c r="AL12" s="533"/>
      <c r="AM12" s="533"/>
      <c r="AN12" s="533"/>
      <c r="AO12" s="533"/>
      <c r="AP12" s="533"/>
      <c r="AQ12" s="533"/>
      <c r="AR12" s="533"/>
      <c r="AS12" s="533"/>
      <c r="AT12" s="533"/>
      <c r="AU12" s="533"/>
      <c r="AV12" s="533"/>
      <c r="AW12" s="533"/>
      <c r="AX12" s="533"/>
      <c r="AY12" s="533"/>
      <c r="AZ12" s="533"/>
      <c r="BA12" s="533"/>
      <c r="BB12" s="533"/>
      <c r="BC12" s="533"/>
      <c r="BD12" s="533"/>
      <c r="BE12" s="533"/>
      <c r="BF12" s="533"/>
      <c r="BG12" s="533"/>
      <c r="BH12" s="533"/>
      <c r="BI12" s="533"/>
      <c r="BJ12" s="533"/>
      <c r="BK12" s="533"/>
      <c r="BL12" s="533"/>
      <c r="BM12" s="533"/>
      <c r="BN12" s="533"/>
      <c r="BO12" s="533"/>
      <c r="BP12" s="533"/>
      <c r="BQ12" s="533"/>
      <c r="BR12" s="533"/>
      <c r="BS12" s="533"/>
      <c r="BT12" s="533"/>
    </row>
    <row r="13" spans="1:72" s="635" customFormat="1" ht="24" x14ac:dyDescent="0.2">
      <c r="A13" s="552" t="s">
        <v>434</v>
      </c>
      <c r="B13" s="553" t="s">
        <v>460</v>
      </c>
      <c r="C13" s="548" t="s">
        <v>130</v>
      </c>
      <c r="D13" s="548" t="s">
        <v>461</v>
      </c>
      <c r="E13" s="554" t="s">
        <v>229</v>
      </c>
      <c r="F13" s="555" t="s">
        <v>229</v>
      </c>
      <c r="G13" s="556">
        <f>SUM(G15)</f>
        <v>7761</v>
      </c>
      <c r="H13" s="533"/>
      <c r="I13" s="533"/>
      <c r="J13" s="533"/>
      <c r="K13" s="533"/>
      <c r="L13" s="533"/>
      <c r="M13" s="533"/>
      <c r="N13" s="533"/>
      <c r="O13" s="533"/>
      <c r="P13" s="533"/>
      <c r="Q13" s="533"/>
      <c r="R13" s="533"/>
      <c r="S13" s="533"/>
      <c r="T13" s="533"/>
      <c r="U13" s="533"/>
      <c r="V13" s="533"/>
      <c r="W13" s="533"/>
      <c r="X13" s="533"/>
      <c r="Y13" s="533"/>
      <c r="Z13" s="533"/>
      <c r="AA13" s="533"/>
      <c r="AB13" s="533"/>
      <c r="AC13" s="533"/>
      <c r="AD13" s="533"/>
      <c r="AE13" s="533"/>
      <c r="AF13" s="533"/>
      <c r="AG13" s="533"/>
      <c r="AH13" s="533"/>
      <c r="AI13" s="533"/>
      <c r="AJ13" s="533"/>
      <c r="AK13" s="533"/>
      <c r="AL13" s="533"/>
      <c r="AM13" s="533"/>
      <c r="AN13" s="533"/>
      <c r="AO13" s="533"/>
      <c r="AP13" s="533"/>
      <c r="AQ13" s="533"/>
      <c r="AR13" s="533"/>
      <c r="AS13" s="533"/>
      <c r="AT13" s="533"/>
      <c r="AU13" s="533"/>
      <c r="AV13" s="533"/>
      <c r="AW13" s="533"/>
      <c r="AX13" s="533"/>
      <c r="AY13" s="533"/>
      <c r="AZ13" s="533"/>
      <c r="BA13" s="533"/>
      <c r="BB13" s="533"/>
      <c r="BC13" s="533"/>
      <c r="BD13" s="533"/>
      <c r="BE13" s="533"/>
      <c r="BF13" s="533"/>
      <c r="BG13" s="533"/>
      <c r="BH13" s="533"/>
      <c r="BI13" s="533"/>
      <c r="BJ13" s="533"/>
      <c r="BK13" s="533"/>
      <c r="BL13" s="533"/>
      <c r="BM13" s="533"/>
      <c r="BN13" s="533"/>
      <c r="BO13" s="533"/>
      <c r="BP13" s="533"/>
      <c r="BQ13" s="533"/>
      <c r="BR13" s="533"/>
      <c r="BS13" s="533"/>
      <c r="BT13" s="533"/>
    </row>
    <row r="14" spans="1:72" s="635" customFormat="1" ht="9" customHeight="1" x14ac:dyDescent="0.2">
      <c r="A14" s="546"/>
      <c r="B14" s="557"/>
      <c r="C14" s="548"/>
      <c r="D14" s="548"/>
      <c r="E14" s="548"/>
      <c r="F14" s="558"/>
      <c r="G14" s="636"/>
      <c r="H14" s="533"/>
      <c r="I14" s="533"/>
      <c r="J14" s="533"/>
      <c r="K14" s="533"/>
      <c r="L14" s="533"/>
      <c r="M14" s="533"/>
      <c r="N14" s="533"/>
      <c r="O14" s="533"/>
      <c r="P14" s="533"/>
      <c r="Q14" s="533"/>
      <c r="R14" s="533"/>
      <c r="S14" s="533"/>
      <c r="T14" s="533"/>
      <c r="U14" s="533"/>
      <c r="V14" s="533"/>
      <c r="W14" s="533"/>
      <c r="X14" s="533"/>
      <c r="Y14" s="533"/>
      <c r="Z14" s="533"/>
      <c r="AA14" s="533"/>
      <c r="AB14" s="533"/>
      <c r="AC14" s="533"/>
      <c r="AD14" s="533"/>
      <c r="AE14" s="533"/>
      <c r="AF14" s="533"/>
      <c r="AG14" s="533"/>
      <c r="AH14" s="533"/>
      <c r="AI14" s="533"/>
      <c r="AJ14" s="533"/>
      <c r="AK14" s="533"/>
      <c r="AL14" s="533"/>
      <c r="AM14" s="533"/>
      <c r="AN14" s="533"/>
      <c r="AO14" s="533"/>
      <c r="AP14" s="533"/>
      <c r="AQ14" s="533"/>
      <c r="AR14" s="533"/>
      <c r="AS14" s="533"/>
      <c r="AT14" s="533"/>
      <c r="AU14" s="533"/>
      <c r="AV14" s="533"/>
      <c r="AW14" s="533"/>
      <c r="AX14" s="533"/>
      <c r="AY14" s="533"/>
      <c r="AZ14" s="533"/>
      <c r="BA14" s="533"/>
      <c r="BB14" s="533"/>
      <c r="BC14" s="533"/>
      <c r="BD14" s="533"/>
      <c r="BE14" s="533"/>
      <c r="BF14" s="533"/>
      <c r="BG14" s="533"/>
      <c r="BH14" s="533"/>
      <c r="BI14" s="533"/>
      <c r="BJ14" s="533"/>
      <c r="BK14" s="533"/>
      <c r="BL14" s="533"/>
      <c r="BM14" s="533"/>
      <c r="BN14" s="533"/>
      <c r="BO14" s="533"/>
      <c r="BP14" s="533"/>
      <c r="BQ14" s="533"/>
      <c r="BR14" s="533"/>
      <c r="BS14" s="533"/>
      <c r="BT14" s="533"/>
    </row>
    <row r="15" spans="1:72" s="635" customFormat="1" ht="15.75" customHeight="1" x14ac:dyDescent="0.2">
      <c r="A15" s="546"/>
      <c r="B15" s="637" t="s">
        <v>462</v>
      </c>
      <c r="C15" s="548"/>
      <c r="D15" s="548"/>
      <c r="E15" s="548"/>
      <c r="F15" s="558"/>
      <c r="G15" s="636">
        <f>SUM(G16:G16)</f>
        <v>7761</v>
      </c>
      <c r="H15" s="533"/>
      <c r="I15" s="533"/>
      <c r="J15" s="533"/>
      <c r="K15" s="533"/>
      <c r="L15" s="533"/>
      <c r="M15" s="533"/>
      <c r="N15" s="533"/>
      <c r="O15" s="533"/>
      <c r="P15" s="533"/>
      <c r="Q15" s="533"/>
      <c r="R15" s="533"/>
      <c r="S15" s="533"/>
      <c r="T15" s="533"/>
      <c r="U15" s="533"/>
      <c r="V15" s="533"/>
      <c r="W15" s="533"/>
      <c r="X15" s="533"/>
      <c r="Y15" s="533"/>
      <c r="Z15" s="533"/>
      <c r="AA15" s="533"/>
      <c r="AB15" s="533"/>
      <c r="AC15" s="533"/>
      <c r="AD15" s="533"/>
      <c r="AE15" s="533"/>
      <c r="AF15" s="533"/>
      <c r="AG15" s="533"/>
      <c r="AH15" s="533"/>
      <c r="AI15" s="533"/>
      <c r="AJ15" s="533"/>
      <c r="AK15" s="533"/>
      <c r="AL15" s="533"/>
      <c r="AM15" s="533"/>
      <c r="AN15" s="533"/>
      <c r="AO15" s="533"/>
      <c r="AP15" s="533"/>
      <c r="AQ15" s="533"/>
      <c r="AR15" s="533"/>
      <c r="AS15" s="533"/>
      <c r="AT15" s="533"/>
      <c r="AU15" s="533"/>
      <c r="AV15" s="533"/>
      <c r="AW15" s="533"/>
      <c r="AX15" s="533"/>
      <c r="AY15" s="533"/>
      <c r="AZ15" s="533"/>
      <c r="BA15" s="533"/>
      <c r="BB15" s="533"/>
      <c r="BC15" s="533"/>
      <c r="BD15" s="533"/>
      <c r="BE15" s="533"/>
      <c r="BF15" s="533"/>
      <c r="BG15" s="533"/>
      <c r="BH15" s="533"/>
      <c r="BI15" s="533"/>
      <c r="BJ15" s="533"/>
      <c r="BK15" s="533"/>
      <c r="BL15" s="533"/>
      <c r="BM15" s="533"/>
      <c r="BN15" s="533"/>
      <c r="BO15" s="533"/>
      <c r="BP15" s="533"/>
      <c r="BQ15" s="533"/>
      <c r="BR15" s="533"/>
      <c r="BS15" s="533"/>
      <c r="BT15" s="533"/>
    </row>
    <row r="16" spans="1:72" s="635" customFormat="1" ht="15.75" customHeight="1" x14ac:dyDescent="0.2">
      <c r="A16" s="546"/>
      <c r="B16" s="637"/>
      <c r="C16" s="548"/>
      <c r="D16" s="548"/>
      <c r="E16" s="548" t="s">
        <v>463</v>
      </c>
      <c r="F16" s="558" t="s">
        <v>229</v>
      </c>
      <c r="G16" s="559">
        <f>6300+1461</f>
        <v>7761</v>
      </c>
      <c r="H16" s="533"/>
      <c r="I16" s="533"/>
      <c r="J16" s="533"/>
      <c r="K16" s="533"/>
      <c r="L16" s="533"/>
      <c r="M16" s="533"/>
      <c r="N16" s="533"/>
      <c r="O16" s="533"/>
      <c r="P16" s="533"/>
      <c r="Q16" s="533"/>
      <c r="R16" s="533"/>
      <c r="S16" s="533"/>
      <c r="T16" s="533"/>
      <c r="U16" s="533"/>
      <c r="V16" s="533"/>
      <c r="W16" s="533"/>
      <c r="X16" s="533"/>
      <c r="Y16" s="533"/>
      <c r="Z16" s="533"/>
      <c r="AA16" s="533"/>
      <c r="AB16" s="533"/>
      <c r="AC16" s="533"/>
      <c r="AD16" s="533"/>
      <c r="AE16" s="533"/>
      <c r="AF16" s="533"/>
      <c r="AG16" s="533"/>
      <c r="AH16" s="533"/>
      <c r="AI16" s="533"/>
      <c r="AJ16" s="533"/>
      <c r="AK16" s="533"/>
      <c r="AL16" s="533"/>
      <c r="AM16" s="533"/>
      <c r="AN16" s="533"/>
      <c r="AO16" s="533"/>
      <c r="AP16" s="533"/>
      <c r="AQ16" s="533"/>
      <c r="AR16" s="533"/>
      <c r="AS16" s="533"/>
      <c r="AT16" s="533"/>
      <c r="AU16" s="533"/>
      <c r="AV16" s="533"/>
      <c r="AW16" s="533"/>
      <c r="AX16" s="533"/>
      <c r="AY16" s="533"/>
      <c r="AZ16" s="533"/>
      <c r="BA16" s="533"/>
      <c r="BB16" s="533"/>
      <c r="BC16" s="533"/>
      <c r="BD16" s="533"/>
      <c r="BE16" s="533"/>
      <c r="BF16" s="533"/>
      <c r="BG16" s="533"/>
      <c r="BH16" s="533"/>
      <c r="BI16" s="533"/>
      <c r="BJ16" s="533"/>
      <c r="BK16" s="533"/>
      <c r="BL16" s="533"/>
      <c r="BM16" s="533"/>
      <c r="BN16" s="533"/>
      <c r="BO16" s="533"/>
      <c r="BP16" s="533"/>
      <c r="BQ16" s="533"/>
      <c r="BR16" s="533"/>
      <c r="BS16" s="533"/>
      <c r="BT16" s="533"/>
    </row>
    <row r="17" spans="1:72" s="635" customFormat="1" ht="15.75" customHeight="1" x14ac:dyDescent="0.2">
      <c r="A17" s="560"/>
      <c r="B17" s="561"/>
      <c r="C17" s="562"/>
      <c r="D17" s="549"/>
      <c r="E17" s="549"/>
      <c r="F17" s="551"/>
      <c r="G17" s="563"/>
      <c r="H17" s="533"/>
      <c r="I17" s="533"/>
      <c r="J17" s="533"/>
      <c r="K17" s="533"/>
      <c r="L17" s="533"/>
      <c r="M17" s="533"/>
      <c r="N17" s="533"/>
      <c r="O17" s="533"/>
      <c r="P17" s="533"/>
      <c r="Q17" s="533"/>
      <c r="R17" s="533"/>
      <c r="S17" s="533"/>
      <c r="T17" s="533"/>
      <c r="U17" s="533"/>
      <c r="V17" s="533"/>
      <c r="W17" s="533"/>
      <c r="X17" s="533"/>
      <c r="Y17" s="533"/>
      <c r="Z17" s="533"/>
      <c r="AA17" s="533"/>
      <c r="AB17" s="533"/>
      <c r="AC17" s="533"/>
      <c r="AD17" s="533"/>
      <c r="AE17" s="533"/>
      <c r="AF17" s="533"/>
      <c r="AG17" s="533"/>
      <c r="AH17" s="533"/>
      <c r="AI17" s="533"/>
      <c r="AJ17" s="533"/>
      <c r="AK17" s="533"/>
      <c r="AL17" s="533"/>
      <c r="AM17" s="533"/>
      <c r="AN17" s="533"/>
      <c r="AO17" s="533"/>
      <c r="AP17" s="533"/>
      <c r="AQ17" s="533"/>
      <c r="AR17" s="533"/>
      <c r="AS17" s="533"/>
      <c r="AT17" s="533"/>
      <c r="AU17" s="533"/>
      <c r="AV17" s="533"/>
      <c r="AW17" s="533"/>
      <c r="AX17" s="533"/>
      <c r="AY17" s="533"/>
      <c r="AZ17" s="533"/>
      <c r="BA17" s="533"/>
      <c r="BB17" s="533"/>
      <c r="BC17" s="533"/>
      <c r="BD17" s="533"/>
      <c r="BE17" s="533"/>
      <c r="BF17" s="533"/>
      <c r="BG17" s="533"/>
      <c r="BH17" s="533"/>
      <c r="BI17" s="533"/>
      <c r="BJ17" s="533"/>
      <c r="BK17" s="533"/>
      <c r="BL17" s="533"/>
      <c r="BM17" s="533"/>
      <c r="BN17" s="533"/>
      <c r="BO17" s="533"/>
      <c r="BP17" s="533"/>
      <c r="BQ17" s="533"/>
      <c r="BR17" s="533"/>
      <c r="BS17" s="533"/>
      <c r="BT17" s="533"/>
    </row>
    <row r="18" spans="1:72" s="635" customFormat="1" ht="15.75" customHeight="1" x14ac:dyDescent="0.2">
      <c r="A18" s="546"/>
      <c r="B18" s="547"/>
      <c r="C18" s="548"/>
      <c r="D18" s="548"/>
      <c r="E18" s="549" t="s">
        <v>19</v>
      </c>
      <c r="F18" s="550">
        <f>12806+18072</f>
        <v>30878</v>
      </c>
      <c r="G18" s="551" t="s">
        <v>229</v>
      </c>
      <c r="H18" s="533"/>
      <c r="I18" s="533"/>
      <c r="J18" s="533"/>
      <c r="K18" s="533"/>
      <c r="L18" s="533"/>
      <c r="M18" s="533"/>
      <c r="N18" s="533"/>
      <c r="O18" s="533"/>
      <c r="P18" s="533"/>
      <c r="Q18" s="533"/>
      <c r="R18" s="533"/>
      <c r="S18" s="533"/>
      <c r="T18" s="533"/>
      <c r="U18" s="533"/>
      <c r="V18" s="533"/>
      <c r="W18" s="533"/>
      <c r="X18" s="533"/>
      <c r="Y18" s="533"/>
      <c r="Z18" s="533"/>
      <c r="AA18" s="533"/>
      <c r="AB18" s="533"/>
      <c r="AC18" s="533"/>
      <c r="AD18" s="533"/>
      <c r="AE18" s="533"/>
      <c r="AF18" s="533"/>
      <c r="AG18" s="533"/>
      <c r="AH18" s="533"/>
      <c r="AI18" s="533"/>
      <c r="AJ18" s="533"/>
      <c r="AK18" s="533"/>
      <c r="AL18" s="533"/>
      <c r="AM18" s="533"/>
      <c r="AN18" s="533"/>
      <c r="AO18" s="533"/>
      <c r="AP18" s="533"/>
      <c r="AQ18" s="533"/>
      <c r="AR18" s="533"/>
      <c r="AS18" s="533"/>
      <c r="AT18" s="533"/>
      <c r="AU18" s="533"/>
      <c r="AV18" s="533"/>
      <c r="AW18" s="533"/>
      <c r="AX18" s="533"/>
      <c r="AY18" s="533"/>
      <c r="AZ18" s="533"/>
      <c r="BA18" s="533"/>
      <c r="BB18" s="533"/>
      <c r="BC18" s="533"/>
      <c r="BD18" s="533"/>
      <c r="BE18" s="533"/>
      <c r="BF18" s="533"/>
      <c r="BG18" s="533"/>
      <c r="BH18" s="533"/>
      <c r="BI18" s="533"/>
      <c r="BJ18" s="533"/>
      <c r="BK18" s="533"/>
      <c r="BL18" s="533"/>
      <c r="BM18" s="533"/>
      <c r="BN18" s="533"/>
      <c r="BO18" s="533"/>
      <c r="BP18" s="533"/>
      <c r="BQ18" s="533"/>
      <c r="BR18" s="533"/>
      <c r="BS18" s="533"/>
      <c r="BT18" s="533"/>
    </row>
    <row r="19" spans="1:72" s="635" customFormat="1" ht="20.25" customHeight="1" x14ac:dyDescent="0.2">
      <c r="A19" s="552" t="s">
        <v>435</v>
      </c>
      <c r="B19" s="564" t="s">
        <v>464</v>
      </c>
      <c r="C19" s="548" t="s">
        <v>465</v>
      </c>
      <c r="D19" s="548" t="s">
        <v>466</v>
      </c>
      <c r="E19" s="554" t="s">
        <v>229</v>
      </c>
      <c r="F19" s="555" t="s">
        <v>229</v>
      </c>
      <c r="G19" s="556">
        <f>SUM(G21)</f>
        <v>30878</v>
      </c>
      <c r="H19" s="533"/>
      <c r="I19" s="533"/>
      <c r="J19" s="533"/>
      <c r="K19" s="533"/>
      <c r="L19" s="533"/>
      <c r="M19" s="533"/>
      <c r="N19" s="533"/>
      <c r="O19" s="533"/>
      <c r="P19" s="533"/>
      <c r="Q19" s="533"/>
      <c r="R19" s="533"/>
      <c r="S19" s="533"/>
      <c r="T19" s="533"/>
      <c r="U19" s="533"/>
      <c r="V19" s="533"/>
      <c r="W19" s="533"/>
      <c r="X19" s="533"/>
      <c r="Y19" s="533"/>
      <c r="Z19" s="533"/>
      <c r="AA19" s="533"/>
      <c r="AB19" s="533"/>
      <c r="AC19" s="533"/>
      <c r="AD19" s="533"/>
      <c r="AE19" s="533"/>
      <c r="AF19" s="533"/>
      <c r="AG19" s="533"/>
      <c r="AH19" s="533"/>
      <c r="AI19" s="533"/>
      <c r="AJ19" s="533"/>
      <c r="AK19" s="533"/>
      <c r="AL19" s="533"/>
      <c r="AM19" s="533"/>
      <c r="AN19" s="533"/>
      <c r="AO19" s="533"/>
      <c r="AP19" s="533"/>
      <c r="AQ19" s="533"/>
      <c r="AR19" s="533"/>
      <c r="AS19" s="533"/>
      <c r="AT19" s="533"/>
      <c r="AU19" s="533"/>
      <c r="AV19" s="533"/>
      <c r="AW19" s="533"/>
      <c r="AX19" s="533"/>
      <c r="AY19" s="533"/>
      <c r="AZ19" s="533"/>
      <c r="BA19" s="533"/>
      <c r="BB19" s="533"/>
      <c r="BC19" s="533"/>
      <c r="BD19" s="533"/>
      <c r="BE19" s="533"/>
      <c r="BF19" s="533"/>
      <c r="BG19" s="533"/>
      <c r="BH19" s="533"/>
      <c r="BI19" s="533"/>
      <c r="BJ19" s="533"/>
      <c r="BK19" s="533"/>
      <c r="BL19" s="533"/>
      <c r="BM19" s="533"/>
      <c r="BN19" s="533"/>
      <c r="BO19" s="533"/>
      <c r="BP19" s="533"/>
      <c r="BQ19" s="533"/>
      <c r="BR19" s="533"/>
      <c r="BS19" s="533"/>
      <c r="BT19" s="533"/>
    </row>
    <row r="20" spans="1:72" s="635" customFormat="1" ht="10.5" customHeight="1" x14ac:dyDescent="0.2">
      <c r="A20" s="546"/>
      <c r="B20" s="557"/>
      <c r="C20" s="548"/>
      <c r="D20" s="548"/>
      <c r="E20" s="548"/>
      <c r="F20" s="558"/>
      <c r="G20" s="636"/>
      <c r="H20" s="533"/>
      <c r="I20" s="533"/>
      <c r="J20" s="533"/>
      <c r="K20" s="533"/>
      <c r="L20" s="533"/>
      <c r="M20" s="533"/>
      <c r="N20" s="533"/>
      <c r="O20" s="533"/>
      <c r="P20" s="533"/>
      <c r="Q20" s="533"/>
      <c r="R20" s="533"/>
      <c r="S20" s="533"/>
      <c r="T20" s="533"/>
      <c r="U20" s="533"/>
      <c r="V20" s="533"/>
      <c r="W20" s="533"/>
      <c r="X20" s="533"/>
      <c r="Y20" s="533"/>
      <c r="Z20" s="533"/>
      <c r="AA20" s="533"/>
      <c r="AB20" s="533"/>
      <c r="AC20" s="533"/>
      <c r="AD20" s="533"/>
      <c r="AE20" s="533"/>
      <c r="AF20" s="533"/>
      <c r="AG20" s="533"/>
      <c r="AH20" s="533"/>
      <c r="AI20" s="533"/>
      <c r="AJ20" s="533"/>
      <c r="AK20" s="533"/>
      <c r="AL20" s="533"/>
      <c r="AM20" s="533"/>
      <c r="AN20" s="533"/>
      <c r="AO20" s="533"/>
      <c r="AP20" s="533"/>
      <c r="AQ20" s="533"/>
      <c r="AR20" s="533"/>
      <c r="AS20" s="533"/>
      <c r="AT20" s="533"/>
      <c r="AU20" s="533"/>
      <c r="AV20" s="533"/>
      <c r="AW20" s="533"/>
      <c r="AX20" s="533"/>
      <c r="AY20" s="533"/>
      <c r="AZ20" s="533"/>
      <c r="BA20" s="533"/>
      <c r="BB20" s="533"/>
      <c r="BC20" s="533"/>
      <c r="BD20" s="533"/>
      <c r="BE20" s="533"/>
      <c r="BF20" s="533"/>
      <c r="BG20" s="533"/>
      <c r="BH20" s="533"/>
      <c r="BI20" s="533"/>
      <c r="BJ20" s="533"/>
      <c r="BK20" s="533"/>
      <c r="BL20" s="533"/>
      <c r="BM20" s="533"/>
      <c r="BN20" s="533"/>
      <c r="BO20" s="533"/>
      <c r="BP20" s="533"/>
      <c r="BQ20" s="533"/>
      <c r="BR20" s="533"/>
      <c r="BS20" s="533"/>
      <c r="BT20" s="533"/>
    </row>
    <row r="21" spans="1:72" s="635" customFormat="1" ht="15.75" customHeight="1" x14ac:dyDescent="0.2">
      <c r="A21" s="546"/>
      <c r="B21" s="637" t="s">
        <v>462</v>
      </c>
      <c r="C21" s="548"/>
      <c r="D21" s="548"/>
      <c r="E21" s="548"/>
      <c r="F21" s="558"/>
      <c r="G21" s="636">
        <f>SUM(G22:G24)</f>
        <v>30878</v>
      </c>
      <c r="H21" s="533"/>
      <c r="I21" s="533"/>
      <c r="J21" s="533"/>
      <c r="K21" s="533"/>
      <c r="L21" s="533"/>
      <c r="M21" s="533"/>
      <c r="N21" s="533"/>
      <c r="O21" s="533"/>
      <c r="P21" s="533"/>
      <c r="Q21" s="533"/>
      <c r="R21" s="533"/>
      <c r="S21" s="533"/>
      <c r="T21" s="533"/>
      <c r="U21" s="533"/>
      <c r="V21" s="533"/>
      <c r="W21" s="533"/>
      <c r="X21" s="533"/>
      <c r="Y21" s="533"/>
      <c r="Z21" s="533"/>
      <c r="AA21" s="533"/>
      <c r="AB21" s="533"/>
      <c r="AC21" s="533"/>
      <c r="AD21" s="533"/>
      <c r="AE21" s="533"/>
      <c r="AF21" s="533"/>
      <c r="AG21" s="533"/>
      <c r="AH21" s="533"/>
      <c r="AI21" s="533"/>
      <c r="AJ21" s="533"/>
      <c r="AK21" s="533"/>
      <c r="AL21" s="533"/>
      <c r="AM21" s="533"/>
      <c r="AN21" s="533"/>
      <c r="AO21" s="533"/>
      <c r="AP21" s="533"/>
      <c r="AQ21" s="533"/>
      <c r="AR21" s="533"/>
      <c r="AS21" s="533"/>
      <c r="AT21" s="533"/>
      <c r="AU21" s="533"/>
      <c r="AV21" s="533"/>
      <c r="AW21" s="533"/>
      <c r="AX21" s="533"/>
      <c r="AY21" s="533"/>
      <c r="AZ21" s="533"/>
      <c r="BA21" s="533"/>
      <c r="BB21" s="533"/>
      <c r="BC21" s="533"/>
      <c r="BD21" s="533"/>
      <c r="BE21" s="533"/>
      <c r="BF21" s="533"/>
      <c r="BG21" s="533"/>
      <c r="BH21" s="533"/>
      <c r="BI21" s="533"/>
      <c r="BJ21" s="533"/>
      <c r="BK21" s="533"/>
      <c r="BL21" s="533"/>
      <c r="BM21" s="533"/>
      <c r="BN21" s="533"/>
      <c r="BO21" s="533"/>
      <c r="BP21" s="533"/>
      <c r="BQ21" s="533"/>
      <c r="BR21" s="533"/>
      <c r="BS21" s="533"/>
      <c r="BT21" s="533"/>
    </row>
    <row r="22" spans="1:72" s="635" customFormat="1" ht="15.75" customHeight="1" x14ac:dyDescent="0.2">
      <c r="A22" s="546"/>
      <c r="B22" s="547"/>
      <c r="C22" s="548"/>
      <c r="D22" s="548"/>
      <c r="E22" s="548" t="s">
        <v>463</v>
      </c>
      <c r="F22" s="558" t="s">
        <v>229</v>
      </c>
      <c r="G22" s="559">
        <f>12439+17903</f>
        <v>30342</v>
      </c>
      <c r="H22" s="533"/>
      <c r="I22" s="533"/>
      <c r="J22" s="533"/>
      <c r="K22" s="533"/>
      <c r="L22" s="533"/>
      <c r="M22" s="533"/>
      <c r="N22" s="533"/>
      <c r="O22" s="533"/>
      <c r="P22" s="533"/>
      <c r="Q22" s="533"/>
      <c r="R22" s="533"/>
      <c r="S22" s="533"/>
      <c r="T22" s="533"/>
      <c r="U22" s="533"/>
      <c r="V22" s="533"/>
      <c r="W22" s="533"/>
      <c r="X22" s="533"/>
      <c r="Y22" s="533"/>
      <c r="Z22" s="533"/>
      <c r="AA22" s="533"/>
      <c r="AB22" s="533"/>
      <c r="AC22" s="533"/>
      <c r="AD22" s="533"/>
      <c r="AE22" s="533"/>
      <c r="AF22" s="533"/>
      <c r="AG22" s="533"/>
      <c r="AH22" s="533"/>
      <c r="AI22" s="533"/>
      <c r="AJ22" s="533"/>
      <c r="AK22" s="533"/>
      <c r="AL22" s="533"/>
      <c r="AM22" s="533"/>
      <c r="AN22" s="533"/>
      <c r="AO22" s="533"/>
      <c r="AP22" s="533"/>
      <c r="AQ22" s="533"/>
      <c r="AR22" s="533"/>
      <c r="AS22" s="533"/>
      <c r="AT22" s="533"/>
      <c r="AU22" s="533"/>
      <c r="AV22" s="533"/>
      <c r="AW22" s="533"/>
      <c r="AX22" s="533"/>
      <c r="AY22" s="533"/>
      <c r="AZ22" s="533"/>
      <c r="BA22" s="533"/>
      <c r="BB22" s="533"/>
      <c r="BC22" s="533"/>
      <c r="BD22" s="533"/>
      <c r="BE22" s="533"/>
      <c r="BF22" s="533"/>
      <c r="BG22" s="533"/>
      <c r="BH22" s="533"/>
      <c r="BI22" s="533"/>
      <c r="BJ22" s="533"/>
      <c r="BK22" s="533"/>
      <c r="BL22" s="533"/>
      <c r="BM22" s="533"/>
      <c r="BN22" s="533"/>
      <c r="BO22" s="533"/>
      <c r="BP22" s="533"/>
      <c r="BQ22" s="533"/>
      <c r="BR22" s="533"/>
      <c r="BS22" s="533"/>
      <c r="BT22" s="533"/>
    </row>
    <row r="23" spans="1:72" s="635" customFormat="1" ht="15.75" customHeight="1" x14ac:dyDescent="0.2">
      <c r="A23" s="546"/>
      <c r="B23" s="547"/>
      <c r="C23" s="548"/>
      <c r="D23" s="548"/>
      <c r="E23" s="548" t="s">
        <v>467</v>
      </c>
      <c r="F23" s="558" t="s">
        <v>229</v>
      </c>
      <c r="G23" s="559">
        <f>306+141</f>
        <v>447</v>
      </c>
      <c r="H23" s="533"/>
      <c r="I23" s="533"/>
      <c r="J23" s="533"/>
      <c r="K23" s="533"/>
      <c r="L23" s="533"/>
      <c r="M23" s="533"/>
      <c r="N23" s="533"/>
      <c r="O23" s="533"/>
      <c r="P23" s="533"/>
      <c r="Q23" s="533"/>
      <c r="R23" s="533"/>
      <c r="S23" s="533"/>
      <c r="T23" s="533"/>
      <c r="U23" s="533"/>
      <c r="V23" s="533"/>
      <c r="W23" s="533"/>
      <c r="X23" s="533"/>
      <c r="Y23" s="533"/>
      <c r="Z23" s="533"/>
      <c r="AA23" s="533"/>
      <c r="AB23" s="533"/>
      <c r="AC23" s="533"/>
      <c r="AD23" s="533"/>
      <c r="AE23" s="533"/>
      <c r="AF23" s="533"/>
      <c r="AG23" s="533"/>
      <c r="AH23" s="533"/>
      <c r="AI23" s="533"/>
      <c r="AJ23" s="533"/>
      <c r="AK23" s="533"/>
      <c r="AL23" s="533"/>
      <c r="AM23" s="533"/>
      <c r="AN23" s="533"/>
      <c r="AO23" s="533"/>
      <c r="AP23" s="533"/>
      <c r="AQ23" s="533"/>
      <c r="AR23" s="533"/>
      <c r="AS23" s="533"/>
      <c r="AT23" s="533"/>
      <c r="AU23" s="533"/>
      <c r="AV23" s="533"/>
      <c r="AW23" s="533"/>
      <c r="AX23" s="533"/>
      <c r="AY23" s="533"/>
      <c r="AZ23" s="533"/>
      <c r="BA23" s="533"/>
      <c r="BB23" s="533"/>
      <c r="BC23" s="533"/>
      <c r="BD23" s="533"/>
      <c r="BE23" s="533"/>
      <c r="BF23" s="533"/>
      <c r="BG23" s="533"/>
      <c r="BH23" s="533"/>
      <c r="BI23" s="533"/>
      <c r="BJ23" s="533"/>
      <c r="BK23" s="533"/>
      <c r="BL23" s="533"/>
      <c r="BM23" s="533"/>
      <c r="BN23" s="533"/>
      <c r="BO23" s="533"/>
      <c r="BP23" s="533"/>
      <c r="BQ23" s="533"/>
      <c r="BR23" s="533"/>
      <c r="BS23" s="533"/>
      <c r="BT23" s="533"/>
    </row>
    <row r="24" spans="1:72" s="635" customFormat="1" ht="15.75" customHeight="1" x14ac:dyDescent="0.2">
      <c r="A24" s="546"/>
      <c r="B24" s="547"/>
      <c r="C24" s="565"/>
      <c r="D24" s="548"/>
      <c r="E24" s="548" t="s">
        <v>468</v>
      </c>
      <c r="F24" s="558" t="s">
        <v>229</v>
      </c>
      <c r="G24" s="559">
        <f>61+28</f>
        <v>89</v>
      </c>
      <c r="H24" s="533"/>
      <c r="I24" s="533"/>
      <c r="J24" s="533"/>
      <c r="K24" s="533"/>
      <c r="L24" s="533"/>
      <c r="M24" s="533"/>
      <c r="N24" s="533"/>
      <c r="O24" s="533"/>
      <c r="P24" s="533"/>
      <c r="Q24" s="533"/>
      <c r="R24" s="533"/>
      <c r="S24" s="533"/>
      <c r="T24" s="533"/>
      <c r="U24" s="533"/>
      <c r="V24" s="533"/>
      <c r="W24" s="533"/>
      <c r="X24" s="533"/>
      <c r="Y24" s="533"/>
      <c r="Z24" s="533"/>
      <c r="AA24" s="533"/>
      <c r="AB24" s="533"/>
      <c r="AC24" s="533"/>
      <c r="AD24" s="533"/>
      <c r="AE24" s="533"/>
      <c r="AF24" s="533"/>
      <c r="AG24" s="533"/>
      <c r="AH24" s="533"/>
      <c r="AI24" s="533"/>
      <c r="AJ24" s="533"/>
      <c r="AK24" s="533"/>
      <c r="AL24" s="533"/>
      <c r="AM24" s="533"/>
      <c r="AN24" s="533"/>
      <c r="AO24" s="533"/>
      <c r="AP24" s="533"/>
      <c r="AQ24" s="533"/>
      <c r="AR24" s="533"/>
      <c r="AS24" s="533"/>
      <c r="AT24" s="533"/>
      <c r="AU24" s="533"/>
      <c r="AV24" s="533"/>
      <c r="AW24" s="533"/>
      <c r="AX24" s="533"/>
      <c r="AY24" s="533"/>
      <c r="AZ24" s="533"/>
      <c r="BA24" s="533"/>
      <c r="BB24" s="533"/>
      <c r="BC24" s="533"/>
      <c r="BD24" s="533"/>
      <c r="BE24" s="533"/>
      <c r="BF24" s="533"/>
      <c r="BG24" s="533"/>
      <c r="BH24" s="533"/>
      <c r="BI24" s="533"/>
      <c r="BJ24" s="533"/>
      <c r="BK24" s="533"/>
      <c r="BL24" s="533"/>
      <c r="BM24" s="533"/>
      <c r="BN24" s="533"/>
      <c r="BO24" s="533"/>
      <c r="BP24" s="533"/>
      <c r="BQ24" s="533"/>
      <c r="BR24" s="533"/>
      <c r="BS24" s="533"/>
      <c r="BT24" s="533"/>
    </row>
    <row r="25" spans="1:72" s="635" customFormat="1" ht="15.75" customHeight="1" x14ac:dyDescent="0.2">
      <c r="A25" s="560"/>
      <c r="B25" s="561"/>
      <c r="C25" s="562"/>
      <c r="D25" s="549"/>
      <c r="E25" s="549"/>
      <c r="F25" s="551"/>
      <c r="G25" s="563"/>
      <c r="H25" s="533"/>
      <c r="I25" s="533"/>
      <c r="J25" s="533"/>
      <c r="K25" s="533"/>
      <c r="L25" s="533"/>
      <c r="M25" s="533"/>
      <c r="N25" s="533"/>
      <c r="O25" s="533"/>
      <c r="P25" s="533"/>
      <c r="Q25" s="533"/>
      <c r="R25" s="533"/>
      <c r="S25" s="533"/>
      <c r="T25" s="533"/>
      <c r="U25" s="533"/>
      <c r="V25" s="533"/>
      <c r="W25" s="533"/>
      <c r="X25" s="533"/>
      <c r="Y25" s="533"/>
      <c r="Z25" s="533"/>
      <c r="AA25" s="533"/>
      <c r="AB25" s="533"/>
      <c r="AC25" s="533"/>
      <c r="AD25" s="533"/>
      <c r="AE25" s="533"/>
      <c r="AF25" s="533"/>
      <c r="AG25" s="533"/>
      <c r="AH25" s="533"/>
      <c r="AI25" s="533"/>
      <c r="AJ25" s="533"/>
      <c r="AK25" s="533"/>
      <c r="AL25" s="533"/>
      <c r="AM25" s="533"/>
      <c r="AN25" s="533"/>
      <c r="AO25" s="533"/>
      <c r="AP25" s="533"/>
      <c r="AQ25" s="533"/>
      <c r="AR25" s="533"/>
      <c r="AS25" s="533"/>
      <c r="AT25" s="533"/>
      <c r="AU25" s="533"/>
      <c r="AV25" s="533"/>
      <c r="AW25" s="533"/>
      <c r="AX25" s="533"/>
      <c r="AY25" s="533"/>
      <c r="AZ25" s="533"/>
      <c r="BA25" s="533"/>
      <c r="BB25" s="533"/>
      <c r="BC25" s="533"/>
      <c r="BD25" s="533"/>
      <c r="BE25" s="533"/>
      <c r="BF25" s="533"/>
      <c r="BG25" s="533"/>
      <c r="BH25" s="533"/>
      <c r="BI25" s="533"/>
      <c r="BJ25" s="533"/>
      <c r="BK25" s="533"/>
      <c r="BL25" s="533"/>
      <c r="BM25" s="533"/>
      <c r="BN25" s="533"/>
      <c r="BO25" s="533"/>
      <c r="BP25" s="533"/>
      <c r="BQ25" s="533"/>
      <c r="BR25" s="533"/>
      <c r="BS25" s="533"/>
      <c r="BT25" s="533"/>
    </row>
    <row r="26" spans="1:72" s="635" customFormat="1" ht="15.75" customHeight="1" x14ac:dyDescent="0.2">
      <c r="A26" s="546"/>
      <c r="B26" s="547"/>
      <c r="C26" s="548"/>
      <c r="D26" s="548"/>
      <c r="E26" s="549" t="s">
        <v>19</v>
      </c>
      <c r="F26" s="550">
        <f>7956+3060</f>
        <v>11016</v>
      </c>
      <c r="G26" s="551" t="s">
        <v>229</v>
      </c>
      <c r="H26" s="533"/>
      <c r="I26" s="533"/>
      <c r="J26" s="533"/>
      <c r="K26" s="533"/>
      <c r="L26" s="533"/>
      <c r="M26" s="533"/>
      <c r="N26" s="533"/>
      <c r="O26" s="533"/>
      <c r="P26" s="533"/>
      <c r="Q26" s="533"/>
      <c r="R26" s="533"/>
      <c r="S26" s="533"/>
      <c r="T26" s="533"/>
      <c r="U26" s="533"/>
      <c r="V26" s="533"/>
      <c r="W26" s="533"/>
      <c r="X26" s="533"/>
      <c r="Y26" s="533"/>
      <c r="Z26" s="533"/>
      <c r="AA26" s="533"/>
      <c r="AB26" s="533"/>
      <c r="AC26" s="533"/>
      <c r="AD26" s="533"/>
      <c r="AE26" s="533"/>
      <c r="AF26" s="533"/>
      <c r="AG26" s="533"/>
      <c r="AH26" s="533"/>
      <c r="AI26" s="533"/>
      <c r="AJ26" s="533"/>
      <c r="AK26" s="533"/>
      <c r="AL26" s="533"/>
      <c r="AM26" s="533"/>
      <c r="AN26" s="533"/>
      <c r="AO26" s="533"/>
      <c r="AP26" s="533"/>
      <c r="AQ26" s="533"/>
      <c r="AR26" s="533"/>
      <c r="AS26" s="533"/>
      <c r="AT26" s="533"/>
      <c r="AU26" s="533"/>
      <c r="AV26" s="533"/>
      <c r="AW26" s="533"/>
      <c r="AX26" s="533"/>
      <c r="AY26" s="533"/>
      <c r="AZ26" s="533"/>
      <c r="BA26" s="533"/>
      <c r="BB26" s="533"/>
      <c r="BC26" s="533"/>
      <c r="BD26" s="533"/>
      <c r="BE26" s="533"/>
      <c r="BF26" s="533"/>
      <c r="BG26" s="533"/>
      <c r="BH26" s="533"/>
      <c r="BI26" s="533"/>
      <c r="BJ26" s="533"/>
      <c r="BK26" s="533"/>
      <c r="BL26" s="533"/>
      <c r="BM26" s="533"/>
      <c r="BN26" s="533"/>
      <c r="BO26" s="533"/>
      <c r="BP26" s="533"/>
      <c r="BQ26" s="533"/>
      <c r="BR26" s="533"/>
      <c r="BS26" s="533"/>
      <c r="BT26" s="533"/>
    </row>
    <row r="27" spans="1:72" s="635" customFormat="1" ht="24" x14ac:dyDescent="0.2">
      <c r="A27" s="552" t="s">
        <v>436</v>
      </c>
      <c r="B27" s="553" t="s">
        <v>469</v>
      </c>
      <c r="C27" s="548" t="s">
        <v>470</v>
      </c>
      <c r="D27" s="548" t="s">
        <v>471</v>
      </c>
      <c r="E27" s="554" t="s">
        <v>229</v>
      </c>
      <c r="F27" s="555" t="s">
        <v>229</v>
      </c>
      <c r="G27" s="556">
        <f>SUM(G29)</f>
        <v>11016</v>
      </c>
      <c r="H27" s="533"/>
      <c r="I27" s="533"/>
      <c r="J27" s="533"/>
      <c r="K27" s="533"/>
      <c r="L27" s="533"/>
      <c r="M27" s="533"/>
      <c r="N27" s="533"/>
      <c r="O27" s="533"/>
      <c r="P27" s="533"/>
      <c r="Q27" s="533"/>
      <c r="R27" s="533"/>
      <c r="S27" s="533"/>
      <c r="T27" s="533"/>
      <c r="U27" s="533"/>
      <c r="V27" s="533"/>
      <c r="W27" s="533"/>
      <c r="X27" s="533"/>
      <c r="Y27" s="533"/>
      <c r="Z27" s="533"/>
      <c r="AA27" s="533"/>
      <c r="AB27" s="533"/>
      <c r="AC27" s="533"/>
      <c r="AD27" s="533"/>
      <c r="AE27" s="533"/>
      <c r="AF27" s="533"/>
      <c r="AG27" s="533"/>
      <c r="AH27" s="533"/>
      <c r="AI27" s="533"/>
      <c r="AJ27" s="533"/>
      <c r="AK27" s="533"/>
      <c r="AL27" s="533"/>
      <c r="AM27" s="533"/>
      <c r="AN27" s="533"/>
      <c r="AO27" s="533"/>
      <c r="AP27" s="533"/>
      <c r="AQ27" s="533"/>
      <c r="AR27" s="533"/>
      <c r="AS27" s="533"/>
      <c r="AT27" s="533"/>
      <c r="AU27" s="533"/>
      <c r="AV27" s="533"/>
      <c r="AW27" s="533"/>
      <c r="AX27" s="533"/>
      <c r="AY27" s="533"/>
      <c r="AZ27" s="533"/>
      <c r="BA27" s="533"/>
      <c r="BB27" s="533"/>
      <c r="BC27" s="533"/>
      <c r="BD27" s="533"/>
      <c r="BE27" s="533"/>
      <c r="BF27" s="533"/>
      <c r="BG27" s="533"/>
      <c r="BH27" s="533"/>
      <c r="BI27" s="533"/>
      <c r="BJ27" s="533"/>
      <c r="BK27" s="533"/>
      <c r="BL27" s="533"/>
      <c r="BM27" s="533"/>
      <c r="BN27" s="533"/>
      <c r="BO27" s="533"/>
      <c r="BP27" s="533"/>
      <c r="BQ27" s="533"/>
      <c r="BR27" s="533"/>
      <c r="BS27" s="533"/>
      <c r="BT27" s="533"/>
    </row>
    <row r="28" spans="1:72" s="635" customFormat="1" ht="10.5" customHeight="1" x14ac:dyDescent="0.2">
      <c r="A28" s="546"/>
      <c r="B28" s="557"/>
      <c r="C28" s="548"/>
      <c r="D28" s="548"/>
      <c r="E28" s="548"/>
      <c r="F28" s="558"/>
      <c r="G28" s="636"/>
      <c r="H28" s="533"/>
      <c r="I28" s="533"/>
      <c r="J28" s="533"/>
      <c r="K28" s="533"/>
      <c r="L28" s="533"/>
      <c r="M28" s="533"/>
      <c r="N28" s="533"/>
      <c r="O28" s="533"/>
      <c r="P28" s="533"/>
      <c r="Q28" s="533"/>
      <c r="R28" s="533"/>
      <c r="S28" s="533"/>
      <c r="T28" s="533"/>
      <c r="U28" s="533"/>
      <c r="V28" s="533"/>
      <c r="W28" s="533"/>
      <c r="X28" s="533"/>
      <c r="Y28" s="533"/>
      <c r="Z28" s="533"/>
      <c r="AA28" s="533"/>
      <c r="AB28" s="533"/>
      <c r="AC28" s="533"/>
      <c r="AD28" s="533"/>
      <c r="AE28" s="533"/>
      <c r="AF28" s="533"/>
      <c r="AG28" s="533"/>
      <c r="AH28" s="533"/>
      <c r="AI28" s="533"/>
      <c r="AJ28" s="533"/>
      <c r="AK28" s="533"/>
      <c r="AL28" s="533"/>
      <c r="AM28" s="533"/>
      <c r="AN28" s="533"/>
      <c r="AO28" s="533"/>
      <c r="AP28" s="533"/>
      <c r="AQ28" s="533"/>
      <c r="AR28" s="533"/>
      <c r="AS28" s="533"/>
      <c r="AT28" s="533"/>
      <c r="AU28" s="533"/>
      <c r="AV28" s="533"/>
      <c r="AW28" s="533"/>
      <c r="AX28" s="533"/>
      <c r="AY28" s="533"/>
      <c r="AZ28" s="533"/>
      <c r="BA28" s="533"/>
      <c r="BB28" s="533"/>
      <c r="BC28" s="533"/>
      <c r="BD28" s="533"/>
      <c r="BE28" s="533"/>
      <c r="BF28" s="533"/>
      <c r="BG28" s="533"/>
      <c r="BH28" s="533"/>
      <c r="BI28" s="533"/>
      <c r="BJ28" s="533"/>
      <c r="BK28" s="533"/>
      <c r="BL28" s="533"/>
      <c r="BM28" s="533"/>
      <c r="BN28" s="533"/>
      <c r="BO28" s="533"/>
      <c r="BP28" s="533"/>
      <c r="BQ28" s="533"/>
      <c r="BR28" s="533"/>
      <c r="BS28" s="533"/>
      <c r="BT28" s="533"/>
    </row>
    <row r="29" spans="1:72" s="635" customFormat="1" ht="15.75" customHeight="1" x14ac:dyDescent="0.2">
      <c r="A29" s="546"/>
      <c r="B29" s="637" t="s">
        <v>462</v>
      </c>
      <c r="C29" s="548"/>
      <c r="D29" s="548"/>
      <c r="E29" s="548"/>
      <c r="F29" s="558"/>
      <c r="G29" s="636">
        <f>SUM(G30:G32)</f>
        <v>11016</v>
      </c>
      <c r="H29" s="533"/>
      <c r="I29" s="533"/>
      <c r="J29" s="533"/>
      <c r="K29" s="533"/>
      <c r="L29" s="533"/>
      <c r="M29" s="533"/>
      <c r="N29" s="533"/>
      <c r="O29" s="533"/>
      <c r="P29" s="533"/>
      <c r="Q29" s="533"/>
      <c r="R29" s="533"/>
      <c r="S29" s="533"/>
      <c r="T29" s="533"/>
      <c r="U29" s="533"/>
      <c r="V29" s="533"/>
      <c r="W29" s="533"/>
      <c r="X29" s="533"/>
      <c r="Y29" s="533"/>
      <c r="Z29" s="533"/>
      <c r="AA29" s="533"/>
      <c r="AB29" s="533"/>
      <c r="AC29" s="533"/>
      <c r="AD29" s="533"/>
      <c r="AE29" s="533"/>
      <c r="AF29" s="533"/>
      <c r="AG29" s="533"/>
      <c r="AH29" s="533"/>
      <c r="AI29" s="533"/>
      <c r="AJ29" s="533"/>
      <c r="AK29" s="533"/>
      <c r="AL29" s="533"/>
      <c r="AM29" s="533"/>
      <c r="AN29" s="533"/>
      <c r="AO29" s="533"/>
      <c r="AP29" s="533"/>
      <c r="AQ29" s="533"/>
      <c r="AR29" s="533"/>
      <c r="AS29" s="533"/>
      <c r="AT29" s="533"/>
      <c r="AU29" s="533"/>
      <c r="AV29" s="533"/>
      <c r="AW29" s="533"/>
      <c r="AX29" s="533"/>
      <c r="AY29" s="533"/>
      <c r="AZ29" s="533"/>
      <c r="BA29" s="533"/>
      <c r="BB29" s="533"/>
      <c r="BC29" s="533"/>
      <c r="BD29" s="533"/>
      <c r="BE29" s="533"/>
      <c r="BF29" s="533"/>
      <c r="BG29" s="533"/>
      <c r="BH29" s="533"/>
      <c r="BI29" s="533"/>
      <c r="BJ29" s="533"/>
      <c r="BK29" s="533"/>
      <c r="BL29" s="533"/>
      <c r="BM29" s="533"/>
      <c r="BN29" s="533"/>
      <c r="BO29" s="533"/>
      <c r="BP29" s="533"/>
      <c r="BQ29" s="533"/>
      <c r="BR29" s="533"/>
      <c r="BS29" s="533"/>
      <c r="BT29" s="533"/>
    </row>
    <row r="30" spans="1:72" s="635" customFormat="1" ht="15.75" customHeight="1" x14ac:dyDescent="0.2">
      <c r="A30" s="546"/>
      <c r="B30" s="547"/>
      <c r="C30" s="548"/>
      <c r="D30" s="548"/>
      <c r="E30" s="548" t="s">
        <v>463</v>
      </c>
      <c r="F30" s="558" t="s">
        <v>229</v>
      </c>
      <c r="G30" s="559">
        <f>7800+3000</f>
        <v>10800</v>
      </c>
      <c r="H30" s="533"/>
      <c r="I30" s="533"/>
      <c r="J30" s="533"/>
      <c r="K30" s="533"/>
      <c r="L30" s="533"/>
      <c r="M30" s="533"/>
      <c r="N30" s="533"/>
      <c r="O30" s="533"/>
      <c r="P30" s="533"/>
      <c r="Q30" s="533"/>
      <c r="R30" s="533"/>
      <c r="S30" s="533"/>
      <c r="T30" s="533"/>
      <c r="U30" s="533"/>
      <c r="V30" s="533"/>
      <c r="W30" s="533"/>
      <c r="X30" s="533"/>
      <c r="Y30" s="533"/>
      <c r="Z30" s="533"/>
      <c r="AA30" s="533"/>
      <c r="AB30" s="533"/>
      <c r="AC30" s="533"/>
      <c r="AD30" s="533"/>
      <c r="AE30" s="533"/>
      <c r="AF30" s="533"/>
      <c r="AG30" s="533"/>
      <c r="AH30" s="533"/>
      <c r="AI30" s="533"/>
      <c r="AJ30" s="533"/>
      <c r="AK30" s="533"/>
      <c r="AL30" s="533"/>
      <c r="AM30" s="533"/>
      <c r="AN30" s="533"/>
      <c r="AO30" s="533"/>
      <c r="AP30" s="533"/>
      <c r="AQ30" s="533"/>
      <c r="AR30" s="533"/>
      <c r="AS30" s="533"/>
      <c r="AT30" s="533"/>
      <c r="AU30" s="533"/>
      <c r="AV30" s="533"/>
      <c r="AW30" s="533"/>
      <c r="AX30" s="533"/>
      <c r="AY30" s="533"/>
      <c r="AZ30" s="533"/>
      <c r="BA30" s="533"/>
      <c r="BB30" s="533"/>
      <c r="BC30" s="533"/>
      <c r="BD30" s="533"/>
      <c r="BE30" s="533"/>
      <c r="BF30" s="533"/>
      <c r="BG30" s="533"/>
      <c r="BH30" s="533"/>
      <c r="BI30" s="533"/>
      <c r="BJ30" s="533"/>
      <c r="BK30" s="533"/>
      <c r="BL30" s="533"/>
      <c r="BM30" s="533"/>
      <c r="BN30" s="533"/>
      <c r="BO30" s="533"/>
      <c r="BP30" s="533"/>
      <c r="BQ30" s="533"/>
      <c r="BR30" s="533"/>
      <c r="BS30" s="533"/>
      <c r="BT30" s="533"/>
    </row>
    <row r="31" spans="1:72" s="635" customFormat="1" ht="15.75" customHeight="1" x14ac:dyDescent="0.2">
      <c r="A31" s="546"/>
      <c r="B31" s="547"/>
      <c r="C31" s="548"/>
      <c r="D31" s="548"/>
      <c r="E31" s="548" t="s">
        <v>467</v>
      </c>
      <c r="F31" s="558" t="s">
        <v>229</v>
      </c>
      <c r="G31" s="559">
        <f>130+50</f>
        <v>180</v>
      </c>
      <c r="H31" s="533"/>
      <c r="I31" s="533"/>
      <c r="J31" s="533"/>
      <c r="K31" s="533"/>
      <c r="L31" s="533"/>
      <c r="M31" s="533"/>
      <c r="N31" s="533"/>
      <c r="O31" s="533"/>
      <c r="P31" s="533"/>
      <c r="Q31" s="533"/>
      <c r="R31" s="533"/>
      <c r="S31" s="533"/>
      <c r="T31" s="533"/>
      <c r="U31" s="533"/>
      <c r="V31" s="533"/>
      <c r="W31" s="533"/>
      <c r="X31" s="533"/>
      <c r="Y31" s="533"/>
      <c r="Z31" s="533"/>
      <c r="AA31" s="533"/>
      <c r="AB31" s="533"/>
      <c r="AC31" s="533"/>
      <c r="AD31" s="533"/>
      <c r="AE31" s="533"/>
      <c r="AF31" s="533"/>
      <c r="AG31" s="533"/>
      <c r="AH31" s="533"/>
      <c r="AI31" s="533"/>
      <c r="AJ31" s="533"/>
      <c r="AK31" s="533"/>
      <c r="AL31" s="533"/>
      <c r="AM31" s="533"/>
      <c r="AN31" s="533"/>
      <c r="AO31" s="533"/>
      <c r="AP31" s="533"/>
      <c r="AQ31" s="533"/>
      <c r="AR31" s="533"/>
      <c r="AS31" s="533"/>
      <c r="AT31" s="533"/>
      <c r="AU31" s="533"/>
      <c r="AV31" s="533"/>
      <c r="AW31" s="533"/>
      <c r="AX31" s="533"/>
      <c r="AY31" s="533"/>
      <c r="AZ31" s="533"/>
      <c r="BA31" s="533"/>
      <c r="BB31" s="533"/>
      <c r="BC31" s="533"/>
      <c r="BD31" s="533"/>
      <c r="BE31" s="533"/>
      <c r="BF31" s="533"/>
      <c r="BG31" s="533"/>
      <c r="BH31" s="533"/>
      <c r="BI31" s="533"/>
      <c r="BJ31" s="533"/>
      <c r="BK31" s="533"/>
      <c r="BL31" s="533"/>
      <c r="BM31" s="533"/>
      <c r="BN31" s="533"/>
      <c r="BO31" s="533"/>
      <c r="BP31" s="533"/>
      <c r="BQ31" s="533"/>
      <c r="BR31" s="533"/>
      <c r="BS31" s="533"/>
      <c r="BT31" s="533"/>
    </row>
    <row r="32" spans="1:72" s="635" customFormat="1" ht="15.75" customHeight="1" x14ac:dyDescent="0.2">
      <c r="A32" s="546"/>
      <c r="B32" s="547"/>
      <c r="C32" s="548"/>
      <c r="D32" s="548"/>
      <c r="E32" s="548" t="s">
        <v>468</v>
      </c>
      <c r="F32" s="558" t="s">
        <v>229</v>
      </c>
      <c r="G32" s="559">
        <f>26+10</f>
        <v>36</v>
      </c>
      <c r="H32" s="533"/>
      <c r="I32" s="533"/>
      <c r="J32" s="533"/>
      <c r="K32" s="533"/>
      <c r="L32" s="533"/>
      <c r="M32" s="533"/>
      <c r="N32" s="533"/>
      <c r="O32" s="533"/>
      <c r="P32" s="533"/>
      <c r="Q32" s="533"/>
      <c r="R32" s="533"/>
      <c r="S32" s="533"/>
      <c r="T32" s="533"/>
      <c r="U32" s="533"/>
      <c r="V32" s="533"/>
      <c r="W32" s="533"/>
      <c r="X32" s="533"/>
      <c r="Y32" s="533"/>
      <c r="Z32" s="533"/>
      <c r="AA32" s="533"/>
      <c r="AB32" s="533"/>
      <c r="AC32" s="533"/>
      <c r="AD32" s="533"/>
      <c r="AE32" s="533"/>
      <c r="AF32" s="533"/>
      <c r="AG32" s="533"/>
      <c r="AH32" s="533"/>
      <c r="AI32" s="533"/>
      <c r="AJ32" s="533"/>
      <c r="AK32" s="533"/>
      <c r="AL32" s="533"/>
      <c r="AM32" s="533"/>
      <c r="AN32" s="533"/>
      <c r="AO32" s="533"/>
      <c r="AP32" s="533"/>
      <c r="AQ32" s="533"/>
      <c r="AR32" s="533"/>
      <c r="AS32" s="533"/>
      <c r="AT32" s="533"/>
      <c r="AU32" s="533"/>
      <c r="AV32" s="533"/>
      <c r="AW32" s="533"/>
      <c r="AX32" s="533"/>
      <c r="AY32" s="533"/>
      <c r="AZ32" s="533"/>
      <c r="BA32" s="533"/>
      <c r="BB32" s="533"/>
      <c r="BC32" s="533"/>
      <c r="BD32" s="533"/>
      <c r="BE32" s="533"/>
      <c r="BF32" s="533"/>
      <c r="BG32" s="533"/>
      <c r="BH32" s="533"/>
      <c r="BI32" s="533"/>
      <c r="BJ32" s="533"/>
      <c r="BK32" s="533"/>
      <c r="BL32" s="533"/>
      <c r="BM32" s="533"/>
      <c r="BN32" s="533"/>
      <c r="BO32" s="533"/>
      <c r="BP32" s="533"/>
      <c r="BQ32" s="533"/>
      <c r="BR32" s="533"/>
      <c r="BS32" s="533"/>
      <c r="BT32" s="533"/>
    </row>
    <row r="33" spans="1:72" s="635" customFormat="1" ht="15.75" customHeight="1" x14ac:dyDescent="0.2">
      <c r="A33" s="560"/>
      <c r="B33" s="561"/>
      <c r="C33" s="562"/>
      <c r="D33" s="549"/>
      <c r="E33" s="549"/>
      <c r="F33" s="551"/>
      <c r="G33" s="563"/>
      <c r="H33" s="533"/>
      <c r="I33" s="533"/>
      <c r="J33" s="533"/>
      <c r="K33" s="533"/>
      <c r="L33" s="533"/>
      <c r="M33" s="533"/>
      <c r="N33" s="533"/>
      <c r="O33" s="533"/>
      <c r="P33" s="533"/>
      <c r="Q33" s="533"/>
      <c r="R33" s="533"/>
      <c r="S33" s="533"/>
      <c r="T33" s="533"/>
      <c r="U33" s="533"/>
      <c r="V33" s="533"/>
      <c r="W33" s="533"/>
      <c r="X33" s="533"/>
      <c r="Y33" s="533"/>
      <c r="Z33" s="533"/>
      <c r="AA33" s="533"/>
      <c r="AB33" s="533"/>
      <c r="AC33" s="533"/>
      <c r="AD33" s="533"/>
      <c r="AE33" s="533"/>
      <c r="AF33" s="533"/>
      <c r="AG33" s="533"/>
      <c r="AH33" s="533"/>
      <c r="AI33" s="533"/>
      <c r="AJ33" s="533"/>
      <c r="AK33" s="533"/>
      <c r="AL33" s="533"/>
      <c r="AM33" s="533"/>
      <c r="AN33" s="533"/>
      <c r="AO33" s="533"/>
      <c r="AP33" s="533"/>
      <c r="AQ33" s="533"/>
      <c r="AR33" s="533"/>
      <c r="AS33" s="533"/>
      <c r="AT33" s="533"/>
      <c r="AU33" s="533"/>
      <c r="AV33" s="533"/>
      <c r="AW33" s="533"/>
      <c r="AX33" s="533"/>
      <c r="AY33" s="533"/>
      <c r="AZ33" s="533"/>
      <c r="BA33" s="533"/>
      <c r="BB33" s="533"/>
      <c r="BC33" s="533"/>
      <c r="BD33" s="533"/>
      <c r="BE33" s="533"/>
      <c r="BF33" s="533"/>
      <c r="BG33" s="533"/>
      <c r="BH33" s="533"/>
      <c r="BI33" s="533"/>
      <c r="BJ33" s="533"/>
      <c r="BK33" s="533"/>
      <c r="BL33" s="533"/>
      <c r="BM33" s="533"/>
      <c r="BN33" s="533"/>
      <c r="BO33" s="533"/>
      <c r="BP33" s="533"/>
      <c r="BQ33" s="533"/>
      <c r="BR33" s="533"/>
      <c r="BS33" s="533"/>
      <c r="BT33" s="533"/>
    </row>
    <row r="34" spans="1:72" s="635" customFormat="1" ht="15.75" customHeight="1" x14ac:dyDescent="0.2">
      <c r="A34" s="546"/>
      <c r="B34" s="547"/>
      <c r="C34" s="548"/>
      <c r="D34" s="548"/>
      <c r="E34" s="549" t="s">
        <v>19</v>
      </c>
      <c r="F34" s="550">
        <f>416+47920+42840</f>
        <v>91176</v>
      </c>
      <c r="G34" s="551" t="s">
        <v>229</v>
      </c>
      <c r="H34" s="533"/>
      <c r="I34" s="533"/>
      <c r="J34" s="533"/>
      <c r="K34" s="533"/>
      <c r="L34" s="533"/>
      <c r="M34" s="533"/>
      <c r="N34" s="533"/>
      <c r="O34" s="533"/>
      <c r="P34" s="533"/>
      <c r="Q34" s="533"/>
      <c r="R34" s="533"/>
      <c r="S34" s="533"/>
      <c r="T34" s="533"/>
      <c r="U34" s="533"/>
      <c r="V34" s="533"/>
      <c r="W34" s="533"/>
      <c r="X34" s="533"/>
      <c r="Y34" s="533"/>
      <c r="Z34" s="533"/>
      <c r="AA34" s="533"/>
      <c r="AB34" s="533"/>
      <c r="AC34" s="533"/>
      <c r="AD34" s="533"/>
      <c r="AE34" s="533"/>
      <c r="AF34" s="533"/>
      <c r="AG34" s="533"/>
      <c r="AH34" s="533"/>
      <c r="AI34" s="533"/>
      <c r="AJ34" s="533"/>
      <c r="AK34" s="533"/>
      <c r="AL34" s="533"/>
      <c r="AM34" s="533"/>
      <c r="AN34" s="533"/>
      <c r="AO34" s="533"/>
      <c r="AP34" s="533"/>
      <c r="AQ34" s="533"/>
      <c r="AR34" s="533"/>
      <c r="AS34" s="533"/>
      <c r="AT34" s="533"/>
      <c r="AU34" s="533"/>
      <c r="AV34" s="533"/>
      <c r="AW34" s="533"/>
      <c r="AX34" s="533"/>
      <c r="AY34" s="533"/>
      <c r="AZ34" s="533"/>
      <c r="BA34" s="533"/>
      <c r="BB34" s="533"/>
      <c r="BC34" s="533"/>
      <c r="BD34" s="533"/>
      <c r="BE34" s="533"/>
      <c r="BF34" s="533"/>
      <c r="BG34" s="533"/>
      <c r="BH34" s="533"/>
      <c r="BI34" s="533"/>
      <c r="BJ34" s="533"/>
      <c r="BK34" s="533"/>
      <c r="BL34" s="533"/>
      <c r="BM34" s="533"/>
      <c r="BN34" s="533"/>
      <c r="BO34" s="533"/>
      <c r="BP34" s="533"/>
      <c r="BQ34" s="533"/>
      <c r="BR34" s="533"/>
      <c r="BS34" s="533"/>
      <c r="BT34" s="533"/>
    </row>
    <row r="35" spans="1:72" s="635" customFormat="1" ht="25.5" customHeight="1" x14ac:dyDescent="0.2">
      <c r="A35" s="552" t="s">
        <v>437</v>
      </c>
      <c r="B35" s="553" t="s">
        <v>472</v>
      </c>
      <c r="C35" s="548" t="s">
        <v>473</v>
      </c>
      <c r="D35" s="548" t="s">
        <v>474</v>
      </c>
      <c r="E35" s="554" t="s">
        <v>229</v>
      </c>
      <c r="F35" s="555" t="s">
        <v>229</v>
      </c>
      <c r="G35" s="556">
        <f>SUM(G37)</f>
        <v>91176</v>
      </c>
      <c r="H35" s="533"/>
      <c r="I35" s="533"/>
      <c r="J35" s="533"/>
      <c r="K35" s="533"/>
      <c r="L35" s="533"/>
      <c r="M35" s="533"/>
      <c r="N35" s="533"/>
      <c r="O35" s="533"/>
      <c r="P35" s="533"/>
      <c r="Q35" s="533"/>
      <c r="R35" s="533"/>
      <c r="S35" s="533"/>
      <c r="T35" s="533"/>
      <c r="U35" s="533"/>
      <c r="V35" s="533"/>
      <c r="W35" s="533"/>
      <c r="X35" s="533"/>
      <c r="Y35" s="533"/>
      <c r="Z35" s="533"/>
      <c r="AA35" s="533"/>
      <c r="AB35" s="533"/>
      <c r="AC35" s="533"/>
      <c r="AD35" s="533"/>
      <c r="AE35" s="533"/>
      <c r="AF35" s="533"/>
      <c r="AG35" s="533"/>
      <c r="AH35" s="533"/>
      <c r="AI35" s="533"/>
      <c r="AJ35" s="533"/>
      <c r="AK35" s="533"/>
      <c r="AL35" s="533"/>
      <c r="AM35" s="533"/>
      <c r="AN35" s="533"/>
      <c r="AO35" s="533"/>
      <c r="AP35" s="533"/>
      <c r="AQ35" s="533"/>
      <c r="AR35" s="533"/>
      <c r="AS35" s="533"/>
      <c r="AT35" s="533"/>
      <c r="AU35" s="533"/>
      <c r="AV35" s="533"/>
      <c r="AW35" s="533"/>
      <c r="AX35" s="533"/>
      <c r="AY35" s="533"/>
      <c r="AZ35" s="533"/>
      <c r="BA35" s="533"/>
      <c r="BB35" s="533"/>
      <c r="BC35" s="533"/>
      <c r="BD35" s="533"/>
      <c r="BE35" s="533"/>
      <c r="BF35" s="533"/>
      <c r="BG35" s="533"/>
      <c r="BH35" s="533"/>
      <c r="BI35" s="533"/>
      <c r="BJ35" s="533"/>
      <c r="BK35" s="533"/>
      <c r="BL35" s="533"/>
      <c r="BM35" s="533"/>
      <c r="BN35" s="533"/>
      <c r="BO35" s="533"/>
      <c r="BP35" s="533"/>
      <c r="BQ35" s="533"/>
      <c r="BR35" s="533"/>
      <c r="BS35" s="533"/>
      <c r="BT35" s="533"/>
    </row>
    <row r="36" spans="1:72" s="635" customFormat="1" ht="10.5" customHeight="1" x14ac:dyDescent="0.2">
      <c r="A36" s="546"/>
      <c r="B36" s="557"/>
      <c r="C36" s="548"/>
      <c r="D36" s="548"/>
      <c r="E36" s="548"/>
      <c r="F36" s="558"/>
      <c r="G36" s="636"/>
      <c r="H36" s="533"/>
      <c r="I36" s="533"/>
      <c r="J36" s="533"/>
      <c r="K36" s="533"/>
      <c r="L36" s="533"/>
      <c r="M36" s="533"/>
      <c r="N36" s="533"/>
      <c r="O36" s="533"/>
      <c r="P36" s="533"/>
      <c r="Q36" s="533"/>
      <c r="R36" s="533"/>
      <c r="S36" s="533"/>
      <c r="T36" s="533"/>
      <c r="U36" s="533"/>
      <c r="V36" s="533"/>
      <c r="W36" s="533"/>
      <c r="X36" s="533"/>
      <c r="Y36" s="533"/>
      <c r="Z36" s="533"/>
      <c r="AA36" s="533"/>
      <c r="AB36" s="533"/>
      <c r="AC36" s="533"/>
      <c r="AD36" s="533"/>
      <c r="AE36" s="533"/>
      <c r="AF36" s="533"/>
      <c r="AG36" s="533"/>
      <c r="AH36" s="533"/>
      <c r="AI36" s="533"/>
      <c r="AJ36" s="533"/>
      <c r="AK36" s="533"/>
      <c r="AL36" s="533"/>
      <c r="AM36" s="533"/>
      <c r="AN36" s="533"/>
      <c r="AO36" s="533"/>
      <c r="AP36" s="533"/>
      <c r="AQ36" s="533"/>
      <c r="AR36" s="533"/>
      <c r="AS36" s="533"/>
      <c r="AT36" s="533"/>
      <c r="AU36" s="533"/>
      <c r="AV36" s="533"/>
      <c r="AW36" s="533"/>
      <c r="AX36" s="533"/>
      <c r="AY36" s="533"/>
      <c r="AZ36" s="533"/>
      <c r="BA36" s="533"/>
      <c r="BB36" s="533"/>
      <c r="BC36" s="533"/>
      <c r="BD36" s="533"/>
      <c r="BE36" s="533"/>
      <c r="BF36" s="533"/>
      <c r="BG36" s="533"/>
      <c r="BH36" s="533"/>
      <c r="BI36" s="533"/>
      <c r="BJ36" s="533"/>
      <c r="BK36" s="533"/>
      <c r="BL36" s="533"/>
      <c r="BM36" s="533"/>
      <c r="BN36" s="533"/>
      <c r="BO36" s="533"/>
      <c r="BP36" s="533"/>
      <c r="BQ36" s="533"/>
      <c r="BR36" s="533"/>
      <c r="BS36" s="533"/>
      <c r="BT36" s="533"/>
    </row>
    <row r="37" spans="1:72" s="635" customFormat="1" ht="15.75" customHeight="1" x14ac:dyDescent="0.2">
      <c r="A37" s="546"/>
      <c r="B37" s="637" t="s">
        <v>462</v>
      </c>
      <c r="C37" s="548"/>
      <c r="D37" s="548"/>
      <c r="E37" s="548"/>
      <c r="F37" s="558"/>
      <c r="G37" s="636">
        <f>SUM(G38:G40)</f>
        <v>91176</v>
      </c>
      <c r="H37" s="533"/>
      <c r="I37" s="533"/>
      <c r="J37" s="533"/>
      <c r="K37" s="533"/>
      <c r="L37" s="533"/>
      <c r="M37" s="533"/>
      <c r="N37" s="533"/>
      <c r="O37" s="533"/>
      <c r="P37" s="533"/>
      <c r="Q37" s="533"/>
      <c r="R37" s="533"/>
      <c r="S37" s="533"/>
      <c r="T37" s="533"/>
      <c r="U37" s="533"/>
      <c r="V37" s="533"/>
      <c r="W37" s="533"/>
      <c r="X37" s="533"/>
      <c r="Y37" s="533"/>
      <c r="Z37" s="533"/>
      <c r="AA37" s="533"/>
      <c r="AB37" s="533"/>
      <c r="AC37" s="533"/>
      <c r="AD37" s="533"/>
      <c r="AE37" s="533"/>
      <c r="AF37" s="533"/>
      <c r="AG37" s="533"/>
      <c r="AH37" s="533"/>
      <c r="AI37" s="533"/>
      <c r="AJ37" s="533"/>
      <c r="AK37" s="533"/>
      <c r="AL37" s="533"/>
      <c r="AM37" s="533"/>
      <c r="AN37" s="533"/>
      <c r="AO37" s="533"/>
      <c r="AP37" s="533"/>
      <c r="AQ37" s="533"/>
      <c r="AR37" s="533"/>
      <c r="AS37" s="533"/>
      <c r="AT37" s="533"/>
      <c r="AU37" s="533"/>
      <c r="AV37" s="533"/>
      <c r="AW37" s="533"/>
      <c r="AX37" s="533"/>
      <c r="AY37" s="533"/>
      <c r="AZ37" s="533"/>
      <c r="BA37" s="533"/>
      <c r="BB37" s="533"/>
      <c r="BC37" s="533"/>
      <c r="BD37" s="533"/>
      <c r="BE37" s="533"/>
      <c r="BF37" s="533"/>
      <c r="BG37" s="533"/>
      <c r="BH37" s="533"/>
      <c r="BI37" s="533"/>
      <c r="BJ37" s="533"/>
      <c r="BK37" s="533"/>
      <c r="BL37" s="533"/>
      <c r="BM37" s="533"/>
      <c r="BN37" s="533"/>
      <c r="BO37" s="533"/>
      <c r="BP37" s="533"/>
      <c r="BQ37" s="533"/>
      <c r="BR37" s="533"/>
      <c r="BS37" s="533"/>
      <c r="BT37" s="533"/>
    </row>
    <row r="38" spans="1:72" s="635" customFormat="1" ht="15.75" customHeight="1" x14ac:dyDescent="0.2">
      <c r="A38" s="546"/>
      <c r="B38" s="547"/>
      <c r="C38" s="548"/>
      <c r="D38" s="548"/>
      <c r="E38" s="548" t="s">
        <v>475</v>
      </c>
      <c r="F38" s="558" t="s">
        <v>229</v>
      </c>
      <c r="G38" s="559">
        <f>47920+42840</f>
        <v>90760</v>
      </c>
      <c r="H38" s="533"/>
      <c r="I38" s="533"/>
      <c r="J38" s="533"/>
      <c r="K38" s="533"/>
      <c r="L38" s="533"/>
      <c r="M38" s="533"/>
      <c r="N38" s="533"/>
      <c r="O38" s="533"/>
      <c r="P38" s="533"/>
      <c r="Q38" s="533"/>
      <c r="R38" s="533"/>
      <c r="S38" s="533"/>
      <c r="T38" s="533"/>
      <c r="U38" s="533"/>
      <c r="V38" s="533"/>
      <c r="W38" s="533"/>
      <c r="X38" s="533"/>
      <c r="Y38" s="533"/>
      <c r="Z38" s="533"/>
      <c r="AA38" s="533"/>
      <c r="AB38" s="533"/>
      <c r="AC38" s="533"/>
      <c r="AD38" s="533"/>
      <c r="AE38" s="533"/>
      <c r="AF38" s="533"/>
      <c r="AG38" s="533"/>
      <c r="AH38" s="533"/>
      <c r="AI38" s="533"/>
      <c r="AJ38" s="533"/>
      <c r="AK38" s="533"/>
      <c r="AL38" s="533"/>
      <c r="AM38" s="533"/>
      <c r="AN38" s="533"/>
      <c r="AO38" s="533"/>
      <c r="AP38" s="533"/>
      <c r="AQ38" s="533"/>
      <c r="AR38" s="533"/>
      <c r="AS38" s="533"/>
      <c r="AT38" s="533"/>
      <c r="AU38" s="533"/>
      <c r="AV38" s="533"/>
      <c r="AW38" s="533"/>
      <c r="AX38" s="533"/>
      <c r="AY38" s="533"/>
      <c r="AZ38" s="533"/>
      <c r="BA38" s="533"/>
      <c r="BB38" s="533"/>
      <c r="BC38" s="533"/>
      <c r="BD38" s="533"/>
      <c r="BE38" s="533"/>
      <c r="BF38" s="533"/>
      <c r="BG38" s="533"/>
      <c r="BH38" s="533"/>
      <c r="BI38" s="533"/>
      <c r="BJ38" s="533"/>
      <c r="BK38" s="533"/>
      <c r="BL38" s="533"/>
      <c r="BM38" s="533"/>
      <c r="BN38" s="533"/>
      <c r="BO38" s="533"/>
      <c r="BP38" s="533"/>
      <c r="BQ38" s="533"/>
      <c r="BR38" s="533"/>
      <c r="BS38" s="533"/>
      <c r="BT38" s="533"/>
    </row>
    <row r="39" spans="1:72" s="635" customFormat="1" ht="15.75" customHeight="1" x14ac:dyDescent="0.2">
      <c r="A39" s="546"/>
      <c r="B39" s="547"/>
      <c r="C39" s="565"/>
      <c r="D39" s="548"/>
      <c r="E39" s="548" t="s">
        <v>467</v>
      </c>
      <c r="F39" s="558" t="s">
        <v>229</v>
      </c>
      <c r="G39" s="559">
        <f>347</f>
        <v>347</v>
      </c>
      <c r="H39" s="533"/>
      <c r="I39" s="533"/>
      <c r="J39" s="533"/>
      <c r="K39" s="533"/>
      <c r="L39" s="533"/>
      <c r="M39" s="533"/>
      <c r="N39" s="533"/>
      <c r="O39" s="533"/>
      <c r="P39" s="533"/>
      <c r="Q39" s="533"/>
      <c r="R39" s="533"/>
      <c r="S39" s="533"/>
      <c r="T39" s="533"/>
      <c r="U39" s="533"/>
      <c r="V39" s="533"/>
      <c r="W39" s="533"/>
      <c r="X39" s="533"/>
      <c r="Y39" s="533"/>
      <c r="Z39" s="533"/>
      <c r="AA39" s="533"/>
      <c r="AB39" s="533"/>
      <c r="AC39" s="533"/>
      <c r="AD39" s="533"/>
      <c r="AE39" s="533"/>
      <c r="AF39" s="533"/>
      <c r="AG39" s="533"/>
      <c r="AH39" s="533"/>
      <c r="AI39" s="533"/>
      <c r="AJ39" s="533"/>
      <c r="AK39" s="533"/>
      <c r="AL39" s="533"/>
      <c r="AM39" s="533"/>
      <c r="AN39" s="533"/>
      <c r="AO39" s="533"/>
      <c r="AP39" s="533"/>
      <c r="AQ39" s="533"/>
      <c r="AR39" s="533"/>
      <c r="AS39" s="533"/>
      <c r="AT39" s="533"/>
      <c r="AU39" s="533"/>
      <c r="AV39" s="533"/>
      <c r="AW39" s="533"/>
      <c r="AX39" s="533"/>
      <c r="AY39" s="533"/>
      <c r="AZ39" s="533"/>
      <c r="BA39" s="533"/>
      <c r="BB39" s="533"/>
      <c r="BC39" s="533"/>
      <c r="BD39" s="533"/>
      <c r="BE39" s="533"/>
      <c r="BF39" s="533"/>
      <c r="BG39" s="533"/>
      <c r="BH39" s="533"/>
      <c r="BI39" s="533"/>
      <c r="BJ39" s="533"/>
      <c r="BK39" s="533"/>
      <c r="BL39" s="533"/>
      <c r="BM39" s="533"/>
      <c r="BN39" s="533"/>
      <c r="BO39" s="533"/>
      <c r="BP39" s="533"/>
      <c r="BQ39" s="533"/>
      <c r="BR39" s="533"/>
      <c r="BS39" s="533"/>
      <c r="BT39" s="533"/>
    </row>
    <row r="40" spans="1:72" s="635" customFormat="1" ht="15.75" customHeight="1" x14ac:dyDescent="0.2">
      <c r="A40" s="546"/>
      <c r="B40" s="547"/>
      <c r="C40" s="565"/>
      <c r="D40" s="548"/>
      <c r="E40" s="548" t="s">
        <v>468</v>
      </c>
      <c r="F40" s="558" t="s">
        <v>229</v>
      </c>
      <c r="G40" s="559">
        <f>69</f>
        <v>69</v>
      </c>
      <c r="H40" s="533"/>
      <c r="I40" s="533"/>
      <c r="J40" s="533"/>
      <c r="K40" s="533"/>
      <c r="L40" s="533"/>
      <c r="M40" s="533"/>
      <c r="N40" s="533"/>
      <c r="O40" s="533"/>
      <c r="P40" s="533"/>
      <c r="Q40" s="533"/>
      <c r="R40" s="533"/>
      <c r="S40" s="533"/>
      <c r="T40" s="533"/>
      <c r="U40" s="533"/>
      <c r="V40" s="533"/>
      <c r="W40" s="533"/>
      <c r="X40" s="533"/>
      <c r="Y40" s="533"/>
      <c r="Z40" s="533"/>
      <c r="AA40" s="533"/>
      <c r="AB40" s="533"/>
      <c r="AC40" s="533"/>
      <c r="AD40" s="533"/>
      <c r="AE40" s="533"/>
      <c r="AF40" s="533"/>
      <c r="AG40" s="533"/>
      <c r="AH40" s="533"/>
      <c r="AI40" s="533"/>
      <c r="AJ40" s="533"/>
      <c r="AK40" s="533"/>
      <c r="AL40" s="533"/>
      <c r="AM40" s="533"/>
      <c r="AN40" s="533"/>
      <c r="AO40" s="533"/>
      <c r="AP40" s="533"/>
      <c r="AQ40" s="533"/>
      <c r="AR40" s="533"/>
      <c r="AS40" s="533"/>
      <c r="AT40" s="533"/>
      <c r="AU40" s="533"/>
      <c r="AV40" s="533"/>
      <c r="AW40" s="533"/>
      <c r="AX40" s="533"/>
      <c r="AY40" s="533"/>
      <c r="AZ40" s="533"/>
      <c r="BA40" s="533"/>
      <c r="BB40" s="533"/>
      <c r="BC40" s="533"/>
      <c r="BD40" s="533"/>
      <c r="BE40" s="533"/>
      <c r="BF40" s="533"/>
      <c r="BG40" s="533"/>
      <c r="BH40" s="533"/>
      <c r="BI40" s="533"/>
      <c r="BJ40" s="533"/>
      <c r="BK40" s="533"/>
      <c r="BL40" s="533"/>
      <c r="BM40" s="533"/>
      <c r="BN40" s="533"/>
      <c r="BO40" s="533"/>
      <c r="BP40" s="533"/>
      <c r="BQ40" s="533"/>
      <c r="BR40" s="533"/>
      <c r="BS40" s="533"/>
      <c r="BT40" s="533"/>
    </row>
    <row r="41" spans="1:72" s="635" customFormat="1" ht="15.75" customHeight="1" x14ac:dyDescent="0.2">
      <c r="A41" s="560"/>
      <c r="B41" s="561"/>
      <c r="C41" s="562"/>
      <c r="D41" s="549"/>
      <c r="E41" s="549"/>
      <c r="F41" s="551"/>
      <c r="G41" s="563"/>
      <c r="H41" s="533"/>
      <c r="I41" s="533"/>
      <c r="J41" s="533"/>
      <c r="K41" s="533"/>
      <c r="L41" s="533"/>
      <c r="M41" s="533"/>
      <c r="N41" s="533"/>
      <c r="O41" s="533"/>
      <c r="P41" s="533"/>
      <c r="Q41" s="533"/>
      <c r="R41" s="533"/>
      <c r="S41" s="533"/>
      <c r="T41" s="533"/>
      <c r="U41" s="533"/>
      <c r="V41" s="533"/>
      <c r="W41" s="533"/>
      <c r="X41" s="533"/>
      <c r="Y41" s="533"/>
      <c r="Z41" s="533"/>
      <c r="AA41" s="533"/>
      <c r="AB41" s="533"/>
      <c r="AC41" s="533"/>
      <c r="AD41" s="533"/>
      <c r="AE41" s="533"/>
      <c r="AF41" s="533"/>
      <c r="AG41" s="533"/>
      <c r="AH41" s="533"/>
      <c r="AI41" s="533"/>
      <c r="AJ41" s="533"/>
      <c r="AK41" s="533"/>
      <c r="AL41" s="533"/>
      <c r="AM41" s="533"/>
      <c r="AN41" s="533"/>
      <c r="AO41" s="533"/>
      <c r="AP41" s="533"/>
      <c r="AQ41" s="533"/>
      <c r="AR41" s="533"/>
      <c r="AS41" s="533"/>
      <c r="AT41" s="533"/>
      <c r="AU41" s="533"/>
      <c r="AV41" s="533"/>
      <c r="AW41" s="533"/>
      <c r="AX41" s="533"/>
      <c r="AY41" s="533"/>
      <c r="AZ41" s="533"/>
      <c r="BA41" s="533"/>
      <c r="BB41" s="533"/>
      <c r="BC41" s="533"/>
      <c r="BD41" s="533"/>
      <c r="BE41" s="533"/>
      <c r="BF41" s="533"/>
      <c r="BG41" s="533"/>
      <c r="BH41" s="533"/>
      <c r="BI41" s="533"/>
      <c r="BJ41" s="533"/>
      <c r="BK41" s="533"/>
      <c r="BL41" s="533"/>
      <c r="BM41" s="533"/>
      <c r="BN41" s="533"/>
      <c r="BO41" s="533"/>
      <c r="BP41" s="533"/>
      <c r="BQ41" s="533"/>
      <c r="BR41" s="533"/>
      <c r="BS41" s="533"/>
      <c r="BT41" s="533"/>
    </row>
    <row r="42" spans="1:72" s="635" customFormat="1" ht="15.75" customHeight="1" x14ac:dyDescent="0.2">
      <c r="A42" s="546"/>
      <c r="B42" s="547"/>
      <c r="C42" s="548"/>
      <c r="D42" s="548"/>
      <c r="E42" s="549" t="s">
        <v>19</v>
      </c>
      <c r="F42" s="550">
        <f>237460+241690</f>
        <v>479150</v>
      </c>
      <c r="G42" s="551" t="s">
        <v>229</v>
      </c>
      <c r="H42" s="533"/>
      <c r="I42" s="533"/>
      <c r="J42" s="533"/>
      <c r="K42" s="533"/>
      <c r="L42" s="533"/>
      <c r="M42" s="533"/>
      <c r="N42" s="533"/>
      <c r="O42" s="533"/>
      <c r="P42" s="533"/>
      <c r="Q42" s="533"/>
      <c r="R42" s="533"/>
      <c r="S42" s="533"/>
      <c r="T42" s="533"/>
      <c r="U42" s="533"/>
      <c r="V42" s="533"/>
      <c r="W42" s="533"/>
      <c r="X42" s="533"/>
      <c r="Y42" s="533"/>
      <c r="Z42" s="533"/>
      <c r="AA42" s="533"/>
      <c r="AB42" s="533"/>
      <c r="AC42" s="533"/>
      <c r="AD42" s="533"/>
      <c r="AE42" s="533"/>
      <c r="AF42" s="533"/>
      <c r="AG42" s="533"/>
      <c r="AH42" s="533"/>
      <c r="AI42" s="533"/>
      <c r="AJ42" s="533"/>
      <c r="AK42" s="533"/>
      <c r="AL42" s="533"/>
      <c r="AM42" s="533"/>
      <c r="AN42" s="533"/>
      <c r="AO42" s="533"/>
      <c r="AP42" s="533"/>
      <c r="AQ42" s="533"/>
      <c r="AR42" s="533"/>
      <c r="AS42" s="533"/>
      <c r="AT42" s="533"/>
      <c r="AU42" s="533"/>
      <c r="AV42" s="533"/>
      <c r="AW42" s="533"/>
      <c r="AX42" s="533"/>
      <c r="AY42" s="533"/>
      <c r="AZ42" s="533"/>
      <c r="BA42" s="533"/>
      <c r="BB42" s="533"/>
      <c r="BC42" s="533"/>
      <c r="BD42" s="533"/>
      <c r="BE42" s="533"/>
      <c r="BF42" s="533"/>
      <c r="BG42" s="533"/>
      <c r="BH42" s="533"/>
      <c r="BI42" s="533"/>
      <c r="BJ42" s="533"/>
      <c r="BK42" s="533"/>
      <c r="BL42" s="533"/>
      <c r="BM42" s="533"/>
      <c r="BN42" s="533"/>
      <c r="BO42" s="533"/>
      <c r="BP42" s="533"/>
      <c r="BQ42" s="533"/>
      <c r="BR42" s="533"/>
      <c r="BS42" s="533"/>
      <c r="BT42" s="533"/>
    </row>
    <row r="43" spans="1:72" s="635" customFormat="1" ht="23.25" customHeight="1" x14ac:dyDescent="0.2">
      <c r="A43" s="552" t="s">
        <v>438</v>
      </c>
      <c r="B43" s="553" t="s">
        <v>476</v>
      </c>
      <c r="C43" s="548" t="s">
        <v>473</v>
      </c>
      <c r="D43" s="548" t="s">
        <v>474</v>
      </c>
      <c r="E43" s="554" t="s">
        <v>229</v>
      </c>
      <c r="F43" s="555" t="s">
        <v>229</v>
      </c>
      <c r="G43" s="556">
        <f>SUM(G45,G48)</f>
        <v>479150</v>
      </c>
      <c r="H43" s="533"/>
      <c r="I43" s="533"/>
      <c r="J43" s="533"/>
      <c r="K43" s="533"/>
      <c r="L43" s="533"/>
      <c r="M43" s="533"/>
      <c r="N43" s="533"/>
      <c r="O43" s="533"/>
      <c r="P43" s="533"/>
      <c r="Q43" s="533"/>
      <c r="R43" s="533"/>
      <c r="S43" s="533"/>
      <c r="T43" s="533"/>
      <c r="U43" s="533"/>
      <c r="V43" s="533"/>
      <c r="W43" s="533"/>
      <c r="X43" s="533"/>
      <c r="Y43" s="533"/>
      <c r="Z43" s="533"/>
      <c r="AA43" s="533"/>
      <c r="AB43" s="533"/>
      <c r="AC43" s="533"/>
      <c r="AD43" s="533"/>
      <c r="AE43" s="533"/>
      <c r="AF43" s="533"/>
      <c r="AG43" s="533"/>
      <c r="AH43" s="533"/>
      <c r="AI43" s="533"/>
      <c r="AJ43" s="533"/>
      <c r="AK43" s="533"/>
      <c r="AL43" s="533"/>
      <c r="AM43" s="533"/>
      <c r="AN43" s="533"/>
      <c r="AO43" s="533"/>
      <c r="AP43" s="533"/>
      <c r="AQ43" s="533"/>
      <c r="AR43" s="533"/>
      <c r="AS43" s="533"/>
      <c r="AT43" s="533"/>
      <c r="AU43" s="533"/>
      <c r="AV43" s="533"/>
      <c r="AW43" s="533"/>
      <c r="AX43" s="533"/>
      <c r="AY43" s="533"/>
      <c r="AZ43" s="533"/>
      <c r="BA43" s="533"/>
      <c r="BB43" s="533"/>
      <c r="BC43" s="533"/>
      <c r="BD43" s="533"/>
      <c r="BE43" s="533"/>
      <c r="BF43" s="533"/>
      <c r="BG43" s="533"/>
      <c r="BH43" s="533"/>
      <c r="BI43" s="533"/>
      <c r="BJ43" s="533"/>
      <c r="BK43" s="533"/>
      <c r="BL43" s="533"/>
      <c r="BM43" s="533"/>
      <c r="BN43" s="533"/>
      <c r="BO43" s="533"/>
      <c r="BP43" s="533"/>
      <c r="BQ43" s="533"/>
      <c r="BR43" s="533"/>
      <c r="BS43" s="533"/>
      <c r="BT43" s="533"/>
    </row>
    <row r="44" spans="1:72" s="635" customFormat="1" ht="9.75" customHeight="1" x14ac:dyDescent="0.2">
      <c r="A44" s="546"/>
      <c r="B44" s="557"/>
      <c r="C44" s="548"/>
      <c r="D44" s="548"/>
      <c r="E44" s="548"/>
      <c r="F44" s="558"/>
      <c r="G44" s="636"/>
      <c r="H44" s="533"/>
      <c r="I44" s="533"/>
      <c r="J44" s="533"/>
      <c r="K44" s="533"/>
      <c r="L44" s="533"/>
      <c r="M44" s="533"/>
      <c r="N44" s="533"/>
      <c r="O44" s="533"/>
      <c r="P44" s="533"/>
      <c r="Q44" s="533"/>
      <c r="R44" s="533"/>
      <c r="S44" s="533"/>
      <c r="T44" s="533"/>
      <c r="U44" s="533"/>
      <c r="V44" s="533"/>
      <c r="W44" s="533"/>
      <c r="X44" s="533"/>
      <c r="Y44" s="533"/>
      <c r="Z44" s="533"/>
      <c r="AA44" s="533"/>
      <c r="AB44" s="533"/>
      <c r="AC44" s="533"/>
      <c r="AD44" s="533"/>
      <c r="AE44" s="533"/>
      <c r="AF44" s="533"/>
      <c r="AG44" s="533"/>
      <c r="AH44" s="533"/>
      <c r="AI44" s="533"/>
      <c r="AJ44" s="533"/>
      <c r="AK44" s="533"/>
      <c r="AL44" s="533"/>
      <c r="AM44" s="533"/>
      <c r="AN44" s="533"/>
      <c r="AO44" s="533"/>
      <c r="AP44" s="533"/>
      <c r="AQ44" s="533"/>
      <c r="AR44" s="533"/>
      <c r="AS44" s="533"/>
      <c r="AT44" s="533"/>
      <c r="AU44" s="533"/>
      <c r="AV44" s="533"/>
      <c r="AW44" s="533"/>
      <c r="AX44" s="533"/>
      <c r="AY44" s="533"/>
      <c r="AZ44" s="533"/>
      <c r="BA44" s="533"/>
      <c r="BB44" s="533"/>
      <c r="BC44" s="533"/>
      <c r="BD44" s="533"/>
      <c r="BE44" s="533"/>
      <c r="BF44" s="533"/>
      <c r="BG44" s="533"/>
      <c r="BH44" s="533"/>
      <c r="BI44" s="533"/>
      <c r="BJ44" s="533"/>
      <c r="BK44" s="533"/>
      <c r="BL44" s="533"/>
      <c r="BM44" s="533"/>
      <c r="BN44" s="533"/>
      <c r="BO44" s="533"/>
      <c r="BP44" s="533"/>
      <c r="BQ44" s="533"/>
      <c r="BR44" s="533"/>
      <c r="BS44" s="533"/>
      <c r="BT44" s="533"/>
    </row>
    <row r="45" spans="1:72" s="635" customFormat="1" ht="25.5" customHeight="1" x14ac:dyDescent="0.2">
      <c r="A45" s="546"/>
      <c r="B45" s="638" t="s">
        <v>477</v>
      </c>
      <c r="C45" s="548"/>
      <c r="D45" s="548"/>
      <c r="E45" s="548"/>
      <c r="F45" s="558"/>
      <c r="G45" s="636">
        <f>SUM(G46:G46)</f>
        <v>417132.28</v>
      </c>
      <c r="H45" s="533"/>
      <c r="I45" s="533"/>
      <c r="J45" s="533"/>
      <c r="K45" s="533"/>
      <c r="L45" s="533"/>
      <c r="M45" s="533"/>
      <c r="N45" s="533"/>
      <c r="O45" s="533"/>
      <c r="P45" s="533"/>
      <c r="Q45" s="533"/>
      <c r="R45" s="533"/>
      <c r="S45" s="533"/>
      <c r="T45" s="533"/>
      <c r="U45" s="533"/>
      <c r="V45" s="533"/>
      <c r="W45" s="533"/>
      <c r="X45" s="533"/>
      <c r="Y45" s="533"/>
      <c r="Z45" s="533"/>
      <c r="AA45" s="533"/>
      <c r="AB45" s="533"/>
      <c r="AC45" s="533"/>
      <c r="AD45" s="533"/>
      <c r="AE45" s="533"/>
      <c r="AF45" s="533"/>
      <c r="AG45" s="533"/>
      <c r="AH45" s="533"/>
      <c r="AI45" s="533"/>
      <c r="AJ45" s="533"/>
      <c r="AK45" s="533"/>
      <c r="AL45" s="533"/>
      <c r="AM45" s="533"/>
      <c r="AN45" s="533"/>
      <c r="AO45" s="533"/>
      <c r="AP45" s="533"/>
      <c r="AQ45" s="533"/>
      <c r="AR45" s="533"/>
      <c r="AS45" s="533"/>
      <c r="AT45" s="533"/>
      <c r="AU45" s="533"/>
      <c r="AV45" s="533"/>
      <c r="AW45" s="533"/>
      <c r="AX45" s="533"/>
      <c r="AY45" s="533"/>
      <c r="AZ45" s="533"/>
      <c r="BA45" s="533"/>
      <c r="BB45" s="533"/>
      <c r="BC45" s="533"/>
      <c r="BD45" s="533"/>
      <c r="BE45" s="533"/>
      <c r="BF45" s="533"/>
      <c r="BG45" s="533"/>
      <c r="BH45" s="533"/>
      <c r="BI45" s="533"/>
      <c r="BJ45" s="533"/>
      <c r="BK45" s="533"/>
      <c r="BL45" s="533"/>
      <c r="BM45" s="533"/>
      <c r="BN45" s="533"/>
      <c r="BO45" s="533"/>
      <c r="BP45" s="533"/>
      <c r="BQ45" s="533"/>
      <c r="BR45" s="533"/>
      <c r="BS45" s="533"/>
      <c r="BT45" s="533"/>
    </row>
    <row r="46" spans="1:72" s="635" customFormat="1" ht="15.75" customHeight="1" x14ac:dyDescent="0.2">
      <c r="A46" s="546"/>
      <c r="B46" s="547"/>
      <c r="C46" s="548"/>
      <c r="D46" s="548"/>
      <c r="E46" s="548" t="s">
        <v>478</v>
      </c>
      <c r="F46" s="558" t="s">
        <v>229</v>
      </c>
      <c r="G46" s="559">
        <f>237460-62017.72+241690</f>
        <v>417132.28</v>
      </c>
      <c r="H46" s="533"/>
      <c r="I46" s="533"/>
      <c r="J46" s="533"/>
      <c r="K46" s="533"/>
      <c r="L46" s="533"/>
      <c r="M46" s="533"/>
      <c r="N46" s="533"/>
      <c r="O46" s="533"/>
      <c r="P46" s="533"/>
      <c r="Q46" s="533"/>
      <c r="R46" s="533"/>
      <c r="S46" s="533"/>
      <c r="T46" s="533"/>
      <c r="U46" s="533"/>
      <c r="V46" s="533"/>
      <c r="W46" s="533"/>
      <c r="X46" s="533"/>
      <c r="Y46" s="533"/>
      <c r="Z46" s="533"/>
      <c r="AA46" s="533"/>
      <c r="AB46" s="533"/>
      <c r="AC46" s="533"/>
      <c r="AD46" s="533"/>
      <c r="AE46" s="533"/>
      <c r="AF46" s="533"/>
      <c r="AG46" s="533"/>
      <c r="AH46" s="533"/>
      <c r="AI46" s="533"/>
      <c r="AJ46" s="533"/>
      <c r="AK46" s="533"/>
      <c r="AL46" s="533"/>
      <c r="AM46" s="533"/>
      <c r="AN46" s="533"/>
      <c r="AO46" s="533"/>
      <c r="AP46" s="533"/>
      <c r="AQ46" s="533"/>
      <c r="AR46" s="533"/>
      <c r="AS46" s="533"/>
      <c r="AT46" s="533"/>
      <c r="AU46" s="533"/>
      <c r="AV46" s="533"/>
      <c r="AW46" s="533"/>
      <c r="AX46" s="533"/>
      <c r="AY46" s="533"/>
      <c r="AZ46" s="533"/>
      <c r="BA46" s="533"/>
      <c r="BB46" s="533"/>
      <c r="BC46" s="533"/>
      <c r="BD46" s="533"/>
      <c r="BE46" s="533"/>
      <c r="BF46" s="533"/>
      <c r="BG46" s="533"/>
      <c r="BH46" s="533"/>
      <c r="BI46" s="533"/>
      <c r="BJ46" s="533"/>
      <c r="BK46" s="533"/>
      <c r="BL46" s="533"/>
      <c r="BM46" s="533"/>
      <c r="BN46" s="533"/>
      <c r="BO46" s="533"/>
      <c r="BP46" s="533"/>
      <c r="BQ46" s="533"/>
      <c r="BR46" s="533"/>
      <c r="BS46" s="533"/>
      <c r="BT46" s="533"/>
    </row>
    <row r="47" spans="1:72" s="635" customFormat="1" ht="15.75" customHeight="1" x14ac:dyDescent="0.2">
      <c r="A47" s="560"/>
      <c r="B47" s="561"/>
      <c r="C47" s="562"/>
      <c r="D47" s="549"/>
      <c r="E47" s="549"/>
      <c r="F47" s="551"/>
      <c r="G47" s="563"/>
      <c r="H47" s="533"/>
      <c r="I47" s="533"/>
      <c r="J47" s="533"/>
      <c r="K47" s="533"/>
      <c r="L47" s="533"/>
      <c r="M47" s="533"/>
      <c r="N47" s="533"/>
      <c r="O47" s="533"/>
      <c r="P47" s="533"/>
      <c r="Q47" s="533"/>
      <c r="R47" s="533"/>
      <c r="S47" s="533"/>
      <c r="T47" s="533"/>
      <c r="U47" s="533"/>
      <c r="V47" s="533"/>
      <c r="W47" s="533"/>
      <c r="X47" s="533"/>
      <c r="Y47" s="533"/>
      <c r="Z47" s="533"/>
      <c r="AA47" s="533"/>
      <c r="AB47" s="533"/>
      <c r="AC47" s="533"/>
      <c r="AD47" s="533"/>
      <c r="AE47" s="533"/>
      <c r="AF47" s="533"/>
      <c r="AG47" s="533"/>
      <c r="AH47" s="533"/>
      <c r="AI47" s="533"/>
      <c r="AJ47" s="533"/>
      <c r="AK47" s="533"/>
      <c r="AL47" s="533"/>
      <c r="AM47" s="533"/>
      <c r="AN47" s="533"/>
      <c r="AO47" s="533"/>
      <c r="AP47" s="533"/>
      <c r="AQ47" s="533"/>
      <c r="AR47" s="533"/>
      <c r="AS47" s="533"/>
      <c r="AT47" s="533"/>
      <c r="AU47" s="533"/>
      <c r="AV47" s="533"/>
      <c r="AW47" s="533"/>
      <c r="AX47" s="533"/>
      <c r="AY47" s="533"/>
      <c r="AZ47" s="533"/>
      <c r="BA47" s="533"/>
      <c r="BB47" s="533"/>
      <c r="BC47" s="533"/>
      <c r="BD47" s="533"/>
      <c r="BE47" s="533"/>
      <c r="BF47" s="533"/>
      <c r="BG47" s="533"/>
      <c r="BH47" s="533"/>
      <c r="BI47" s="533"/>
      <c r="BJ47" s="533"/>
      <c r="BK47" s="533"/>
      <c r="BL47" s="533"/>
      <c r="BM47" s="533"/>
      <c r="BN47" s="533"/>
      <c r="BO47" s="533"/>
      <c r="BP47" s="533"/>
      <c r="BQ47" s="533"/>
      <c r="BR47" s="533"/>
      <c r="BS47" s="533"/>
      <c r="BT47" s="533"/>
    </row>
    <row r="48" spans="1:72" s="635" customFormat="1" ht="20.25" customHeight="1" x14ac:dyDescent="0.2">
      <c r="A48" s="546"/>
      <c r="B48" s="637" t="s">
        <v>479</v>
      </c>
      <c r="C48" s="548"/>
      <c r="D48" s="548"/>
      <c r="E48" s="548"/>
      <c r="F48" s="558"/>
      <c r="G48" s="636">
        <f>SUM(G49:G50)</f>
        <v>62017.719999999994</v>
      </c>
      <c r="H48" s="533"/>
      <c r="I48" s="533"/>
      <c r="J48" s="533"/>
      <c r="K48" s="533"/>
      <c r="L48" s="533"/>
      <c r="M48" s="533"/>
      <c r="N48" s="533"/>
      <c r="O48" s="533"/>
      <c r="P48" s="533"/>
      <c r="Q48" s="533"/>
      <c r="R48" s="533"/>
      <c r="S48" s="533"/>
      <c r="T48" s="533"/>
      <c r="U48" s="533"/>
      <c r="V48" s="533"/>
      <c r="W48" s="533"/>
      <c r="X48" s="533"/>
      <c r="Y48" s="533"/>
      <c r="Z48" s="533"/>
      <c r="AA48" s="533"/>
      <c r="AB48" s="533"/>
      <c r="AC48" s="533"/>
      <c r="AD48" s="533"/>
      <c r="AE48" s="533"/>
      <c r="AF48" s="533"/>
      <c r="AG48" s="533"/>
      <c r="AH48" s="533"/>
      <c r="AI48" s="533"/>
      <c r="AJ48" s="533"/>
      <c r="AK48" s="533"/>
      <c r="AL48" s="533"/>
      <c r="AM48" s="533"/>
      <c r="AN48" s="533"/>
      <c r="AO48" s="533"/>
      <c r="AP48" s="533"/>
      <c r="AQ48" s="533"/>
      <c r="AR48" s="533"/>
      <c r="AS48" s="533"/>
      <c r="AT48" s="533"/>
      <c r="AU48" s="533"/>
      <c r="AV48" s="533"/>
      <c r="AW48" s="533"/>
      <c r="AX48" s="533"/>
      <c r="AY48" s="533"/>
      <c r="AZ48" s="533"/>
      <c r="BA48" s="533"/>
      <c r="BB48" s="533"/>
      <c r="BC48" s="533"/>
      <c r="BD48" s="533"/>
      <c r="BE48" s="533"/>
      <c r="BF48" s="533"/>
      <c r="BG48" s="533"/>
      <c r="BH48" s="533"/>
      <c r="BI48" s="533"/>
      <c r="BJ48" s="533"/>
      <c r="BK48" s="533"/>
      <c r="BL48" s="533"/>
      <c r="BM48" s="533"/>
      <c r="BN48" s="533"/>
      <c r="BO48" s="533"/>
      <c r="BP48" s="533"/>
      <c r="BQ48" s="533"/>
      <c r="BR48" s="533"/>
      <c r="BS48" s="533"/>
      <c r="BT48" s="533"/>
    </row>
    <row r="49" spans="1:72" s="635" customFormat="1" ht="15.75" customHeight="1" x14ac:dyDescent="0.2">
      <c r="A49" s="546"/>
      <c r="B49" s="547"/>
      <c r="C49" s="565"/>
      <c r="D49" s="548"/>
      <c r="E49" s="548" t="s">
        <v>478</v>
      </c>
      <c r="F49" s="558" t="s">
        <v>229</v>
      </c>
      <c r="G49" s="559">
        <f>3103.38</f>
        <v>3103.38</v>
      </c>
      <c r="H49" s="533"/>
      <c r="I49" s="533"/>
      <c r="J49" s="533"/>
      <c r="K49" s="533"/>
      <c r="L49" s="533"/>
      <c r="M49" s="533"/>
      <c r="N49" s="533"/>
      <c r="O49" s="533"/>
      <c r="P49" s="533"/>
      <c r="Q49" s="533"/>
      <c r="R49" s="533"/>
      <c r="S49" s="533"/>
      <c r="T49" s="533"/>
      <c r="U49" s="533"/>
      <c r="V49" s="533"/>
      <c r="W49" s="533"/>
      <c r="X49" s="533"/>
      <c r="Y49" s="533"/>
      <c r="Z49" s="533"/>
      <c r="AA49" s="533"/>
      <c r="AB49" s="533"/>
      <c r="AC49" s="533"/>
      <c r="AD49" s="533"/>
      <c r="AE49" s="533"/>
      <c r="AF49" s="533"/>
      <c r="AG49" s="533"/>
      <c r="AH49" s="533"/>
      <c r="AI49" s="533"/>
      <c r="AJ49" s="533"/>
      <c r="AK49" s="533"/>
      <c r="AL49" s="533"/>
      <c r="AM49" s="533"/>
      <c r="AN49" s="533"/>
      <c r="AO49" s="533"/>
      <c r="AP49" s="533"/>
      <c r="AQ49" s="533"/>
      <c r="AR49" s="533"/>
      <c r="AS49" s="533"/>
      <c r="AT49" s="533"/>
      <c r="AU49" s="533"/>
      <c r="AV49" s="533"/>
      <c r="AW49" s="533"/>
      <c r="AX49" s="533"/>
      <c r="AY49" s="533"/>
      <c r="AZ49" s="533"/>
      <c r="BA49" s="533"/>
      <c r="BB49" s="533"/>
      <c r="BC49" s="533"/>
      <c r="BD49" s="533"/>
      <c r="BE49" s="533"/>
      <c r="BF49" s="533"/>
      <c r="BG49" s="533"/>
      <c r="BH49" s="533"/>
      <c r="BI49" s="533"/>
      <c r="BJ49" s="533"/>
      <c r="BK49" s="533"/>
      <c r="BL49" s="533"/>
      <c r="BM49" s="533"/>
      <c r="BN49" s="533"/>
      <c r="BO49" s="533"/>
      <c r="BP49" s="533"/>
      <c r="BQ49" s="533"/>
      <c r="BR49" s="533"/>
      <c r="BS49" s="533"/>
      <c r="BT49" s="533"/>
    </row>
    <row r="50" spans="1:72" s="635" customFormat="1" ht="15.75" customHeight="1" x14ac:dyDescent="0.2">
      <c r="A50" s="546"/>
      <c r="B50" s="547"/>
      <c r="C50" s="565"/>
      <c r="D50" s="548"/>
      <c r="E50" s="548" t="s">
        <v>480</v>
      </c>
      <c r="F50" s="558" t="s">
        <v>229</v>
      </c>
      <c r="G50" s="559">
        <f>58914.34</f>
        <v>58914.34</v>
      </c>
      <c r="H50" s="533"/>
      <c r="I50" s="533"/>
      <c r="J50" s="533"/>
      <c r="K50" s="533"/>
      <c r="L50" s="533"/>
      <c r="M50" s="533"/>
      <c r="N50" s="533"/>
      <c r="O50" s="533"/>
      <c r="P50" s="533"/>
      <c r="Q50" s="533"/>
      <c r="R50" s="533"/>
      <c r="S50" s="533"/>
      <c r="T50" s="533"/>
      <c r="U50" s="533"/>
      <c r="V50" s="533"/>
      <c r="W50" s="533"/>
      <c r="X50" s="533"/>
      <c r="Y50" s="533"/>
      <c r="Z50" s="533"/>
      <c r="AA50" s="533"/>
      <c r="AB50" s="533"/>
      <c r="AC50" s="533"/>
      <c r="AD50" s="533"/>
      <c r="AE50" s="533"/>
      <c r="AF50" s="533"/>
      <c r="AG50" s="533"/>
      <c r="AH50" s="533"/>
      <c r="AI50" s="533"/>
      <c r="AJ50" s="533"/>
      <c r="AK50" s="533"/>
      <c r="AL50" s="533"/>
      <c r="AM50" s="533"/>
      <c r="AN50" s="533"/>
      <c r="AO50" s="533"/>
      <c r="AP50" s="533"/>
      <c r="AQ50" s="533"/>
      <c r="AR50" s="533"/>
      <c r="AS50" s="533"/>
      <c r="AT50" s="533"/>
      <c r="AU50" s="533"/>
      <c r="AV50" s="533"/>
      <c r="AW50" s="533"/>
      <c r="AX50" s="533"/>
      <c r="AY50" s="533"/>
      <c r="AZ50" s="533"/>
      <c r="BA50" s="533"/>
      <c r="BB50" s="533"/>
      <c r="BC50" s="533"/>
      <c r="BD50" s="533"/>
      <c r="BE50" s="533"/>
      <c r="BF50" s="533"/>
      <c r="BG50" s="533"/>
      <c r="BH50" s="533"/>
      <c r="BI50" s="533"/>
      <c r="BJ50" s="533"/>
      <c r="BK50" s="533"/>
      <c r="BL50" s="533"/>
      <c r="BM50" s="533"/>
      <c r="BN50" s="533"/>
      <c r="BO50" s="533"/>
      <c r="BP50" s="533"/>
      <c r="BQ50" s="533"/>
      <c r="BR50" s="533"/>
      <c r="BS50" s="533"/>
      <c r="BT50" s="533"/>
    </row>
    <row r="51" spans="1:72" s="635" customFormat="1" ht="15.75" customHeight="1" x14ac:dyDescent="0.2">
      <c r="A51" s="560"/>
      <c r="B51" s="561"/>
      <c r="C51" s="562"/>
      <c r="D51" s="549"/>
      <c r="E51" s="549"/>
      <c r="F51" s="551"/>
      <c r="G51" s="563"/>
      <c r="H51" s="533"/>
      <c r="I51" s="533"/>
      <c r="J51" s="533"/>
      <c r="K51" s="533"/>
      <c r="L51" s="533"/>
      <c r="M51" s="533"/>
      <c r="N51" s="533"/>
      <c r="O51" s="533"/>
      <c r="P51" s="533"/>
      <c r="Q51" s="533"/>
      <c r="R51" s="533"/>
      <c r="S51" s="533"/>
      <c r="T51" s="533"/>
      <c r="U51" s="533"/>
      <c r="V51" s="533"/>
      <c r="W51" s="533"/>
      <c r="X51" s="533"/>
      <c r="Y51" s="533"/>
      <c r="Z51" s="533"/>
      <c r="AA51" s="533"/>
      <c r="AB51" s="533"/>
      <c r="AC51" s="533"/>
      <c r="AD51" s="533"/>
      <c r="AE51" s="533"/>
      <c r="AF51" s="533"/>
      <c r="AG51" s="533"/>
      <c r="AH51" s="533"/>
      <c r="AI51" s="533"/>
      <c r="AJ51" s="533"/>
      <c r="AK51" s="533"/>
      <c r="AL51" s="533"/>
      <c r="AM51" s="533"/>
      <c r="AN51" s="533"/>
      <c r="AO51" s="533"/>
      <c r="AP51" s="533"/>
      <c r="AQ51" s="533"/>
      <c r="AR51" s="533"/>
      <c r="AS51" s="533"/>
      <c r="AT51" s="533"/>
      <c r="AU51" s="533"/>
      <c r="AV51" s="533"/>
      <c r="AW51" s="533"/>
      <c r="AX51" s="533"/>
      <c r="AY51" s="533"/>
      <c r="AZ51" s="533"/>
      <c r="BA51" s="533"/>
      <c r="BB51" s="533"/>
      <c r="BC51" s="533"/>
      <c r="BD51" s="533"/>
      <c r="BE51" s="533"/>
      <c r="BF51" s="533"/>
      <c r="BG51" s="533"/>
      <c r="BH51" s="533"/>
      <c r="BI51" s="533"/>
      <c r="BJ51" s="533"/>
      <c r="BK51" s="533"/>
      <c r="BL51" s="533"/>
      <c r="BM51" s="533"/>
      <c r="BN51" s="533"/>
      <c r="BO51" s="533"/>
      <c r="BP51" s="533"/>
      <c r="BQ51" s="533"/>
      <c r="BR51" s="533"/>
      <c r="BS51" s="533"/>
      <c r="BT51" s="533"/>
    </row>
    <row r="52" spans="1:72" s="635" customFormat="1" ht="15.75" customHeight="1" x14ac:dyDescent="0.2">
      <c r="A52" s="546"/>
      <c r="B52" s="547"/>
      <c r="C52" s="548"/>
      <c r="D52" s="548"/>
      <c r="E52" s="549" t="s">
        <v>19</v>
      </c>
      <c r="F52" s="550">
        <f>200+200</f>
        <v>400</v>
      </c>
      <c r="G52" s="551" t="s">
        <v>229</v>
      </c>
      <c r="H52" s="533"/>
      <c r="I52" s="533"/>
      <c r="J52" s="533"/>
      <c r="K52" s="533"/>
      <c r="L52" s="533"/>
      <c r="M52" s="533"/>
      <c r="N52" s="533"/>
      <c r="O52" s="533"/>
      <c r="P52" s="533"/>
      <c r="Q52" s="533"/>
      <c r="R52" s="533"/>
      <c r="S52" s="533"/>
      <c r="T52" s="533"/>
      <c r="U52" s="533"/>
      <c r="V52" s="533"/>
      <c r="W52" s="533"/>
      <c r="X52" s="533"/>
      <c r="Y52" s="533"/>
      <c r="Z52" s="533"/>
      <c r="AA52" s="533"/>
      <c r="AB52" s="533"/>
      <c r="AC52" s="533"/>
      <c r="AD52" s="533"/>
      <c r="AE52" s="533"/>
      <c r="AF52" s="533"/>
      <c r="AG52" s="533"/>
      <c r="AH52" s="533"/>
      <c r="AI52" s="533"/>
      <c r="AJ52" s="533"/>
      <c r="AK52" s="533"/>
      <c r="AL52" s="533"/>
      <c r="AM52" s="533"/>
      <c r="AN52" s="533"/>
      <c r="AO52" s="533"/>
      <c r="AP52" s="533"/>
      <c r="AQ52" s="533"/>
      <c r="AR52" s="533"/>
      <c r="AS52" s="533"/>
      <c r="AT52" s="533"/>
      <c r="AU52" s="533"/>
      <c r="AV52" s="533"/>
      <c r="AW52" s="533"/>
      <c r="AX52" s="533"/>
      <c r="AY52" s="533"/>
      <c r="AZ52" s="533"/>
      <c r="BA52" s="533"/>
      <c r="BB52" s="533"/>
      <c r="BC52" s="533"/>
      <c r="BD52" s="533"/>
      <c r="BE52" s="533"/>
      <c r="BF52" s="533"/>
      <c r="BG52" s="533"/>
      <c r="BH52" s="533"/>
      <c r="BI52" s="533"/>
      <c r="BJ52" s="533"/>
      <c r="BK52" s="533"/>
      <c r="BL52" s="533"/>
      <c r="BM52" s="533"/>
      <c r="BN52" s="533"/>
      <c r="BO52" s="533"/>
      <c r="BP52" s="533"/>
      <c r="BQ52" s="533"/>
      <c r="BR52" s="533"/>
      <c r="BS52" s="533"/>
      <c r="BT52" s="533"/>
    </row>
    <row r="53" spans="1:72" s="635" customFormat="1" ht="51" customHeight="1" x14ac:dyDescent="0.2">
      <c r="A53" s="552" t="s">
        <v>439</v>
      </c>
      <c r="B53" s="553" t="s">
        <v>481</v>
      </c>
      <c r="C53" s="548" t="s">
        <v>470</v>
      </c>
      <c r="D53" s="548" t="s">
        <v>482</v>
      </c>
      <c r="E53" s="554" t="s">
        <v>229</v>
      </c>
      <c r="F53" s="555" t="s">
        <v>229</v>
      </c>
      <c r="G53" s="556">
        <f>SUM(G55)</f>
        <v>400</v>
      </c>
      <c r="H53" s="533"/>
      <c r="I53" s="533"/>
      <c r="J53" s="533"/>
      <c r="K53" s="533"/>
      <c r="L53" s="533"/>
      <c r="M53" s="533"/>
      <c r="N53" s="533"/>
      <c r="O53" s="533"/>
      <c r="P53" s="533"/>
      <c r="Q53" s="533"/>
      <c r="R53" s="533"/>
      <c r="S53" s="533"/>
      <c r="T53" s="533"/>
      <c r="U53" s="533"/>
      <c r="V53" s="533"/>
      <c r="W53" s="533"/>
      <c r="X53" s="533"/>
      <c r="Y53" s="533"/>
      <c r="Z53" s="533"/>
      <c r="AA53" s="533"/>
      <c r="AB53" s="533"/>
      <c r="AC53" s="533"/>
      <c r="AD53" s="533"/>
      <c r="AE53" s="533"/>
      <c r="AF53" s="533"/>
      <c r="AG53" s="533"/>
      <c r="AH53" s="533"/>
      <c r="AI53" s="533"/>
      <c r="AJ53" s="533"/>
      <c r="AK53" s="533"/>
      <c r="AL53" s="533"/>
      <c r="AM53" s="533"/>
      <c r="AN53" s="533"/>
      <c r="AO53" s="533"/>
      <c r="AP53" s="533"/>
      <c r="AQ53" s="533"/>
      <c r="AR53" s="533"/>
      <c r="AS53" s="533"/>
      <c r="AT53" s="533"/>
      <c r="AU53" s="533"/>
      <c r="AV53" s="533"/>
      <c r="AW53" s="533"/>
      <c r="AX53" s="533"/>
      <c r="AY53" s="533"/>
      <c r="AZ53" s="533"/>
      <c r="BA53" s="533"/>
      <c r="BB53" s="533"/>
      <c r="BC53" s="533"/>
      <c r="BD53" s="533"/>
      <c r="BE53" s="533"/>
      <c r="BF53" s="533"/>
      <c r="BG53" s="533"/>
      <c r="BH53" s="533"/>
      <c r="BI53" s="533"/>
      <c r="BJ53" s="533"/>
      <c r="BK53" s="533"/>
      <c r="BL53" s="533"/>
      <c r="BM53" s="533"/>
      <c r="BN53" s="533"/>
      <c r="BO53" s="533"/>
      <c r="BP53" s="533"/>
      <c r="BQ53" s="533"/>
      <c r="BR53" s="533"/>
      <c r="BS53" s="533"/>
      <c r="BT53" s="533"/>
    </row>
    <row r="54" spans="1:72" s="635" customFormat="1" ht="15.75" customHeight="1" x14ac:dyDescent="0.2">
      <c r="A54" s="546"/>
      <c r="B54" s="547"/>
      <c r="C54" s="565"/>
      <c r="D54" s="548"/>
      <c r="E54" s="548"/>
      <c r="F54" s="558"/>
      <c r="G54" s="559"/>
      <c r="H54" s="533"/>
      <c r="I54" s="533"/>
      <c r="J54" s="533"/>
      <c r="K54" s="533"/>
      <c r="L54" s="533"/>
      <c r="M54" s="533"/>
      <c r="N54" s="533"/>
      <c r="O54" s="533"/>
      <c r="P54" s="533"/>
      <c r="Q54" s="533"/>
      <c r="R54" s="533"/>
      <c r="S54" s="533"/>
      <c r="T54" s="533"/>
      <c r="U54" s="533"/>
      <c r="V54" s="533"/>
      <c r="W54" s="533"/>
      <c r="X54" s="533"/>
      <c r="Y54" s="533"/>
      <c r="Z54" s="533"/>
      <c r="AA54" s="533"/>
      <c r="AB54" s="533"/>
      <c r="AC54" s="533"/>
      <c r="AD54" s="533"/>
      <c r="AE54" s="533"/>
      <c r="AF54" s="533"/>
      <c r="AG54" s="533"/>
      <c r="AH54" s="533"/>
      <c r="AI54" s="533"/>
      <c r="AJ54" s="533"/>
      <c r="AK54" s="533"/>
      <c r="AL54" s="533"/>
      <c r="AM54" s="533"/>
      <c r="AN54" s="533"/>
      <c r="AO54" s="533"/>
      <c r="AP54" s="533"/>
      <c r="AQ54" s="533"/>
      <c r="AR54" s="533"/>
      <c r="AS54" s="533"/>
      <c r="AT54" s="533"/>
      <c r="AU54" s="533"/>
      <c r="AV54" s="533"/>
      <c r="AW54" s="533"/>
      <c r="AX54" s="533"/>
      <c r="AY54" s="533"/>
      <c r="AZ54" s="533"/>
      <c r="BA54" s="533"/>
      <c r="BB54" s="533"/>
      <c r="BC54" s="533"/>
      <c r="BD54" s="533"/>
      <c r="BE54" s="533"/>
      <c r="BF54" s="533"/>
      <c r="BG54" s="533"/>
      <c r="BH54" s="533"/>
      <c r="BI54" s="533"/>
      <c r="BJ54" s="533"/>
      <c r="BK54" s="533"/>
      <c r="BL54" s="533"/>
      <c r="BM54" s="533"/>
      <c r="BN54" s="533"/>
      <c r="BO54" s="533"/>
      <c r="BP54" s="533"/>
      <c r="BQ54" s="533"/>
      <c r="BR54" s="533"/>
      <c r="BS54" s="533"/>
      <c r="BT54" s="533"/>
    </row>
    <row r="55" spans="1:72" s="635" customFormat="1" ht="24" customHeight="1" x14ac:dyDescent="0.2">
      <c r="A55" s="546"/>
      <c r="B55" s="638" t="s">
        <v>483</v>
      </c>
      <c r="C55" s="548"/>
      <c r="D55" s="548"/>
      <c r="E55" s="548"/>
      <c r="F55" s="558"/>
      <c r="G55" s="636">
        <f>SUM(G56:G58)</f>
        <v>400</v>
      </c>
      <c r="H55" s="533"/>
      <c r="I55" s="533"/>
      <c r="J55" s="533"/>
      <c r="K55" s="533"/>
      <c r="L55" s="533"/>
      <c r="M55" s="533"/>
      <c r="N55" s="533"/>
      <c r="O55" s="533"/>
      <c r="P55" s="533"/>
      <c r="Q55" s="533"/>
      <c r="R55" s="533"/>
      <c r="S55" s="533"/>
      <c r="T55" s="533"/>
      <c r="U55" s="533"/>
      <c r="V55" s="533"/>
      <c r="W55" s="533"/>
      <c r="X55" s="533"/>
      <c r="Y55" s="533"/>
      <c r="Z55" s="533"/>
      <c r="AA55" s="533"/>
      <c r="AB55" s="533"/>
      <c r="AC55" s="533"/>
      <c r="AD55" s="533"/>
      <c r="AE55" s="533"/>
      <c r="AF55" s="533"/>
      <c r="AG55" s="533"/>
      <c r="AH55" s="533"/>
      <c r="AI55" s="533"/>
      <c r="AJ55" s="533"/>
      <c r="AK55" s="533"/>
      <c r="AL55" s="533"/>
      <c r="AM55" s="533"/>
      <c r="AN55" s="533"/>
      <c r="AO55" s="533"/>
      <c r="AP55" s="533"/>
      <c r="AQ55" s="533"/>
      <c r="AR55" s="533"/>
      <c r="AS55" s="533"/>
      <c r="AT55" s="533"/>
      <c r="AU55" s="533"/>
      <c r="AV55" s="533"/>
      <c r="AW55" s="533"/>
      <c r="AX55" s="533"/>
      <c r="AY55" s="533"/>
      <c r="AZ55" s="533"/>
      <c r="BA55" s="533"/>
      <c r="BB55" s="533"/>
      <c r="BC55" s="533"/>
      <c r="BD55" s="533"/>
      <c r="BE55" s="533"/>
      <c r="BF55" s="533"/>
      <c r="BG55" s="533"/>
      <c r="BH55" s="533"/>
      <c r="BI55" s="533"/>
      <c r="BJ55" s="533"/>
      <c r="BK55" s="533"/>
      <c r="BL55" s="533"/>
      <c r="BM55" s="533"/>
      <c r="BN55" s="533"/>
      <c r="BO55" s="533"/>
      <c r="BP55" s="533"/>
      <c r="BQ55" s="533"/>
      <c r="BR55" s="533"/>
      <c r="BS55" s="533"/>
      <c r="BT55" s="533"/>
    </row>
    <row r="56" spans="1:72" s="635" customFormat="1" ht="15.75" customHeight="1" x14ac:dyDescent="0.2">
      <c r="A56" s="546"/>
      <c r="B56" s="547"/>
      <c r="C56" s="565"/>
      <c r="D56" s="548"/>
      <c r="E56" s="548" t="s">
        <v>478</v>
      </c>
      <c r="F56" s="558" t="s">
        <v>229</v>
      </c>
      <c r="G56" s="559">
        <f>110+100</f>
        <v>210</v>
      </c>
      <c r="H56" s="533"/>
      <c r="I56" s="533"/>
      <c r="J56" s="533"/>
      <c r="K56" s="533"/>
      <c r="L56" s="533"/>
      <c r="M56" s="533"/>
      <c r="N56" s="533"/>
      <c r="O56" s="533"/>
      <c r="P56" s="533"/>
      <c r="Q56" s="533"/>
      <c r="R56" s="533"/>
      <c r="S56" s="533"/>
      <c r="T56" s="533"/>
      <c r="U56" s="533"/>
      <c r="V56" s="533"/>
      <c r="W56" s="533"/>
      <c r="X56" s="533"/>
      <c r="Y56" s="533"/>
      <c r="Z56" s="533"/>
      <c r="AA56" s="533"/>
      <c r="AB56" s="533"/>
      <c r="AC56" s="533"/>
      <c r="AD56" s="533"/>
      <c r="AE56" s="533"/>
      <c r="AF56" s="533"/>
      <c r="AG56" s="533"/>
      <c r="AH56" s="533"/>
      <c r="AI56" s="533"/>
      <c r="AJ56" s="533"/>
      <c r="AK56" s="533"/>
      <c r="AL56" s="533"/>
      <c r="AM56" s="533"/>
      <c r="AN56" s="533"/>
      <c r="AO56" s="533"/>
      <c r="AP56" s="533"/>
      <c r="AQ56" s="533"/>
      <c r="AR56" s="533"/>
      <c r="AS56" s="533"/>
      <c r="AT56" s="533"/>
      <c r="AU56" s="533"/>
      <c r="AV56" s="533"/>
      <c r="AW56" s="533"/>
      <c r="AX56" s="533"/>
      <c r="AY56" s="533"/>
      <c r="AZ56" s="533"/>
      <c r="BA56" s="533"/>
      <c r="BB56" s="533"/>
      <c r="BC56" s="533"/>
      <c r="BD56" s="533"/>
      <c r="BE56" s="533"/>
      <c r="BF56" s="533"/>
      <c r="BG56" s="533"/>
      <c r="BH56" s="533"/>
      <c r="BI56" s="533"/>
      <c r="BJ56" s="533"/>
      <c r="BK56" s="533"/>
      <c r="BL56" s="533"/>
      <c r="BM56" s="533"/>
      <c r="BN56" s="533"/>
      <c r="BO56" s="533"/>
      <c r="BP56" s="533"/>
      <c r="BQ56" s="533"/>
      <c r="BR56" s="533"/>
      <c r="BS56" s="533"/>
      <c r="BT56" s="533"/>
    </row>
    <row r="57" spans="1:72" s="635" customFormat="1" ht="15.75" customHeight="1" x14ac:dyDescent="0.2">
      <c r="A57" s="546"/>
      <c r="B57" s="547"/>
      <c r="C57" s="565"/>
      <c r="D57" s="548"/>
      <c r="E57" s="548" t="s">
        <v>467</v>
      </c>
      <c r="F57" s="558" t="s">
        <v>229</v>
      </c>
      <c r="G57" s="559">
        <f>80+60</f>
        <v>140</v>
      </c>
      <c r="H57" s="533"/>
      <c r="I57" s="533"/>
      <c r="J57" s="533"/>
      <c r="K57" s="533"/>
      <c r="L57" s="533"/>
      <c r="M57" s="533"/>
      <c r="N57" s="533"/>
      <c r="O57" s="533"/>
      <c r="P57" s="533"/>
      <c r="Q57" s="533"/>
      <c r="R57" s="533"/>
      <c r="S57" s="533"/>
      <c r="T57" s="533"/>
      <c r="U57" s="533"/>
      <c r="V57" s="533"/>
      <c r="W57" s="533"/>
      <c r="X57" s="533"/>
      <c r="Y57" s="533"/>
      <c r="Z57" s="533"/>
      <c r="AA57" s="533"/>
      <c r="AB57" s="533"/>
      <c r="AC57" s="533"/>
      <c r="AD57" s="533"/>
      <c r="AE57" s="533"/>
      <c r="AF57" s="533"/>
      <c r="AG57" s="533"/>
      <c r="AH57" s="533"/>
      <c r="AI57" s="533"/>
      <c r="AJ57" s="533"/>
      <c r="AK57" s="533"/>
      <c r="AL57" s="533"/>
      <c r="AM57" s="533"/>
      <c r="AN57" s="533"/>
      <c r="AO57" s="533"/>
      <c r="AP57" s="533"/>
      <c r="AQ57" s="533"/>
      <c r="AR57" s="533"/>
      <c r="AS57" s="533"/>
      <c r="AT57" s="533"/>
      <c r="AU57" s="533"/>
      <c r="AV57" s="533"/>
      <c r="AW57" s="533"/>
      <c r="AX57" s="533"/>
      <c r="AY57" s="533"/>
      <c r="AZ57" s="533"/>
      <c r="BA57" s="533"/>
      <c r="BB57" s="533"/>
      <c r="BC57" s="533"/>
      <c r="BD57" s="533"/>
      <c r="BE57" s="533"/>
      <c r="BF57" s="533"/>
      <c r="BG57" s="533"/>
      <c r="BH57" s="533"/>
      <c r="BI57" s="533"/>
      <c r="BJ57" s="533"/>
      <c r="BK57" s="533"/>
      <c r="BL57" s="533"/>
      <c r="BM57" s="533"/>
      <c r="BN57" s="533"/>
      <c r="BO57" s="533"/>
      <c r="BP57" s="533"/>
      <c r="BQ57" s="533"/>
      <c r="BR57" s="533"/>
      <c r="BS57" s="533"/>
      <c r="BT57" s="533"/>
    </row>
    <row r="58" spans="1:72" s="635" customFormat="1" ht="15.75" customHeight="1" x14ac:dyDescent="0.2">
      <c r="A58" s="546"/>
      <c r="B58" s="547"/>
      <c r="C58" s="565"/>
      <c r="D58" s="548"/>
      <c r="E58" s="548" t="s">
        <v>468</v>
      </c>
      <c r="F58" s="558" t="s">
        <v>229</v>
      </c>
      <c r="G58" s="559">
        <f>10+40</f>
        <v>50</v>
      </c>
      <c r="H58" s="533"/>
      <c r="I58" s="533"/>
      <c r="J58" s="533"/>
      <c r="K58" s="533"/>
      <c r="L58" s="533"/>
      <c r="M58" s="533"/>
      <c r="N58" s="533"/>
      <c r="O58" s="533"/>
      <c r="P58" s="533"/>
      <c r="Q58" s="533"/>
      <c r="R58" s="533"/>
      <c r="S58" s="533"/>
      <c r="T58" s="533"/>
      <c r="U58" s="533"/>
      <c r="V58" s="533"/>
      <c r="W58" s="533"/>
      <c r="X58" s="533"/>
      <c r="Y58" s="533"/>
      <c r="Z58" s="533"/>
      <c r="AA58" s="533"/>
      <c r="AB58" s="533"/>
      <c r="AC58" s="533"/>
      <c r="AD58" s="533"/>
      <c r="AE58" s="533"/>
      <c r="AF58" s="533"/>
      <c r="AG58" s="533"/>
      <c r="AH58" s="533"/>
      <c r="AI58" s="533"/>
      <c r="AJ58" s="533"/>
      <c r="AK58" s="533"/>
      <c r="AL58" s="533"/>
      <c r="AM58" s="533"/>
      <c r="AN58" s="533"/>
      <c r="AO58" s="533"/>
      <c r="AP58" s="533"/>
      <c r="AQ58" s="533"/>
      <c r="AR58" s="533"/>
      <c r="AS58" s="533"/>
      <c r="AT58" s="533"/>
      <c r="AU58" s="533"/>
      <c r="AV58" s="533"/>
      <c r="AW58" s="533"/>
      <c r="AX58" s="533"/>
      <c r="AY58" s="533"/>
      <c r="AZ58" s="533"/>
      <c r="BA58" s="533"/>
      <c r="BB58" s="533"/>
      <c r="BC58" s="533"/>
      <c r="BD58" s="533"/>
      <c r="BE58" s="533"/>
      <c r="BF58" s="533"/>
      <c r="BG58" s="533"/>
      <c r="BH58" s="533"/>
      <c r="BI58" s="533"/>
      <c r="BJ58" s="533"/>
      <c r="BK58" s="533"/>
      <c r="BL58" s="533"/>
      <c r="BM58" s="533"/>
      <c r="BN58" s="533"/>
      <c r="BO58" s="533"/>
      <c r="BP58" s="533"/>
      <c r="BQ58" s="533"/>
      <c r="BR58" s="533"/>
      <c r="BS58" s="533"/>
      <c r="BT58" s="533"/>
    </row>
    <row r="59" spans="1:72" s="635" customFormat="1" ht="15.75" customHeight="1" x14ac:dyDescent="0.2">
      <c r="A59" s="560"/>
      <c r="B59" s="561"/>
      <c r="C59" s="562"/>
      <c r="D59" s="549"/>
      <c r="E59" s="549"/>
      <c r="F59" s="551"/>
      <c r="G59" s="563"/>
      <c r="H59" s="533"/>
      <c r="I59" s="533"/>
      <c r="J59" s="533"/>
      <c r="K59" s="533"/>
      <c r="L59" s="533"/>
      <c r="M59" s="533"/>
      <c r="N59" s="533"/>
      <c r="O59" s="533"/>
      <c r="P59" s="533"/>
      <c r="Q59" s="533"/>
      <c r="R59" s="533"/>
      <c r="S59" s="533"/>
      <c r="T59" s="533"/>
      <c r="U59" s="533"/>
      <c r="V59" s="533"/>
      <c r="W59" s="533"/>
      <c r="X59" s="533"/>
      <c r="Y59" s="533"/>
      <c r="Z59" s="533"/>
      <c r="AA59" s="533"/>
      <c r="AB59" s="533"/>
      <c r="AC59" s="533"/>
      <c r="AD59" s="533"/>
      <c r="AE59" s="533"/>
      <c r="AF59" s="533"/>
      <c r="AG59" s="533"/>
      <c r="AH59" s="533"/>
      <c r="AI59" s="533"/>
      <c r="AJ59" s="533"/>
      <c r="AK59" s="533"/>
      <c r="AL59" s="533"/>
      <c r="AM59" s="533"/>
      <c r="AN59" s="533"/>
      <c r="AO59" s="533"/>
      <c r="AP59" s="533"/>
      <c r="AQ59" s="533"/>
      <c r="AR59" s="533"/>
      <c r="AS59" s="533"/>
      <c r="AT59" s="533"/>
      <c r="AU59" s="533"/>
      <c r="AV59" s="533"/>
      <c r="AW59" s="533"/>
      <c r="AX59" s="533"/>
      <c r="AY59" s="533"/>
      <c r="AZ59" s="533"/>
      <c r="BA59" s="533"/>
      <c r="BB59" s="533"/>
      <c r="BC59" s="533"/>
      <c r="BD59" s="533"/>
      <c r="BE59" s="533"/>
      <c r="BF59" s="533"/>
      <c r="BG59" s="533"/>
      <c r="BH59" s="533"/>
      <c r="BI59" s="533"/>
      <c r="BJ59" s="533"/>
      <c r="BK59" s="533"/>
      <c r="BL59" s="533"/>
      <c r="BM59" s="533"/>
      <c r="BN59" s="533"/>
      <c r="BO59" s="533"/>
      <c r="BP59" s="533"/>
      <c r="BQ59" s="533"/>
      <c r="BR59" s="533"/>
      <c r="BS59" s="533"/>
      <c r="BT59" s="533"/>
    </row>
    <row r="60" spans="1:72" s="635" customFormat="1" ht="15.75" customHeight="1" x14ac:dyDescent="0.2">
      <c r="A60" s="546"/>
      <c r="B60" s="547"/>
      <c r="C60" s="548"/>
      <c r="D60" s="548"/>
      <c r="E60" s="549" t="s">
        <v>19</v>
      </c>
      <c r="F60" s="550">
        <f>795+795</f>
        <v>1590</v>
      </c>
      <c r="G60" s="551" t="s">
        <v>229</v>
      </c>
      <c r="H60" s="533"/>
      <c r="I60" s="533"/>
      <c r="J60" s="533"/>
      <c r="K60" s="533"/>
      <c r="L60" s="533"/>
      <c r="M60" s="533"/>
      <c r="N60" s="533"/>
      <c r="O60" s="533"/>
      <c r="P60" s="533"/>
      <c r="Q60" s="533"/>
      <c r="R60" s="533"/>
      <c r="S60" s="533"/>
      <c r="T60" s="533"/>
      <c r="U60" s="533"/>
      <c r="V60" s="533"/>
      <c r="W60" s="533"/>
      <c r="X60" s="533"/>
      <c r="Y60" s="533"/>
      <c r="Z60" s="533"/>
      <c r="AA60" s="533"/>
      <c r="AB60" s="533"/>
      <c r="AC60" s="533"/>
      <c r="AD60" s="533"/>
      <c r="AE60" s="533"/>
      <c r="AF60" s="533"/>
      <c r="AG60" s="533"/>
      <c r="AH60" s="533"/>
      <c r="AI60" s="533"/>
      <c r="AJ60" s="533"/>
      <c r="AK60" s="533"/>
      <c r="AL60" s="533"/>
      <c r="AM60" s="533"/>
      <c r="AN60" s="533"/>
      <c r="AO60" s="533"/>
      <c r="AP60" s="533"/>
      <c r="AQ60" s="533"/>
      <c r="AR60" s="533"/>
      <c r="AS60" s="533"/>
      <c r="AT60" s="533"/>
      <c r="AU60" s="533"/>
      <c r="AV60" s="533"/>
      <c r="AW60" s="533"/>
      <c r="AX60" s="533"/>
      <c r="AY60" s="533"/>
      <c r="AZ60" s="533"/>
      <c r="BA60" s="533"/>
      <c r="BB60" s="533"/>
      <c r="BC60" s="533"/>
      <c r="BD60" s="533"/>
      <c r="BE60" s="533"/>
      <c r="BF60" s="533"/>
      <c r="BG60" s="533"/>
      <c r="BH60" s="533"/>
      <c r="BI60" s="533"/>
      <c r="BJ60" s="533"/>
      <c r="BK60" s="533"/>
      <c r="BL60" s="533"/>
      <c r="BM60" s="533"/>
      <c r="BN60" s="533"/>
      <c r="BO60" s="533"/>
      <c r="BP60" s="533"/>
      <c r="BQ60" s="533"/>
      <c r="BR60" s="533"/>
      <c r="BS60" s="533"/>
      <c r="BT60" s="533"/>
    </row>
    <row r="61" spans="1:72" s="635" customFormat="1" ht="15.75" customHeight="1" x14ac:dyDescent="0.2">
      <c r="A61" s="552" t="s">
        <v>441</v>
      </c>
      <c r="B61" s="564" t="s">
        <v>484</v>
      </c>
      <c r="C61" s="548" t="s">
        <v>130</v>
      </c>
      <c r="D61" s="548" t="s">
        <v>485</v>
      </c>
      <c r="E61" s="554" t="s">
        <v>229</v>
      </c>
      <c r="F61" s="555" t="s">
        <v>229</v>
      </c>
      <c r="G61" s="556">
        <f>SUM(G63)</f>
        <v>1590</v>
      </c>
      <c r="H61" s="533"/>
      <c r="I61" s="533"/>
      <c r="J61" s="533"/>
      <c r="K61" s="533"/>
      <c r="L61" s="533"/>
      <c r="M61" s="533"/>
      <c r="N61" s="533"/>
      <c r="O61" s="533"/>
      <c r="P61" s="533"/>
      <c r="Q61" s="533"/>
      <c r="R61" s="533"/>
      <c r="S61" s="533"/>
      <c r="T61" s="533"/>
      <c r="U61" s="533"/>
      <c r="V61" s="533"/>
      <c r="W61" s="533"/>
      <c r="X61" s="533"/>
      <c r="Y61" s="533"/>
      <c r="Z61" s="533"/>
      <c r="AA61" s="533"/>
      <c r="AB61" s="533"/>
      <c r="AC61" s="533"/>
      <c r="AD61" s="533"/>
      <c r="AE61" s="533"/>
      <c r="AF61" s="533"/>
      <c r="AG61" s="533"/>
      <c r="AH61" s="533"/>
      <c r="AI61" s="533"/>
      <c r="AJ61" s="533"/>
      <c r="AK61" s="533"/>
      <c r="AL61" s="533"/>
      <c r="AM61" s="533"/>
      <c r="AN61" s="533"/>
      <c r="AO61" s="533"/>
      <c r="AP61" s="533"/>
      <c r="AQ61" s="533"/>
      <c r="AR61" s="533"/>
      <c r="AS61" s="533"/>
      <c r="AT61" s="533"/>
      <c r="AU61" s="533"/>
      <c r="AV61" s="533"/>
      <c r="AW61" s="533"/>
      <c r="AX61" s="533"/>
      <c r="AY61" s="533"/>
      <c r="AZ61" s="533"/>
      <c r="BA61" s="533"/>
      <c r="BB61" s="533"/>
      <c r="BC61" s="533"/>
      <c r="BD61" s="533"/>
      <c r="BE61" s="533"/>
      <c r="BF61" s="533"/>
      <c r="BG61" s="533"/>
      <c r="BH61" s="533"/>
      <c r="BI61" s="533"/>
      <c r="BJ61" s="533"/>
      <c r="BK61" s="533"/>
      <c r="BL61" s="533"/>
      <c r="BM61" s="533"/>
      <c r="BN61" s="533"/>
      <c r="BO61" s="533"/>
      <c r="BP61" s="533"/>
      <c r="BQ61" s="533"/>
      <c r="BR61" s="533"/>
      <c r="BS61" s="533"/>
      <c r="BT61" s="533"/>
    </row>
    <row r="62" spans="1:72" s="635" customFormat="1" ht="15.75" customHeight="1" x14ac:dyDescent="0.2">
      <c r="A62" s="546"/>
      <c r="B62" s="557"/>
      <c r="C62" s="548"/>
      <c r="D62" s="548"/>
      <c r="E62" s="548"/>
      <c r="F62" s="558"/>
      <c r="G62" s="636"/>
      <c r="H62" s="533"/>
      <c r="I62" s="533"/>
      <c r="J62" s="533"/>
      <c r="K62" s="533"/>
      <c r="L62" s="533"/>
      <c r="M62" s="533"/>
      <c r="N62" s="533"/>
      <c r="O62" s="533"/>
      <c r="P62" s="533"/>
      <c r="Q62" s="533"/>
      <c r="R62" s="533"/>
      <c r="S62" s="533"/>
      <c r="T62" s="533"/>
      <c r="U62" s="533"/>
      <c r="V62" s="533"/>
      <c r="W62" s="533"/>
      <c r="X62" s="533"/>
      <c r="Y62" s="533"/>
      <c r="Z62" s="533"/>
      <c r="AA62" s="533"/>
      <c r="AB62" s="533"/>
      <c r="AC62" s="533"/>
      <c r="AD62" s="533"/>
      <c r="AE62" s="533"/>
      <c r="AF62" s="533"/>
      <c r="AG62" s="533"/>
      <c r="AH62" s="533"/>
      <c r="AI62" s="533"/>
      <c r="AJ62" s="533"/>
      <c r="AK62" s="533"/>
      <c r="AL62" s="533"/>
      <c r="AM62" s="533"/>
      <c r="AN62" s="533"/>
      <c r="AO62" s="533"/>
      <c r="AP62" s="533"/>
      <c r="AQ62" s="533"/>
      <c r="AR62" s="533"/>
      <c r="AS62" s="533"/>
      <c r="AT62" s="533"/>
      <c r="AU62" s="533"/>
      <c r="AV62" s="533"/>
      <c r="AW62" s="533"/>
      <c r="AX62" s="533"/>
      <c r="AY62" s="533"/>
      <c r="AZ62" s="533"/>
      <c r="BA62" s="533"/>
      <c r="BB62" s="533"/>
      <c r="BC62" s="533"/>
      <c r="BD62" s="533"/>
      <c r="BE62" s="533"/>
      <c r="BF62" s="533"/>
      <c r="BG62" s="533"/>
      <c r="BH62" s="533"/>
      <c r="BI62" s="533"/>
      <c r="BJ62" s="533"/>
      <c r="BK62" s="533"/>
      <c r="BL62" s="533"/>
      <c r="BM62" s="533"/>
      <c r="BN62" s="533"/>
      <c r="BO62" s="533"/>
      <c r="BP62" s="533"/>
      <c r="BQ62" s="533"/>
      <c r="BR62" s="533"/>
      <c r="BS62" s="533"/>
      <c r="BT62" s="533"/>
    </row>
    <row r="63" spans="1:72" s="635" customFormat="1" ht="15.75" customHeight="1" x14ac:dyDescent="0.2">
      <c r="A63" s="546"/>
      <c r="B63" s="637" t="s">
        <v>139</v>
      </c>
      <c r="C63" s="548"/>
      <c r="D63" s="548"/>
      <c r="E63" s="548"/>
      <c r="F63" s="558"/>
      <c r="G63" s="636">
        <f>SUM(G64:G64)</f>
        <v>1590</v>
      </c>
      <c r="H63" s="533"/>
      <c r="I63" s="533"/>
      <c r="J63" s="533"/>
      <c r="K63" s="533"/>
      <c r="L63" s="533"/>
      <c r="M63" s="533"/>
      <c r="N63" s="533"/>
      <c r="O63" s="533"/>
      <c r="P63" s="533"/>
      <c r="Q63" s="533"/>
      <c r="R63" s="533"/>
      <c r="S63" s="533"/>
      <c r="T63" s="533"/>
      <c r="U63" s="533"/>
      <c r="V63" s="533"/>
      <c r="W63" s="533"/>
      <c r="X63" s="533"/>
      <c r="Y63" s="533"/>
      <c r="Z63" s="533"/>
      <c r="AA63" s="533"/>
      <c r="AB63" s="533"/>
      <c r="AC63" s="533"/>
      <c r="AD63" s="533"/>
      <c r="AE63" s="533"/>
      <c r="AF63" s="533"/>
      <c r="AG63" s="533"/>
      <c r="AH63" s="533"/>
      <c r="AI63" s="533"/>
      <c r="AJ63" s="533"/>
      <c r="AK63" s="533"/>
      <c r="AL63" s="533"/>
      <c r="AM63" s="533"/>
      <c r="AN63" s="533"/>
      <c r="AO63" s="533"/>
      <c r="AP63" s="533"/>
      <c r="AQ63" s="533"/>
      <c r="AR63" s="533"/>
      <c r="AS63" s="533"/>
      <c r="AT63" s="533"/>
      <c r="AU63" s="533"/>
      <c r="AV63" s="533"/>
      <c r="AW63" s="533"/>
      <c r="AX63" s="533"/>
      <c r="AY63" s="533"/>
      <c r="AZ63" s="533"/>
      <c r="BA63" s="533"/>
      <c r="BB63" s="533"/>
      <c r="BC63" s="533"/>
      <c r="BD63" s="533"/>
      <c r="BE63" s="533"/>
      <c r="BF63" s="533"/>
      <c r="BG63" s="533"/>
      <c r="BH63" s="533"/>
      <c r="BI63" s="533"/>
      <c r="BJ63" s="533"/>
      <c r="BK63" s="533"/>
      <c r="BL63" s="533"/>
      <c r="BM63" s="533"/>
      <c r="BN63" s="533"/>
      <c r="BO63" s="533"/>
      <c r="BP63" s="533"/>
      <c r="BQ63" s="533"/>
      <c r="BR63" s="533"/>
      <c r="BS63" s="533"/>
      <c r="BT63" s="533"/>
    </row>
    <row r="64" spans="1:72" s="635" customFormat="1" ht="15.75" customHeight="1" x14ac:dyDescent="0.2">
      <c r="A64" s="546"/>
      <c r="B64" s="547"/>
      <c r="C64" s="565"/>
      <c r="D64" s="548"/>
      <c r="E64" s="548" t="s">
        <v>463</v>
      </c>
      <c r="F64" s="558" t="s">
        <v>229</v>
      </c>
      <c r="G64" s="559">
        <f>795+795</f>
        <v>1590</v>
      </c>
      <c r="H64" s="533"/>
      <c r="I64" s="533"/>
      <c r="J64" s="533"/>
      <c r="K64" s="533"/>
      <c r="L64" s="533"/>
      <c r="M64" s="533"/>
      <c r="N64" s="533"/>
      <c r="O64" s="533"/>
      <c r="P64" s="533"/>
      <c r="Q64" s="533"/>
      <c r="R64" s="533"/>
      <c r="S64" s="533"/>
      <c r="T64" s="533"/>
      <c r="U64" s="533"/>
      <c r="V64" s="533"/>
      <c r="W64" s="533"/>
      <c r="X64" s="533"/>
      <c r="Y64" s="533"/>
      <c r="Z64" s="533"/>
      <c r="AA64" s="533"/>
      <c r="AB64" s="533"/>
      <c r="AC64" s="533"/>
      <c r="AD64" s="533"/>
      <c r="AE64" s="533"/>
      <c r="AF64" s="533"/>
      <c r="AG64" s="533"/>
      <c r="AH64" s="533"/>
      <c r="AI64" s="533"/>
      <c r="AJ64" s="533"/>
      <c r="AK64" s="533"/>
      <c r="AL64" s="533"/>
      <c r="AM64" s="533"/>
      <c r="AN64" s="533"/>
      <c r="AO64" s="533"/>
      <c r="AP64" s="533"/>
      <c r="AQ64" s="533"/>
      <c r="AR64" s="533"/>
      <c r="AS64" s="533"/>
      <c r="AT64" s="533"/>
      <c r="AU64" s="533"/>
      <c r="AV64" s="533"/>
      <c r="AW64" s="533"/>
      <c r="AX64" s="533"/>
      <c r="AY64" s="533"/>
      <c r="AZ64" s="533"/>
      <c r="BA64" s="533"/>
      <c r="BB64" s="533"/>
      <c r="BC64" s="533"/>
      <c r="BD64" s="533"/>
      <c r="BE64" s="533"/>
      <c r="BF64" s="533"/>
      <c r="BG64" s="533"/>
      <c r="BH64" s="533"/>
      <c r="BI64" s="533"/>
      <c r="BJ64" s="533"/>
      <c r="BK64" s="533"/>
      <c r="BL64" s="533"/>
      <c r="BM64" s="533"/>
      <c r="BN64" s="533"/>
      <c r="BO64" s="533"/>
      <c r="BP64" s="533"/>
      <c r="BQ64" s="533"/>
      <c r="BR64" s="533"/>
      <c r="BS64" s="533"/>
      <c r="BT64" s="533"/>
    </row>
    <row r="65" spans="1:72" s="635" customFormat="1" ht="15.75" customHeight="1" x14ac:dyDescent="0.2">
      <c r="A65" s="560"/>
      <c r="B65" s="561"/>
      <c r="C65" s="562"/>
      <c r="D65" s="549"/>
      <c r="E65" s="549"/>
      <c r="F65" s="551"/>
      <c r="G65" s="563"/>
      <c r="H65" s="533"/>
      <c r="I65" s="533"/>
      <c r="J65" s="533"/>
      <c r="K65" s="533"/>
      <c r="L65" s="533"/>
      <c r="M65" s="533"/>
      <c r="N65" s="533"/>
      <c r="O65" s="533"/>
      <c r="P65" s="533"/>
      <c r="Q65" s="533"/>
      <c r="R65" s="533"/>
      <c r="S65" s="533"/>
      <c r="T65" s="533"/>
      <c r="U65" s="533"/>
      <c r="V65" s="533"/>
      <c r="W65" s="533"/>
      <c r="X65" s="533"/>
      <c r="Y65" s="533"/>
      <c r="Z65" s="533"/>
      <c r="AA65" s="533"/>
      <c r="AB65" s="533"/>
      <c r="AC65" s="533"/>
      <c r="AD65" s="533"/>
      <c r="AE65" s="533"/>
      <c r="AF65" s="533"/>
      <c r="AG65" s="533"/>
      <c r="AH65" s="533"/>
      <c r="AI65" s="533"/>
      <c r="AJ65" s="533"/>
      <c r="AK65" s="533"/>
      <c r="AL65" s="533"/>
      <c r="AM65" s="533"/>
      <c r="AN65" s="533"/>
      <c r="AO65" s="533"/>
      <c r="AP65" s="533"/>
      <c r="AQ65" s="533"/>
      <c r="AR65" s="533"/>
      <c r="AS65" s="533"/>
      <c r="AT65" s="533"/>
      <c r="AU65" s="533"/>
      <c r="AV65" s="533"/>
      <c r="AW65" s="533"/>
      <c r="AX65" s="533"/>
      <c r="AY65" s="533"/>
      <c r="AZ65" s="533"/>
      <c r="BA65" s="533"/>
      <c r="BB65" s="533"/>
      <c r="BC65" s="533"/>
      <c r="BD65" s="533"/>
      <c r="BE65" s="533"/>
      <c r="BF65" s="533"/>
      <c r="BG65" s="533"/>
      <c r="BH65" s="533"/>
      <c r="BI65" s="533"/>
      <c r="BJ65" s="533"/>
      <c r="BK65" s="533"/>
      <c r="BL65" s="533"/>
      <c r="BM65" s="533"/>
      <c r="BN65" s="533"/>
      <c r="BO65" s="533"/>
      <c r="BP65" s="533"/>
      <c r="BQ65" s="533"/>
      <c r="BR65" s="533"/>
      <c r="BS65" s="533"/>
      <c r="BT65" s="533"/>
    </row>
    <row r="66" spans="1:72" s="635" customFormat="1" ht="15.75" customHeight="1" x14ac:dyDescent="0.2">
      <c r="A66" s="546"/>
      <c r="B66" s="547"/>
      <c r="C66" s="548"/>
      <c r="D66" s="548"/>
      <c r="E66" s="549" t="s">
        <v>19</v>
      </c>
      <c r="F66" s="550">
        <v>452.4</v>
      </c>
      <c r="G66" s="551" t="s">
        <v>229</v>
      </c>
      <c r="H66" s="533"/>
      <c r="I66" s="533"/>
      <c r="J66" s="533"/>
      <c r="K66" s="533"/>
      <c r="L66" s="533"/>
      <c r="M66" s="533"/>
      <c r="N66" s="533"/>
      <c r="O66" s="533"/>
      <c r="P66" s="533"/>
      <c r="Q66" s="533"/>
      <c r="R66" s="533"/>
      <c r="S66" s="533"/>
      <c r="T66" s="533"/>
      <c r="U66" s="533"/>
      <c r="V66" s="533"/>
      <c r="W66" s="533"/>
      <c r="X66" s="533"/>
      <c r="Y66" s="533"/>
      <c r="Z66" s="533"/>
      <c r="AA66" s="533"/>
      <c r="AB66" s="533"/>
      <c r="AC66" s="533"/>
      <c r="AD66" s="533"/>
      <c r="AE66" s="533"/>
      <c r="AF66" s="533"/>
      <c r="AG66" s="533"/>
      <c r="AH66" s="533"/>
      <c r="AI66" s="533"/>
      <c r="AJ66" s="533"/>
      <c r="AK66" s="533"/>
      <c r="AL66" s="533"/>
      <c r="AM66" s="533"/>
      <c r="AN66" s="533"/>
      <c r="AO66" s="533"/>
      <c r="AP66" s="533"/>
      <c r="AQ66" s="533"/>
      <c r="AR66" s="533"/>
      <c r="AS66" s="533"/>
      <c r="AT66" s="533"/>
      <c r="AU66" s="533"/>
      <c r="AV66" s="533"/>
      <c r="AW66" s="533"/>
      <c r="AX66" s="533"/>
      <c r="AY66" s="533"/>
      <c r="AZ66" s="533"/>
      <c r="BA66" s="533"/>
      <c r="BB66" s="533"/>
      <c r="BC66" s="533"/>
      <c r="BD66" s="533"/>
      <c r="BE66" s="533"/>
      <c r="BF66" s="533"/>
      <c r="BG66" s="533"/>
      <c r="BH66" s="533"/>
      <c r="BI66" s="533"/>
      <c r="BJ66" s="533"/>
      <c r="BK66" s="533"/>
      <c r="BL66" s="533"/>
      <c r="BM66" s="533"/>
      <c r="BN66" s="533"/>
      <c r="BO66" s="533"/>
      <c r="BP66" s="533"/>
      <c r="BQ66" s="533"/>
      <c r="BR66" s="533"/>
      <c r="BS66" s="533"/>
      <c r="BT66" s="533"/>
    </row>
    <row r="67" spans="1:72" s="635" customFormat="1" ht="15.75" customHeight="1" x14ac:dyDescent="0.2">
      <c r="A67" s="552" t="s">
        <v>442</v>
      </c>
      <c r="B67" s="564" t="s">
        <v>486</v>
      </c>
      <c r="C67" s="548" t="s">
        <v>487</v>
      </c>
      <c r="D67" s="548" t="s">
        <v>488</v>
      </c>
      <c r="E67" s="554" t="s">
        <v>229</v>
      </c>
      <c r="F67" s="555" t="s">
        <v>229</v>
      </c>
      <c r="G67" s="556">
        <v>0</v>
      </c>
      <c r="H67" s="533"/>
      <c r="I67" s="533"/>
      <c r="J67" s="533"/>
      <c r="K67" s="533"/>
      <c r="L67" s="533"/>
      <c r="M67" s="533"/>
      <c r="N67" s="533"/>
      <c r="O67" s="533"/>
      <c r="P67" s="533"/>
      <c r="Q67" s="533"/>
      <c r="R67" s="533"/>
      <c r="S67" s="533"/>
      <c r="T67" s="533"/>
      <c r="U67" s="533"/>
      <c r="V67" s="533"/>
      <c r="W67" s="533"/>
      <c r="X67" s="533"/>
      <c r="Y67" s="533"/>
      <c r="Z67" s="533"/>
      <c r="AA67" s="533"/>
      <c r="AB67" s="533"/>
      <c r="AC67" s="533"/>
      <c r="AD67" s="533"/>
      <c r="AE67" s="533"/>
      <c r="AF67" s="533"/>
      <c r="AG67" s="533"/>
      <c r="AH67" s="533"/>
      <c r="AI67" s="533"/>
      <c r="AJ67" s="533"/>
      <c r="AK67" s="533"/>
      <c r="AL67" s="533"/>
      <c r="AM67" s="533"/>
      <c r="AN67" s="533"/>
      <c r="AO67" s="533"/>
      <c r="AP67" s="533"/>
      <c r="AQ67" s="533"/>
      <c r="AR67" s="533"/>
      <c r="AS67" s="533"/>
      <c r="AT67" s="533"/>
      <c r="AU67" s="533"/>
      <c r="AV67" s="533"/>
      <c r="AW67" s="533"/>
      <c r="AX67" s="533"/>
      <c r="AY67" s="533"/>
      <c r="AZ67" s="533"/>
      <c r="BA67" s="533"/>
      <c r="BB67" s="533"/>
      <c r="BC67" s="533"/>
      <c r="BD67" s="533"/>
      <c r="BE67" s="533"/>
      <c r="BF67" s="533"/>
      <c r="BG67" s="533"/>
      <c r="BH67" s="533"/>
      <c r="BI67" s="533"/>
      <c r="BJ67" s="533"/>
      <c r="BK67" s="533"/>
      <c r="BL67" s="533"/>
      <c r="BM67" s="533"/>
      <c r="BN67" s="533"/>
      <c r="BO67" s="533"/>
      <c r="BP67" s="533"/>
      <c r="BQ67" s="533"/>
      <c r="BR67" s="533"/>
      <c r="BS67" s="533"/>
      <c r="BT67" s="533"/>
    </row>
    <row r="68" spans="1:72" s="635" customFormat="1" ht="15.75" customHeight="1" x14ac:dyDescent="0.2">
      <c r="A68" s="546"/>
      <c r="B68" s="557"/>
      <c r="C68" s="548"/>
      <c r="D68" s="548"/>
      <c r="E68" s="548"/>
      <c r="F68" s="558"/>
      <c r="G68" s="636"/>
      <c r="H68" s="639"/>
      <c r="I68" s="533"/>
      <c r="J68" s="533"/>
      <c r="K68" s="533"/>
      <c r="L68" s="533"/>
      <c r="M68" s="533"/>
      <c r="N68" s="533"/>
      <c r="O68" s="533"/>
      <c r="P68" s="533"/>
      <c r="Q68" s="533"/>
      <c r="R68" s="533"/>
      <c r="S68" s="533"/>
      <c r="T68" s="533"/>
      <c r="U68" s="533"/>
      <c r="V68" s="533"/>
      <c r="W68" s="533"/>
      <c r="X68" s="533"/>
      <c r="Y68" s="533"/>
      <c r="Z68" s="533"/>
      <c r="AA68" s="533"/>
      <c r="AB68" s="533"/>
      <c r="AC68" s="533"/>
      <c r="AD68" s="533"/>
      <c r="AE68" s="533"/>
      <c r="AF68" s="533"/>
      <c r="AG68" s="533"/>
      <c r="AH68" s="533"/>
      <c r="AI68" s="533"/>
      <c r="AJ68" s="533"/>
      <c r="AK68" s="533"/>
      <c r="AL68" s="533"/>
      <c r="AM68" s="533"/>
      <c r="AN68" s="533"/>
      <c r="AO68" s="533"/>
      <c r="AP68" s="533"/>
      <c r="AQ68" s="533"/>
      <c r="AR68" s="533"/>
      <c r="AS68" s="533"/>
      <c r="AT68" s="533"/>
      <c r="AU68" s="533"/>
      <c r="AV68" s="533"/>
      <c r="AW68" s="533"/>
      <c r="AX68" s="533"/>
      <c r="AY68" s="533"/>
      <c r="AZ68" s="533"/>
      <c r="BA68" s="533"/>
      <c r="BB68" s="533"/>
      <c r="BC68" s="533"/>
      <c r="BD68" s="533"/>
      <c r="BE68" s="533"/>
      <c r="BF68" s="533"/>
      <c r="BG68" s="533"/>
      <c r="BH68" s="533"/>
      <c r="BI68" s="533"/>
      <c r="BJ68" s="533"/>
      <c r="BK68" s="533"/>
      <c r="BL68" s="533"/>
      <c r="BM68" s="533"/>
      <c r="BN68" s="533"/>
      <c r="BO68" s="533"/>
      <c r="BP68" s="533"/>
      <c r="BQ68" s="533"/>
      <c r="BR68" s="533"/>
      <c r="BS68" s="533"/>
      <c r="BT68" s="533"/>
    </row>
    <row r="69" spans="1:72" s="635" customFormat="1" ht="15.75" customHeight="1" x14ac:dyDescent="0.2">
      <c r="A69" s="546"/>
      <c r="B69" s="637" t="s">
        <v>170</v>
      </c>
      <c r="C69" s="548"/>
      <c r="D69" s="548"/>
      <c r="E69" s="548"/>
      <c r="F69" s="558"/>
      <c r="G69" s="636"/>
      <c r="H69" s="533"/>
      <c r="I69" s="533"/>
      <c r="J69" s="533"/>
      <c r="K69" s="533"/>
      <c r="L69" s="533"/>
      <c r="M69" s="533"/>
      <c r="N69" s="533"/>
      <c r="O69" s="533"/>
      <c r="P69" s="533"/>
      <c r="Q69" s="533"/>
      <c r="R69" s="533"/>
      <c r="S69" s="533"/>
      <c r="T69" s="533"/>
      <c r="U69" s="533"/>
      <c r="V69" s="533"/>
      <c r="W69" s="533"/>
      <c r="X69" s="533"/>
      <c r="Y69" s="533"/>
      <c r="Z69" s="533"/>
      <c r="AA69" s="533"/>
      <c r="AB69" s="533"/>
      <c r="AC69" s="533"/>
      <c r="AD69" s="533"/>
      <c r="AE69" s="533"/>
      <c r="AF69" s="533"/>
      <c r="AG69" s="533"/>
      <c r="AH69" s="533"/>
      <c r="AI69" s="533"/>
      <c r="AJ69" s="533"/>
      <c r="AK69" s="533"/>
      <c r="AL69" s="533"/>
      <c r="AM69" s="533"/>
      <c r="AN69" s="533"/>
      <c r="AO69" s="533"/>
      <c r="AP69" s="533"/>
      <c r="AQ69" s="533"/>
      <c r="AR69" s="533"/>
      <c r="AS69" s="533"/>
      <c r="AT69" s="533"/>
      <c r="AU69" s="533"/>
      <c r="AV69" s="533"/>
      <c r="AW69" s="533"/>
      <c r="AX69" s="533"/>
      <c r="AY69" s="533"/>
      <c r="AZ69" s="533"/>
      <c r="BA69" s="533"/>
      <c r="BB69" s="533"/>
      <c r="BC69" s="533"/>
      <c r="BD69" s="533"/>
      <c r="BE69" s="533"/>
      <c r="BF69" s="533"/>
      <c r="BG69" s="533"/>
      <c r="BH69" s="533"/>
      <c r="BI69" s="533"/>
      <c r="BJ69" s="533"/>
      <c r="BK69" s="533"/>
      <c r="BL69" s="533"/>
      <c r="BM69" s="533"/>
      <c r="BN69" s="533"/>
      <c r="BO69" s="533"/>
      <c r="BP69" s="533"/>
      <c r="BQ69" s="533"/>
      <c r="BR69" s="533"/>
      <c r="BS69" s="533"/>
      <c r="BT69" s="533"/>
    </row>
    <row r="70" spans="1:72" s="635" customFormat="1" ht="15.75" customHeight="1" x14ac:dyDescent="0.2">
      <c r="A70" s="560"/>
      <c r="B70" s="561"/>
      <c r="C70" s="562"/>
      <c r="D70" s="549"/>
      <c r="E70" s="549"/>
      <c r="F70" s="551"/>
      <c r="G70" s="563"/>
      <c r="H70" s="533"/>
      <c r="I70" s="533"/>
      <c r="J70" s="533"/>
      <c r="K70" s="533"/>
      <c r="L70" s="533"/>
      <c r="M70" s="533"/>
      <c r="N70" s="533"/>
      <c r="O70" s="533"/>
      <c r="P70" s="533"/>
      <c r="Q70" s="533"/>
      <c r="R70" s="533"/>
      <c r="S70" s="533"/>
      <c r="T70" s="533"/>
      <c r="U70" s="533"/>
      <c r="V70" s="533"/>
      <c r="W70" s="533"/>
      <c r="X70" s="533"/>
      <c r="Y70" s="533"/>
      <c r="Z70" s="533"/>
      <c r="AA70" s="533"/>
      <c r="AB70" s="533"/>
      <c r="AC70" s="533"/>
      <c r="AD70" s="533"/>
      <c r="AE70" s="533"/>
      <c r="AF70" s="533"/>
      <c r="AG70" s="533"/>
      <c r="AH70" s="533"/>
      <c r="AI70" s="533"/>
      <c r="AJ70" s="533"/>
      <c r="AK70" s="533"/>
      <c r="AL70" s="533"/>
      <c r="AM70" s="533"/>
      <c r="AN70" s="533"/>
      <c r="AO70" s="533"/>
      <c r="AP70" s="533"/>
      <c r="AQ70" s="533"/>
      <c r="AR70" s="533"/>
      <c r="AS70" s="533"/>
      <c r="AT70" s="533"/>
      <c r="AU70" s="533"/>
      <c r="AV70" s="533"/>
      <c r="AW70" s="533"/>
      <c r="AX70" s="533"/>
      <c r="AY70" s="533"/>
      <c r="AZ70" s="533"/>
      <c r="BA70" s="533"/>
      <c r="BB70" s="533"/>
      <c r="BC70" s="533"/>
      <c r="BD70" s="533"/>
      <c r="BE70" s="533"/>
      <c r="BF70" s="533"/>
      <c r="BG70" s="533"/>
      <c r="BH70" s="533"/>
      <c r="BI70" s="533"/>
      <c r="BJ70" s="533"/>
      <c r="BK70" s="533"/>
      <c r="BL70" s="533"/>
      <c r="BM70" s="533"/>
      <c r="BN70" s="533"/>
      <c r="BO70" s="533"/>
      <c r="BP70" s="533"/>
      <c r="BQ70" s="533"/>
      <c r="BR70" s="533"/>
      <c r="BS70" s="533"/>
      <c r="BT70" s="533"/>
    </row>
    <row r="71" spans="1:72" s="635" customFormat="1" ht="15.75" customHeight="1" x14ac:dyDescent="0.2">
      <c r="A71" s="546"/>
      <c r="B71" s="547"/>
      <c r="C71" s="548"/>
      <c r="D71" s="548"/>
      <c r="E71" s="549" t="s">
        <v>19</v>
      </c>
      <c r="F71" s="550">
        <v>422.24</v>
      </c>
      <c r="G71" s="551" t="s">
        <v>229</v>
      </c>
      <c r="H71" s="533"/>
      <c r="I71" s="533"/>
      <c r="J71" s="533"/>
      <c r="K71" s="533"/>
      <c r="L71" s="533"/>
      <c r="M71" s="533"/>
      <c r="N71" s="533"/>
      <c r="O71" s="533"/>
      <c r="P71" s="533"/>
      <c r="Q71" s="533"/>
      <c r="R71" s="533"/>
      <c r="S71" s="533"/>
      <c r="T71" s="533"/>
      <c r="U71" s="533"/>
      <c r="V71" s="533"/>
      <c r="W71" s="533"/>
      <c r="X71" s="533"/>
      <c r="Y71" s="533"/>
      <c r="Z71" s="533"/>
      <c r="AA71" s="533"/>
      <c r="AB71" s="533"/>
      <c r="AC71" s="533"/>
      <c r="AD71" s="533"/>
      <c r="AE71" s="533"/>
      <c r="AF71" s="533"/>
      <c r="AG71" s="533"/>
      <c r="AH71" s="533"/>
      <c r="AI71" s="533"/>
      <c r="AJ71" s="533"/>
      <c r="AK71" s="533"/>
      <c r="AL71" s="533"/>
      <c r="AM71" s="533"/>
      <c r="AN71" s="533"/>
      <c r="AO71" s="533"/>
      <c r="AP71" s="533"/>
      <c r="AQ71" s="533"/>
      <c r="AR71" s="533"/>
      <c r="AS71" s="533"/>
      <c r="AT71" s="533"/>
      <c r="AU71" s="533"/>
      <c r="AV71" s="533"/>
      <c r="AW71" s="533"/>
      <c r="AX71" s="533"/>
      <c r="AY71" s="533"/>
      <c r="AZ71" s="533"/>
      <c r="BA71" s="533"/>
      <c r="BB71" s="533"/>
      <c r="BC71" s="533"/>
      <c r="BD71" s="533"/>
      <c r="BE71" s="533"/>
      <c r="BF71" s="533"/>
      <c r="BG71" s="533"/>
      <c r="BH71" s="533"/>
      <c r="BI71" s="533"/>
      <c r="BJ71" s="533"/>
      <c r="BK71" s="533"/>
      <c r="BL71" s="533"/>
      <c r="BM71" s="533"/>
      <c r="BN71" s="533"/>
      <c r="BO71" s="533"/>
      <c r="BP71" s="533"/>
      <c r="BQ71" s="533"/>
      <c r="BR71" s="533"/>
      <c r="BS71" s="533"/>
      <c r="BT71" s="533"/>
    </row>
    <row r="72" spans="1:72" s="635" customFormat="1" ht="48" customHeight="1" x14ac:dyDescent="0.2">
      <c r="A72" s="552" t="s">
        <v>444</v>
      </c>
      <c r="B72" s="564" t="s">
        <v>489</v>
      </c>
      <c r="C72" s="548" t="s">
        <v>487</v>
      </c>
      <c r="D72" s="548" t="s">
        <v>488</v>
      </c>
      <c r="E72" s="554" t="s">
        <v>229</v>
      </c>
      <c r="F72" s="555" t="s">
        <v>229</v>
      </c>
      <c r="G72" s="556">
        <v>0</v>
      </c>
      <c r="H72" s="533"/>
      <c r="I72" s="533"/>
      <c r="J72" s="533"/>
      <c r="K72" s="533"/>
      <c r="L72" s="533"/>
      <c r="M72" s="533"/>
      <c r="N72" s="533"/>
      <c r="O72" s="533"/>
      <c r="P72" s="533"/>
      <c r="Q72" s="533"/>
      <c r="R72" s="533"/>
      <c r="S72" s="533"/>
      <c r="T72" s="533"/>
      <c r="U72" s="533"/>
      <c r="V72" s="533"/>
      <c r="W72" s="533"/>
      <c r="X72" s="533"/>
      <c r="Y72" s="533"/>
      <c r="Z72" s="533"/>
      <c r="AA72" s="533"/>
      <c r="AB72" s="533"/>
      <c r="AC72" s="533"/>
      <c r="AD72" s="533"/>
      <c r="AE72" s="533"/>
      <c r="AF72" s="533"/>
      <c r="AG72" s="533"/>
      <c r="AH72" s="533"/>
      <c r="AI72" s="533"/>
      <c r="AJ72" s="533"/>
      <c r="AK72" s="533"/>
      <c r="AL72" s="533"/>
      <c r="AM72" s="533"/>
      <c r="AN72" s="533"/>
      <c r="AO72" s="533"/>
      <c r="AP72" s="533"/>
      <c r="AQ72" s="533"/>
      <c r="AR72" s="533"/>
      <c r="AS72" s="533"/>
      <c r="AT72" s="533"/>
      <c r="AU72" s="533"/>
      <c r="AV72" s="533"/>
      <c r="AW72" s="533"/>
      <c r="AX72" s="533"/>
      <c r="AY72" s="533"/>
      <c r="AZ72" s="533"/>
      <c r="BA72" s="533"/>
      <c r="BB72" s="533"/>
      <c r="BC72" s="533"/>
      <c r="BD72" s="533"/>
      <c r="BE72" s="533"/>
      <c r="BF72" s="533"/>
      <c r="BG72" s="533"/>
      <c r="BH72" s="533"/>
      <c r="BI72" s="533"/>
      <c r="BJ72" s="533"/>
      <c r="BK72" s="533"/>
      <c r="BL72" s="533"/>
      <c r="BM72" s="533"/>
      <c r="BN72" s="533"/>
      <c r="BO72" s="533"/>
      <c r="BP72" s="533"/>
      <c r="BQ72" s="533"/>
      <c r="BR72" s="533"/>
      <c r="BS72" s="533"/>
      <c r="BT72" s="533"/>
    </row>
    <row r="73" spans="1:72" s="635" customFormat="1" ht="15.75" customHeight="1" x14ac:dyDescent="0.2">
      <c r="A73" s="546"/>
      <c r="B73" s="557"/>
      <c r="C73" s="548"/>
      <c r="D73" s="548"/>
      <c r="E73" s="548"/>
      <c r="F73" s="558"/>
      <c r="G73" s="636"/>
      <c r="H73" s="533"/>
      <c r="I73" s="533"/>
      <c r="J73" s="533"/>
      <c r="K73" s="533"/>
      <c r="L73" s="533"/>
      <c r="M73" s="533"/>
      <c r="N73" s="533"/>
      <c r="O73" s="533"/>
      <c r="P73" s="533"/>
      <c r="Q73" s="533"/>
      <c r="R73" s="533"/>
      <c r="S73" s="533"/>
      <c r="T73" s="533"/>
      <c r="U73" s="533"/>
      <c r="V73" s="533"/>
      <c r="W73" s="533"/>
      <c r="X73" s="533"/>
      <c r="Y73" s="533"/>
      <c r="Z73" s="533"/>
      <c r="AA73" s="533"/>
      <c r="AB73" s="533"/>
      <c r="AC73" s="533"/>
      <c r="AD73" s="533"/>
      <c r="AE73" s="533"/>
      <c r="AF73" s="533"/>
      <c r="AG73" s="533"/>
      <c r="AH73" s="533"/>
      <c r="AI73" s="533"/>
      <c r="AJ73" s="533"/>
      <c r="AK73" s="533"/>
      <c r="AL73" s="533"/>
      <c r="AM73" s="533"/>
      <c r="AN73" s="533"/>
      <c r="AO73" s="533"/>
      <c r="AP73" s="533"/>
      <c r="AQ73" s="533"/>
      <c r="AR73" s="533"/>
      <c r="AS73" s="533"/>
      <c r="AT73" s="533"/>
      <c r="AU73" s="533"/>
      <c r="AV73" s="533"/>
      <c r="AW73" s="533"/>
      <c r="AX73" s="533"/>
      <c r="AY73" s="533"/>
      <c r="AZ73" s="533"/>
      <c r="BA73" s="533"/>
      <c r="BB73" s="533"/>
      <c r="BC73" s="533"/>
      <c r="BD73" s="533"/>
      <c r="BE73" s="533"/>
      <c r="BF73" s="533"/>
      <c r="BG73" s="533"/>
      <c r="BH73" s="533"/>
      <c r="BI73" s="533"/>
      <c r="BJ73" s="533"/>
      <c r="BK73" s="533"/>
      <c r="BL73" s="533"/>
      <c r="BM73" s="533"/>
      <c r="BN73" s="533"/>
      <c r="BO73" s="533"/>
      <c r="BP73" s="533"/>
      <c r="BQ73" s="533"/>
      <c r="BR73" s="533"/>
      <c r="BS73" s="533"/>
      <c r="BT73" s="533"/>
    </row>
    <row r="74" spans="1:72" s="635" customFormat="1" ht="15.75" customHeight="1" x14ac:dyDescent="0.2">
      <c r="A74" s="546"/>
      <c r="B74" s="637" t="s">
        <v>170</v>
      </c>
      <c r="C74" s="548"/>
      <c r="D74" s="548"/>
      <c r="E74" s="548"/>
      <c r="F74" s="558"/>
      <c r="G74" s="636"/>
      <c r="H74" s="533"/>
      <c r="I74" s="533"/>
      <c r="J74" s="533"/>
      <c r="K74" s="533"/>
      <c r="L74" s="533"/>
      <c r="M74" s="533"/>
      <c r="N74" s="533"/>
      <c r="O74" s="533"/>
      <c r="P74" s="533"/>
      <c r="Q74" s="533"/>
      <c r="R74" s="533"/>
      <c r="S74" s="533"/>
      <c r="T74" s="533"/>
      <c r="U74" s="533"/>
      <c r="V74" s="533"/>
      <c r="W74" s="533"/>
      <c r="X74" s="533"/>
      <c r="Y74" s="533"/>
      <c r="Z74" s="533"/>
      <c r="AA74" s="533"/>
      <c r="AB74" s="533"/>
      <c r="AC74" s="533"/>
      <c r="AD74" s="533"/>
      <c r="AE74" s="533"/>
      <c r="AF74" s="533"/>
      <c r="AG74" s="533"/>
      <c r="AH74" s="533"/>
      <c r="AI74" s="533"/>
      <c r="AJ74" s="533"/>
      <c r="AK74" s="533"/>
      <c r="AL74" s="533"/>
      <c r="AM74" s="533"/>
      <c r="AN74" s="533"/>
      <c r="AO74" s="533"/>
      <c r="AP74" s="533"/>
      <c r="AQ74" s="533"/>
      <c r="AR74" s="533"/>
      <c r="AS74" s="533"/>
      <c r="AT74" s="533"/>
      <c r="AU74" s="533"/>
      <c r="AV74" s="533"/>
      <c r="AW74" s="533"/>
      <c r="AX74" s="533"/>
      <c r="AY74" s="533"/>
      <c r="AZ74" s="533"/>
      <c r="BA74" s="533"/>
      <c r="BB74" s="533"/>
      <c r="BC74" s="533"/>
      <c r="BD74" s="533"/>
      <c r="BE74" s="533"/>
      <c r="BF74" s="533"/>
      <c r="BG74" s="533"/>
      <c r="BH74" s="533"/>
      <c r="BI74" s="533"/>
      <c r="BJ74" s="533"/>
      <c r="BK74" s="533"/>
      <c r="BL74" s="533"/>
      <c r="BM74" s="533"/>
      <c r="BN74" s="533"/>
      <c r="BO74" s="533"/>
      <c r="BP74" s="533"/>
      <c r="BQ74" s="533"/>
      <c r="BR74" s="533"/>
      <c r="BS74" s="533"/>
      <c r="BT74" s="533"/>
    </row>
    <row r="75" spans="1:72" s="635" customFormat="1" ht="15.75" customHeight="1" x14ac:dyDescent="0.2">
      <c r="A75" s="560"/>
      <c r="B75" s="640"/>
      <c r="C75" s="562"/>
      <c r="D75" s="549"/>
      <c r="E75" s="549"/>
      <c r="F75" s="551"/>
      <c r="G75" s="641"/>
      <c r="H75" s="533"/>
      <c r="I75" s="533"/>
      <c r="J75" s="533"/>
      <c r="K75" s="533"/>
      <c r="L75" s="533"/>
      <c r="M75" s="533"/>
      <c r="N75" s="533"/>
      <c r="O75" s="533"/>
      <c r="P75" s="533"/>
      <c r="Q75" s="533"/>
      <c r="R75" s="533"/>
      <c r="S75" s="533"/>
      <c r="T75" s="533"/>
      <c r="U75" s="533"/>
      <c r="V75" s="533"/>
      <c r="W75" s="533"/>
      <c r="X75" s="533"/>
      <c r="Y75" s="533"/>
      <c r="Z75" s="533"/>
      <c r="AA75" s="533"/>
      <c r="AB75" s="533"/>
      <c r="AC75" s="533"/>
      <c r="AD75" s="533"/>
      <c r="AE75" s="533"/>
      <c r="AF75" s="533"/>
      <c r="AG75" s="533"/>
      <c r="AH75" s="533"/>
      <c r="AI75" s="533"/>
      <c r="AJ75" s="533"/>
      <c r="AK75" s="533"/>
      <c r="AL75" s="533"/>
      <c r="AM75" s="533"/>
      <c r="AN75" s="533"/>
      <c r="AO75" s="533"/>
      <c r="AP75" s="533"/>
      <c r="AQ75" s="533"/>
      <c r="AR75" s="533"/>
      <c r="AS75" s="533"/>
      <c r="AT75" s="533"/>
      <c r="AU75" s="533"/>
      <c r="AV75" s="533"/>
      <c r="AW75" s="533"/>
      <c r="AX75" s="533"/>
      <c r="AY75" s="533"/>
      <c r="AZ75" s="533"/>
      <c r="BA75" s="533"/>
      <c r="BB75" s="533"/>
      <c r="BC75" s="533"/>
      <c r="BD75" s="533"/>
      <c r="BE75" s="533"/>
      <c r="BF75" s="533"/>
      <c r="BG75" s="533"/>
      <c r="BH75" s="533"/>
      <c r="BI75" s="533"/>
      <c r="BJ75" s="533"/>
      <c r="BK75" s="533"/>
      <c r="BL75" s="533"/>
      <c r="BM75" s="533"/>
      <c r="BN75" s="533"/>
      <c r="BO75" s="533"/>
      <c r="BP75" s="533"/>
      <c r="BQ75" s="533"/>
      <c r="BR75" s="533"/>
      <c r="BS75" s="533"/>
      <c r="BT75" s="533"/>
    </row>
    <row r="76" spans="1:72" s="635" customFormat="1" ht="15.75" customHeight="1" x14ac:dyDescent="0.2">
      <c r="A76" s="546"/>
      <c r="B76" s="547"/>
      <c r="C76" s="548" t="s">
        <v>490</v>
      </c>
      <c r="D76" s="548" t="s">
        <v>16</v>
      </c>
      <c r="E76" s="549" t="s">
        <v>19</v>
      </c>
      <c r="F76" s="550">
        <f>190930+49631+274881+56959</f>
        <v>572401</v>
      </c>
      <c r="G76" s="551" t="s">
        <v>229</v>
      </c>
      <c r="H76" s="533"/>
      <c r="I76" s="533"/>
      <c r="J76" s="533"/>
      <c r="K76" s="533"/>
      <c r="L76" s="533"/>
      <c r="M76" s="533"/>
      <c r="N76" s="533"/>
      <c r="O76" s="533"/>
      <c r="P76" s="533"/>
      <c r="Q76" s="533"/>
      <c r="R76" s="533"/>
      <c r="S76" s="533"/>
      <c r="T76" s="533"/>
      <c r="U76" s="533"/>
      <c r="V76" s="533"/>
      <c r="W76" s="533"/>
      <c r="X76" s="533"/>
      <c r="Y76" s="533"/>
      <c r="Z76" s="533"/>
      <c r="AA76" s="533"/>
      <c r="AB76" s="533"/>
      <c r="AC76" s="533"/>
      <c r="AD76" s="533"/>
      <c r="AE76" s="533"/>
      <c r="AF76" s="533"/>
      <c r="AG76" s="533"/>
      <c r="AH76" s="533"/>
      <c r="AI76" s="533"/>
      <c r="AJ76" s="533"/>
      <c r="AK76" s="533"/>
      <c r="AL76" s="533"/>
      <c r="AM76" s="533"/>
      <c r="AN76" s="533"/>
      <c r="AO76" s="533"/>
      <c r="AP76" s="533"/>
      <c r="AQ76" s="533"/>
      <c r="AR76" s="533"/>
      <c r="AS76" s="533"/>
      <c r="AT76" s="533"/>
      <c r="AU76" s="533"/>
      <c r="AV76" s="533"/>
      <c r="AW76" s="533"/>
      <c r="AX76" s="533"/>
      <c r="AY76" s="533"/>
      <c r="AZ76" s="533"/>
      <c r="BA76" s="533"/>
      <c r="BB76" s="533"/>
      <c r="BC76" s="533"/>
      <c r="BD76" s="533"/>
      <c r="BE76" s="533"/>
      <c r="BF76" s="533"/>
      <c r="BG76" s="533"/>
      <c r="BH76" s="533"/>
      <c r="BI76" s="533"/>
      <c r="BJ76" s="533"/>
      <c r="BK76" s="533"/>
      <c r="BL76" s="533"/>
      <c r="BM76" s="533"/>
      <c r="BN76" s="533"/>
      <c r="BO76" s="533"/>
      <c r="BP76" s="533"/>
      <c r="BQ76" s="533"/>
      <c r="BR76" s="533"/>
      <c r="BS76" s="533"/>
      <c r="BT76" s="533"/>
    </row>
    <row r="77" spans="1:72" s="635" customFormat="1" ht="23.25" customHeight="1" x14ac:dyDescent="0.2">
      <c r="A77" s="552" t="s">
        <v>446</v>
      </c>
      <c r="B77" s="553" t="s">
        <v>491</v>
      </c>
      <c r="C77" s="548"/>
      <c r="D77" s="548"/>
      <c r="E77" s="554" t="s">
        <v>229</v>
      </c>
      <c r="F77" s="555" t="s">
        <v>229</v>
      </c>
      <c r="G77" s="556">
        <f>SUM(G79,G85,G90,G96,G102,G107,G113,G119,G125,G130,G136,G141,G147)</f>
        <v>572401</v>
      </c>
      <c r="H77" s="533"/>
      <c r="I77" s="533"/>
      <c r="J77" s="533"/>
      <c r="K77" s="533"/>
      <c r="L77" s="533"/>
      <c r="M77" s="533"/>
      <c r="N77" s="533"/>
      <c r="O77" s="533"/>
      <c r="P77" s="533"/>
      <c r="Q77" s="533"/>
      <c r="R77" s="533"/>
      <c r="S77" s="533"/>
      <c r="T77" s="533"/>
      <c r="U77" s="533"/>
      <c r="V77" s="533"/>
      <c r="W77" s="533"/>
      <c r="X77" s="533"/>
      <c r="Y77" s="533"/>
      <c r="Z77" s="533"/>
      <c r="AA77" s="533"/>
      <c r="AB77" s="533"/>
      <c r="AC77" s="533"/>
      <c r="AD77" s="533"/>
      <c r="AE77" s="533"/>
      <c r="AF77" s="533"/>
      <c r="AG77" s="533"/>
      <c r="AH77" s="533"/>
      <c r="AI77" s="533"/>
      <c r="AJ77" s="533"/>
      <c r="AK77" s="533"/>
      <c r="AL77" s="533"/>
      <c r="AM77" s="533"/>
      <c r="AN77" s="533"/>
      <c r="AO77" s="533"/>
      <c r="AP77" s="533"/>
      <c r="AQ77" s="533"/>
      <c r="AR77" s="533"/>
      <c r="AS77" s="533"/>
      <c r="AT77" s="533"/>
      <c r="AU77" s="533"/>
      <c r="AV77" s="533"/>
      <c r="AW77" s="533"/>
      <c r="AX77" s="533"/>
      <c r="AY77" s="533"/>
      <c r="AZ77" s="533"/>
      <c r="BA77" s="533"/>
      <c r="BB77" s="533"/>
      <c r="BC77" s="533"/>
      <c r="BD77" s="533"/>
      <c r="BE77" s="533"/>
      <c r="BF77" s="533"/>
      <c r="BG77" s="533"/>
      <c r="BH77" s="533"/>
      <c r="BI77" s="533"/>
      <c r="BJ77" s="533"/>
      <c r="BK77" s="533"/>
      <c r="BL77" s="533"/>
      <c r="BM77" s="533"/>
      <c r="BN77" s="533"/>
      <c r="BO77" s="533"/>
      <c r="BP77" s="533"/>
      <c r="BQ77" s="533"/>
      <c r="BR77" s="533"/>
      <c r="BS77" s="533"/>
      <c r="BT77" s="533"/>
    </row>
    <row r="78" spans="1:72" s="635" customFormat="1" ht="15.75" customHeight="1" x14ac:dyDescent="0.2">
      <c r="A78" s="546"/>
      <c r="B78" s="547"/>
      <c r="C78" s="565"/>
      <c r="D78" s="548"/>
      <c r="E78" s="548"/>
      <c r="F78" s="558"/>
      <c r="G78" s="559"/>
      <c r="H78" s="533"/>
      <c r="I78" s="533"/>
      <c r="J78" s="533"/>
      <c r="K78" s="533"/>
      <c r="L78" s="533"/>
      <c r="M78" s="533"/>
      <c r="N78" s="533"/>
      <c r="O78" s="533"/>
      <c r="P78" s="533"/>
      <c r="Q78" s="533"/>
      <c r="R78" s="533"/>
      <c r="S78" s="533"/>
      <c r="T78" s="533"/>
      <c r="U78" s="533"/>
      <c r="V78" s="533"/>
      <c r="W78" s="533"/>
      <c r="X78" s="533"/>
      <c r="Y78" s="533"/>
      <c r="Z78" s="533"/>
      <c r="AA78" s="533"/>
      <c r="AB78" s="533"/>
      <c r="AC78" s="533"/>
      <c r="AD78" s="533"/>
      <c r="AE78" s="533"/>
      <c r="AF78" s="533"/>
      <c r="AG78" s="533"/>
      <c r="AH78" s="533"/>
      <c r="AI78" s="533"/>
      <c r="AJ78" s="533"/>
      <c r="AK78" s="533"/>
      <c r="AL78" s="533"/>
      <c r="AM78" s="533"/>
      <c r="AN78" s="533"/>
      <c r="AO78" s="533"/>
      <c r="AP78" s="533"/>
      <c r="AQ78" s="533"/>
      <c r="AR78" s="533"/>
      <c r="AS78" s="533"/>
      <c r="AT78" s="533"/>
      <c r="AU78" s="533"/>
      <c r="AV78" s="533"/>
      <c r="AW78" s="533"/>
      <c r="AX78" s="533"/>
      <c r="AY78" s="533"/>
      <c r="AZ78" s="533"/>
      <c r="BA78" s="533"/>
      <c r="BB78" s="533"/>
      <c r="BC78" s="533"/>
      <c r="BD78" s="533"/>
      <c r="BE78" s="533"/>
      <c r="BF78" s="533"/>
      <c r="BG78" s="533"/>
      <c r="BH78" s="533"/>
      <c r="BI78" s="533"/>
      <c r="BJ78" s="533"/>
      <c r="BK78" s="533"/>
      <c r="BL78" s="533"/>
      <c r="BM78" s="533"/>
      <c r="BN78" s="533"/>
      <c r="BO78" s="533"/>
      <c r="BP78" s="533"/>
      <c r="BQ78" s="533"/>
      <c r="BR78" s="533"/>
      <c r="BS78" s="533"/>
      <c r="BT78" s="533"/>
    </row>
    <row r="79" spans="1:72" s="635" customFormat="1" ht="15.75" customHeight="1" x14ac:dyDescent="0.2">
      <c r="A79" s="546"/>
      <c r="B79" s="637" t="s">
        <v>82</v>
      </c>
      <c r="C79" s="548" t="s">
        <v>492</v>
      </c>
      <c r="D79" s="548" t="s">
        <v>493</v>
      </c>
      <c r="E79" s="554" t="s">
        <v>229</v>
      </c>
      <c r="F79" s="555" t="s">
        <v>229</v>
      </c>
      <c r="G79" s="556">
        <f>SUM(G81)</f>
        <v>381540.81</v>
      </c>
      <c r="H79" s="533"/>
      <c r="I79" s="533"/>
      <c r="J79" s="533"/>
      <c r="K79" s="533"/>
      <c r="L79" s="533"/>
      <c r="M79" s="533"/>
      <c r="N79" s="533"/>
      <c r="O79" s="533"/>
      <c r="P79" s="533"/>
      <c r="Q79" s="533"/>
      <c r="R79" s="533"/>
      <c r="S79" s="533"/>
      <c r="T79" s="533"/>
      <c r="U79" s="533"/>
      <c r="V79" s="533"/>
      <c r="W79" s="533"/>
      <c r="X79" s="533"/>
      <c r="Y79" s="533"/>
      <c r="Z79" s="533"/>
      <c r="AA79" s="533"/>
      <c r="AB79" s="533"/>
      <c r="AC79" s="533"/>
      <c r="AD79" s="533"/>
      <c r="AE79" s="533"/>
      <c r="AF79" s="533"/>
      <c r="AG79" s="533"/>
      <c r="AH79" s="533"/>
      <c r="AI79" s="533"/>
      <c r="AJ79" s="533"/>
      <c r="AK79" s="533"/>
      <c r="AL79" s="533"/>
      <c r="AM79" s="533"/>
      <c r="AN79" s="533"/>
      <c r="AO79" s="533"/>
      <c r="AP79" s="533"/>
      <c r="AQ79" s="533"/>
      <c r="AR79" s="533"/>
      <c r="AS79" s="533"/>
      <c r="AT79" s="533"/>
      <c r="AU79" s="533"/>
      <c r="AV79" s="533"/>
      <c r="AW79" s="533"/>
      <c r="AX79" s="533"/>
      <c r="AY79" s="533"/>
      <c r="AZ79" s="533"/>
      <c r="BA79" s="533"/>
      <c r="BB79" s="533"/>
      <c r="BC79" s="533"/>
      <c r="BD79" s="533"/>
      <c r="BE79" s="533"/>
      <c r="BF79" s="533"/>
      <c r="BG79" s="533"/>
      <c r="BH79" s="533"/>
      <c r="BI79" s="533"/>
      <c r="BJ79" s="533"/>
      <c r="BK79" s="533"/>
      <c r="BL79" s="533"/>
      <c r="BM79" s="533"/>
      <c r="BN79" s="533"/>
      <c r="BO79" s="533"/>
      <c r="BP79" s="533"/>
      <c r="BQ79" s="533"/>
      <c r="BR79" s="533"/>
      <c r="BS79" s="533"/>
      <c r="BT79" s="533"/>
    </row>
    <row r="80" spans="1:72" s="635" customFormat="1" ht="15.75" customHeight="1" x14ac:dyDescent="0.2">
      <c r="A80" s="546"/>
      <c r="B80" s="547"/>
      <c r="C80" s="565"/>
      <c r="D80" s="548"/>
      <c r="E80" s="548"/>
      <c r="F80" s="558"/>
      <c r="G80" s="559"/>
      <c r="H80" s="533"/>
      <c r="I80" s="533"/>
      <c r="J80" s="533"/>
      <c r="K80" s="533"/>
      <c r="L80" s="533"/>
      <c r="M80" s="533"/>
      <c r="N80" s="533"/>
      <c r="O80" s="533"/>
      <c r="P80" s="533"/>
      <c r="Q80" s="533"/>
      <c r="R80" s="533"/>
      <c r="S80" s="533"/>
      <c r="T80" s="533"/>
      <c r="U80" s="533"/>
      <c r="V80" s="533"/>
      <c r="W80" s="533"/>
      <c r="X80" s="533"/>
      <c r="Y80" s="533"/>
      <c r="Z80" s="533"/>
      <c r="AA80" s="533"/>
      <c r="AB80" s="533"/>
      <c r="AC80" s="533"/>
      <c r="AD80" s="533"/>
      <c r="AE80" s="533"/>
      <c r="AF80" s="533"/>
      <c r="AG80" s="533"/>
      <c r="AH80" s="533"/>
      <c r="AI80" s="533"/>
      <c r="AJ80" s="533"/>
      <c r="AK80" s="533"/>
      <c r="AL80" s="533"/>
      <c r="AM80" s="533"/>
      <c r="AN80" s="533"/>
      <c r="AO80" s="533"/>
      <c r="AP80" s="533"/>
      <c r="AQ80" s="533"/>
      <c r="AR80" s="533"/>
      <c r="AS80" s="533"/>
      <c r="AT80" s="533"/>
      <c r="AU80" s="533"/>
      <c r="AV80" s="533"/>
      <c r="AW80" s="533"/>
      <c r="AX80" s="533"/>
      <c r="AY80" s="533"/>
      <c r="AZ80" s="533"/>
      <c r="BA80" s="533"/>
      <c r="BB80" s="533"/>
      <c r="BC80" s="533"/>
      <c r="BD80" s="533"/>
      <c r="BE80" s="533"/>
      <c r="BF80" s="533"/>
      <c r="BG80" s="533"/>
      <c r="BH80" s="533"/>
      <c r="BI80" s="533"/>
      <c r="BJ80" s="533"/>
      <c r="BK80" s="533"/>
      <c r="BL80" s="533"/>
      <c r="BM80" s="533"/>
      <c r="BN80" s="533"/>
      <c r="BO80" s="533"/>
      <c r="BP80" s="533"/>
      <c r="BQ80" s="533"/>
      <c r="BR80" s="533"/>
      <c r="BS80" s="533"/>
      <c r="BT80" s="533"/>
    </row>
    <row r="81" spans="1:72" s="635" customFormat="1" ht="15.75" customHeight="1" x14ac:dyDescent="0.2">
      <c r="A81" s="546"/>
      <c r="B81" s="547"/>
      <c r="C81" s="565"/>
      <c r="D81" s="548"/>
      <c r="E81" s="548"/>
      <c r="F81" s="558"/>
      <c r="G81" s="636">
        <f>SUM(G82:G83)</f>
        <v>381540.81</v>
      </c>
      <c r="H81" s="533"/>
      <c r="I81" s="533"/>
      <c r="J81" s="533"/>
      <c r="K81" s="533"/>
      <c r="L81" s="533"/>
      <c r="M81" s="533"/>
      <c r="N81" s="533"/>
      <c r="O81" s="533"/>
      <c r="P81" s="533"/>
      <c r="Q81" s="533"/>
      <c r="R81" s="533"/>
      <c r="S81" s="533"/>
      <c r="T81" s="533"/>
      <c r="U81" s="533"/>
      <c r="V81" s="533"/>
      <c r="W81" s="533"/>
      <c r="X81" s="533"/>
      <c r="Y81" s="533"/>
      <c r="Z81" s="533"/>
      <c r="AA81" s="533"/>
      <c r="AB81" s="533"/>
      <c r="AC81" s="533"/>
      <c r="AD81" s="533"/>
      <c r="AE81" s="533"/>
      <c r="AF81" s="533"/>
      <c r="AG81" s="533"/>
      <c r="AH81" s="533"/>
      <c r="AI81" s="533"/>
      <c r="AJ81" s="533"/>
      <c r="AK81" s="533"/>
      <c r="AL81" s="533"/>
      <c r="AM81" s="533"/>
      <c r="AN81" s="533"/>
      <c r="AO81" s="533"/>
      <c r="AP81" s="533"/>
      <c r="AQ81" s="533"/>
      <c r="AR81" s="533"/>
      <c r="AS81" s="533"/>
      <c r="AT81" s="533"/>
      <c r="AU81" s="533"/>
      <c r="AV81" s="533"/>
      <c r="AW81" s="533"/>
      <c r="AX81" s="533"/>
      <c r="AY81" s="533"/>
      <c r="AZ81" s="533"/>
      <c r="BA81" s="533"/>
      <c r="BB81" s="533"/>
      <c r="BC81" s="533"/>
      <c r="BD81" s="533"/>
      <c r="BE81" s="533"/>
      <c r="BF81" s="533"/>
      <c r="BG81" s="533"/>
      <c r="BH81" s="533"/>
      <c r="BI81" s="533"/>
      <c r="BJ81" s="533"/>
      <c r="BK81" s="533"/>
      <c r="BL81" s="533"/>
      <c r="BM81" s="533"/>
      <c r="BN81" s="533"/>
      <c r="BO81" s="533"/>
      <c r="BP81" s="533"/>
      <c r="BQ81" s="533"/>
      <c r="BR81" s="533"/>
      <c r="BS81" s="533"/>
      <c r="BT81" s="533"/>
    </row>
    <row r="82" spans="1:72" s="635" customFormat="1" ht="15.75" customHeight="1" x14ac:dyDescent="0.2">
      <c r="A82" s="546"/>
      <c r="B82" s="547"/>
      <c r="C82" s="565"/>
      <c r="D82" s="548"/>
      <c r="E82" s="548" t="s">
        <v>494</v>
      </c>
      <c r="F82" s="558" t="s">
        <v>229</v>
      </c>
      <c r="G82" s="559">
        <f>148065+158540</f>
        <v>306605</v>
      </c>
      <c r="H82" s="533"/>
      <c r="I82" s="533"/>
      <c r="J82" s="533"/>
      <c r="K82" s="533"/>
      <c r="L82" s="533"/>
      <c r="M82" s="533"/>
      <c r="N82" s="533"/>
      <c r="O82" s="533"/>
      <c r="P82" s="533"/>
      <c r="Q82" s="533"/>
      <c r="R82" s="533"/>
      <c r="S82" s="533"/>
      <c r="T82" s="533"/>
      <c r="U82" s="533"/>
      <c r="V82" s="533"/>
      <c r="W82" s="533"/>
      <c r="X82" s="533"/>
      <c r="Y82" s="533"/>
      <c r="Z82" s="533"/>
      <c r="AA82" s="533"/>
      <c r="AB82" s="533"/>
      <c r="AC82" s="533"/>
      <c r="AD82" s="533"/>
      <c r="AE82" s="533"/>
      <c r="AF82" s="533"/>
      <c r="AG82" s="533"/>
      <c r="AH82" s="533"/>
      <c r="AI82" s="533"/>
      <c r="AJ82" s="533"/>
      <c r="AK82" s="533"/>
      <c r="AL82" s="533"/>
      <c r="AM82" s="533"/>
      <c r="AN82" s="533"/>
      <c r="AO82" s="533"/>
      <c r="AP82" s="533"/>
      <c r="AQ82" s="533"/>
      <c r="AR82" s="533"/>
      <c r="AS82" s="533"/>
      <c r="AT82" s="533"/>
      <c r="AU82" s="533"/>
      <c r="AV82" s="533"/>
      <c r="AW82" s="533"/>
      <c r="AX82" s="533"/>
      <c r="AY82" s="533"/>
      <c r="AZ82" s="533"/>
      <c r="BA82" s="533"/>
      <c r="BB82" s="533"/>
      <c r="BC82" s="533"/>
      <c r="BD82" s="533"/>
      <c r="BE82" s="533"/>
      <c r="BF82" s="533"/>
      <c r="BG82" s="533"/>
      <c r="BH82" s="533"/>
      <c r="BI82" s="533"/>
      <c r="BJ82" s="533"/>
      <c r="BK82" s="533"/>
      <c r="BL82" s="533"/>
      <c r="BM82" s="533"/>
      <c r="BN82" s="533"/>
      <c r="BO82" s="533"/>
      <c r="BP82" s="533"/>
      <c r="BQ82" s="533"/>
      <c r="BR82" s="533"/>
      <c r="BS82" s="533"/>
      <c r="BT82" s="533"/>
    </row>
    <row r="83" spans="1:72" s="635" customFormat="1" ht="15.75" customHeight="1" x14ac:dyDescent="0.2">
      <c r="A83" s="546"/>
      <c r="B83" s="547"/>
      <c r="C83" s="565"/>
      <c r="D83" s="548"/>
      <c r="E83" s="548" t="s">
        <v>468</v>
      </c>
      <c r="F83" s="558" t="s">
        <v>229</v>
      </c>
      <c r="G83" s="559">
        <f>36187.09+38748.72</f>
        <v>74935.81</v>
      </c>
      <c r="H83" s="533"/>
      <c r="I83" s="533"/>
      <c r="J83" s="533"/>
      <c r="K83" s="533"/>
      <c r="L83" s="533"/>
      <c r="M83" s="533"/>
      <c r="N83" s="533"/>
      <c r="O83" s="533"/>
      <c r="P83" s="533"/>
      <c r="Q83" s="533"/>
      <c r="R83" s="533"/>
      <c r="S83" s="533"/>
      <c r="T83" s="533"/>
      <c r="U83" s="533"/>
      <c r="V83" s="533"/>
      <c r="W83" s="533"/>
      <c r="X83" s="533"/>
      <c r="Y83" s="533"/>
      <c r="Z83" s="533"/>
      <c r="AA83" s="533"/>
      <c r="AB83" s="533"/>
      <c r="AC83" s="533"/>
      <c r="AD83" s="533"/>
      <c r="AE83" s="533"/>
      <c r="AF83" s="533"/>
      <c r="AG83" s="533"/>
      <c r="AH83" s="533"/>
      <c r="AI83" s="533"/>
      <c r="AJ83" s="533"/>
      <c r="AK83" s="533"/>
      <c r="AL83" s="533"/>
      <c r="AM83" s="533"/>
      <c r="AN83" s="533"/>
      <c r="AO83" s="533"/>
      <c r="AP83" s="533"/>
      <c r="AQ83" s="533"/>
      <c r="AR83" s="533"/>
      <c r="AS83" s="533"/>
      <c r="AT83" s="533"/>
      <c r="AU83" s="533"/>
      <c r="AV83" s="533"/>
      <c r="AW83" s="533"/>
      <c r="AX83" s="533"/>
      <c r="AY83" s="533"/>
      <c r="AZ83" s="533"/>
      <c r="BA83" s="533"/>
      <c r="BB83" s="533"/>
      <c r="BC83" s="533"/>
      <c r="BD83" s="533"/>
      <c r="BE83" s="533"/>
      <c r="BF83" s="533"/>
      <c r="BG83" s="533"/>
      <c r="BH83" s="533"/>
      <c r="BI83" s="533"/>
      <c r="BJ83" s="533"/>
      <c r="BK83" s="533"/>
      <c r="BL83" s="533"/>
      <c r="BM83" s="533"/>
      <c r="BN83" s="533"/>
      <c r="BO83" s="533"/>
      <c r="BP83" s="533"/>
      <c r="BQ83" s="533"/>
      <c r="BR83" s="533"/>
      <c r="BS83" s="533"/>
      <c r="BT83" s="533"/>
    </row>
    <row r="84" spans="1:72" s="635" customFormat="1" ht="15.75" customHeight="1" x14ac:dyDescent="0.2">
      <c r="A84" s="560"/>
      <c r="B84" s="561"/>
      <c r="C84" s="562"/>
      <c r="D84" s="549"/>
      <c r="E84" s="549"/>
      <c r="F84" s="551"/>
      <c r="G84" s="563"/>
      <c r="H84" s="533"/>
      <c r="I84" s="533"/>
      <c r="J84" s="533"/>
      <c r="K84" s="533"/>
      <c r="L84" s="533"/>
      <c r="M84" s="533"/>
      <c r="N84" s="533"/>
      <c r="O84" s="533"/>
      <c r="P84" s="533"/>
      <c r="Q84" s="533"/>
      <c r="R84" s="533"/>
      <c r="S84" s="533"/>
      <c r="T84" s="533"/>
      <c r="U84" s="533"/>
      <c r="V84" s="533"/>
      <c r="W84" s="533"/>
      <c r="X84" s="533"/>
      <c r="Y84" s="533"/>
      <c r="Z84" s="533"/>
      <c r="AA84" s="533"/>
      <c r="AB84" s="533"/>
      <c r="AC84" s="533"/>
      <c r="AD84" s="533"/>
      <c r="AE84" s="533"/>
      <c r="AF84" s="533"/>
      <c r="AG84" s="533"/>
      <c r="AH84" s="533"/>
      <c r="AI84" s="533"/>
      <c r="AJ84" s="533"/>
      <c r="AK84" s="533"/>
      <c r="AL84" s="533"/>
      <c r="AM84" s="533"/>
      <c r="AN84" s="533"/>
      <c r="AO84" s="533"/>
      <c r="AP84" s="533"/>
      <c r="AQ84" s="533"/>
      <c r="AR84" s="533"/>
      <c r="AS84" s="533"/>
      <c r="AT84" s="533"/>
      <c r="AU84" s="533"/>
      <c r="AV84" s="533"/>
      <c r="AW84" s="533"/>
      <c r="AX84" s="533"/>
      <c r="AY84" s="533"/>
      <c r="AZ84" s="533"/>
      <c r="BA84" s="533"/>
      <c r="BB84" s="533"/>
      <c r="BC84" s="533"/>
      <c r="BD84" s="533"/>
      <c r="BE84" s="533"/>
      <c r="BF84" s="533"/>
      <c r="BG84" s="533"/>
      <c r="BH84" s="533"/>
      <c r="BI84" s="533"/>
      <c r="BJ84" s="533"/>
      <c r="BK84" s="533"/>
      <c r="BL84" s="533"/>
      <c r="BM84" s="533"/>
      <c r="BN84" s="533"/>
      <c r="BO84" s="533"/>
      <c r="BP84" s="533"/>
      <c r="BQ84" s="533"/>
      <c r="BR84" s="533"/>
      <c r="BS84" s="533"/>
      <c r="BT84" s="533"/>
    </row>
    <row r="85" spans="1:72" s="635" customFormat="1" ht="21.75" customHeight="1" x14ac:dyDescent="0.2">
      <c r="A85" s="546"/>
      <c r="B85" s="637" t="s">
        <v>495</v>
      </c>
      <c r="C85" s="548" t="s">
        <v>492</v>
      </c>
      <c r="D85" s="548" t="s">
        <v>493</v>
      </c>
      <c r="E85" s="549" t="s">
        <v>229</v>
      </c>
      <c r="F85" s="551" t="s">
        <v>229</v>
      </c>
      <c r="G85" s="550">
        <f>SUM(G87)</f>
        <v>2526.75</v>
      </c>
      <c r="H85" s="533"/>
      <c r="I85" s="533"/>
      <c r="J85" s="533"/>
      <c r="K85" s="533"/>
      <c r="L85" s="533"/>
      <c r="M85" s="533"/>
      <c r="N85" s="533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  <c r="AA85" s="533"/>
      <c r="AB85" s="533"/>
      <c r="AC85" s="533"/>
      <c r="AD85" s="533"/>
      <c r="AE85" s="533"/>
      <c r="AF85" s="533"/>
      <c r="AG85" s="533"/>
      <c r="AH85" s="533"/>
      <c r="AI85" s="533"/>
      <c r="AJ85" s="533"/>
      <c r="AK85" s="533"/>
      <c r="AL85" s="533"/>
      <c r="AM85" s="533"/>
      <c r="AN85" s="533"/>
      <c r="AO85" s="533"/>
      <c r="AP85" s="533"/>
      <c r="AQ85" s="533"/>
      <c r="AR85" s="533"/>
      <c r="AS85" s="533"/>
      <c r="AT85" s="533"/>
      <c r="AU85" s="533"/>
      <c r="AV85" s="533"/>
      <c r="AW85" s="533"/>
      <c r="AX85" s="533"/>
      <c r="AY85" s="533"/>
      <c r="AZ85" s="533"/>
      <c r="BA85" s="533"/>
      <c r="BB85" s="533"/>
      <c r="BC85" s="533"/>
      <c r="BD85" s="533"/>
      <c r="BE85" s="533"/>
      <c r="BF85" s="533"/>
      <c r="BG85" s="533"/>
      <c r="BH85" s="533"/>
      <c r="BI85" s="533"/>
      <c r="BJ85" s="533"/>
      <c r="BK85" s="533"/>
      <c r="BL85" s="533"/>
      <c r="BM85" s="533"/>
      <c r="BN85" s="533"/>
      <c r="BO85" s="533"/>
      <c r="BP85" s="533"/>
      <c r="BQ85" s="533"/>
      <c r="BR85" s="533"/>
      <c r="BS85" s="533"/>
      <c r="BT85" s="533"/>
    </row>
    <row r="86" spans="1:72" s="635" customFormat="1" ht="15.75" customHeight="1" x14ac:dyDescent="0.2">
      <c r="A86" s="546"/>
      <c r="B86" s="547"/>
      <c r="C86" s="565"/>
      <c r="D86" s="548"/>
      <c r="E86" s="548"/>
      <c r="F86" s="558"/>
      <c r="G86" s="559"/>
      <c r="H86" s="533"/>
      <c r="I86" s="533"/>
      <c r="J86" s="533"/>
      <c r="K86" s="533"/>
      <c r="L86" s="533"/>
      <c r="M86" s="533"/>
      <c r="N86" s="533"/>
      <c r="O86" s="533"/>
      <c r="P86" s="533"/>
      <c r="Q86" s="533"/>
      <c r="R86" s="533"/>
      <c r="S86" s="533"/>
      <c r="T86" s="533"/>
      <c r="U86" s="533"/>
      <c r="V86" s="533"/>
      <c r="W86" s="533"/>
      <c r="X86" s="533"/>
      <c r="Y86" s="533"/>
      <c r="Z86" s="533"/>
      <c r="AA86" s="533"/>
      <c r="AB86" s="533"/>
      <c r="AC86" s="533"/>
      <c r="AD86" s="533"/>
      <c r="AE86" s="533"/>
      <c r="AF86" s="533"/>
      <c r="AG86" s="533"/>
      <c r="AH86" s="533"/>
      <c r="AI86" s="533"/>
      <c r="AJ86" s="533"/>
      <c r="AK86" s="533"/>
      <c r="AL86" s="533"/>
      <c r="AM86" s="533"/>
      <c r="AN86" s="533"/>
      <c r="AO86" s="533"/>
      <c r="AP86" s="533"/>
      <c r="AQ86" s="533"/>
      <c r="AR86" s="533"/>
      <c r="AS86" s="533"/>
      <c r="AT86" s="533"/>
      <c r="AU86" s="533"/>
      <c r="AV86" s="533"/>
      <c r="AW86" s="533"/>
      <c r="AX86" s="533"/>
      <c r="AY86" s="533"/>
      <c r="AZ86" s="533"/>
      <c r="BA86" s="533"/>
      <c r="BB86" s="533"/>
      <c r="BC86" s="533"/>
      <c r="BD86" s="533"/>
      <c r="BE86" s="533"/>
      <c r="BF86" s="533"/>
      <c r="BG86" s="533"/>
      <c r="BH86" s="533"/>
      <c r="BI86" s="533"/>
      <c r="BJ86" s="533"/>
      <c r="BK86" s="533"/>
      <c r="BL86" s="533"/>
      <c r="BM86" s="533"/>
      <c r="BN86" s="533"/>
      <c r="BO86" s="533"/>
      <c r="BP86" s="533"/>
      <c r="BQ86" s="533"/>
      <c r="BR86" s="533"/>
      <c r="BS86" s="533"/>
      <c r="BT86" s="533"/>
    </row>
    <row r="87" spans="1:72" s="635" customFormat="1" ht="15.75" customHeight="1" x14ac:dyDescent="0.2">
      <c r="A87" s="546"/>
      <c r="B87" s="547"/>
      <c r="C87" s="565"/>
      <c r="D87" s="548"/>
      <c r="E87" s="548"/>
      <c r="F87" s="558"/>
      <c r="G87" s="636">
        <f>SUM(G88)</f>
        <v>2526.75</v>
      </c>
      <c r="H87" s="533"/>
      <c r="I87" s="533"/>
      <c r="J87" s="533"/>
      <c r="K87" s="533"/>
      <c r="L87" s="533"/>
      <c r="M87" s="533"/>
      <c r="N87" s="533"/>
      <c r="O87" s="533"/>
      <c r="P87" s="533"/>
      <c r="Q87" s="533"/>
      <c r="R87" s="533"/>
      <c r="S87" s="533"/>
      <c r="T87" s="533"/>
      <c r="U87" s="533"/>
      <c r="V87" s="533"/>
      <c r="W87" s="533"/>
      <c r="X87" s="533"/>
      <c r="Y87" s="533"/>
      <c r="Z87" s="533"/>
      <c r="AA87" s="533"/>
      <c r="AB87" s="533"/>
      <c r="AC87" s="533"/>
      <c r="AD87" s="533"/>
      <c r="AE87" s="533"/>
      <c r="AF87" s="533"/>
      <c r="AG87" s="533"/>
      <c r="AH87" s="533"/>
      <c r="AI87" s="533"/>
      <c r="AJ87" s="533"/>
      <c r="AK87" s="533"/>
      <c r="AL87" s="533"/>
      <c r="AM87" s="533"/>
      <c r="AN87" s="533"/>
      <c r="AO87" s="533"/>
      <c r="AP87" s="533"/>
      <c r="AQ87" s="533"/>
      <c r="AR87" s="533"/>
      <c r="AS87" s="533"/>
      <c r="AT87" s="533"/>
      <c r="AU87" s="533"/>
      <c r="AV87" s="533"/>
      <c r="AW87" s="533"/>
      <c r="AX87" s="533"/>
      <c r="AY87" s="533"/>
      <c r="AZ87" s="533"/>
      <c r="BA87" s="533"/>
      <c r="BB87" s="533"/>
      <c r="BC87" s="533"/>
      <c r="BD87" s="533"/>
      <c r="BE87" s="533"/>
      <c r="BF87" s="533"/>
      <c r="BG87" s="533"/>
      <c r="BH87" s="533"/>
      <c r="BI87" s="533"/>
      <c r="BJ87" s="533"/>
      <c r="BK87" s="533"/>
      <c r="BL87" s="533"/>
      <c r="BM87" s="533"/>
      <c r="BN87" s="533"/>
      <c r="BO87" s="533"/>
      <c r="BP87" s="533"/>
      <c r="BQ87" s="533"/>
      <c r="BR87" s="533"/>
      <c r="BS87" s="533"/>
      <c r="BT87" s="533"/>
    </row>
    <row r="88" spans="1:72" s="635" customFormat="1" ht="15.75" customHeight="1" x14ac:dyDescent="0.2">
      <c r="A88" s="546"/>
      <c r="B88" s="547"/>
      <c r="C88" s="565"/>
      <c r="D88" s="548"/>
      <c r="E88" s="548" t="s">
        <v>96</v>
      </c>
      <c r="F88" s="558" t="s">
        <v>229</v>
      </c>
      <c r="G88" s="559">
        <f>1182.91+1343.84</f>
        <v>2526.75</v>
      </c>
      <c r="H88" s="533"/>
      <c r="I88" s="533"/>
      <c r="J88" s="533"/>
      <c r="K88" s="533"/>
      <c r="L88" s="533"/>
      <c r="M88" s="533"/>
      <c r="N88" s="533"/>
      <c r="O88" s="533"/>
      <c r="P88" s="533"/>
      <c r="Q88" s="533"/>
      <c r="R88" s="533"/>
      <c r="S88" s="533"/>
      <c r="T88" s="533"/>
      <c r="U88" s="533"/>
      <c r="V88" s="533"/>
      <c r="W88" s="533"/>
      <c r="X88" s="533"/>
      <c r="Y88" s="533"/>
      <c r="Z88" s="533"/>
      <c r="AA88" s="533"/>
      <c r="AB88" s="533"/>
      <c r="AC88" s="533"/>
      <c r="AD88" s="533"/>
      <c r="AE88" s="533"/>
      <c r="AF88" s="533"/>
      <c r="AG88" s="533"/>
      <c r="AH88" s="533"/>
      <c r="AI88" s="533"/>
      <c r="AJ88" s="533"/>
      <c r="AK88" s="533"/>
      <c r="AL88" s="533"/>
      <c r="AM88" s="533"/>
      <c r="AN88" s="533"/>
      <c r="AO88" s="533"/>
      <c r="AP88" s="533"/>
      <c r="AQ88" s="533"/>
      <c r="AR88" s="533"/>
      <c r="AS88" s="533"/>
      <c r="AT88" s="533"/>
      <c r="AU88" s="533"/>
      <c r="AV88" s="533"/>
      <c r="AW88" s="533"/>
      <c r="AX88" s="533"/>
      <c r="AY88" s="533"/>
      <c r="AZ88" s="533"/>
      <c r="BA88" s="533"/>
      <c r="BB88" s="533"/>
      <c r="BC88" s="533"/>
      <c r="BD88" s="533"/>
      <c r="BE88" s="533"/>
      <c r="BF88" s="533"/>
      <c r="BG88" s="533"/>
      <c r="BH88" s="533"/>
      <c r="BI88" s="533"/>
      <c r="BJ88" s="533"/>
      <c r="BK88" s="533"/>
      <c r="BL88" s="533"/>
      <c r="BM88" s="533"/>
      <c r="BN88" s="533"/>
      <c r="BO88" s="533"/>
      <c r="BP88" s="533"/>
      <c r="BQ88" s="533"/>
      <c r="BR88" s="533"/>
      <c r="BS88" s="533"/>
      <c r="BT88" s="533"/>
    </row>
    <row r="89" spans="1:72" s="635" customFormat="1" ht="15.75" customHeight="1" x14ac:dyDescent="0.2">
      <c r="A89" s="546"/>
      <c r="B89" s="547"/>
      <c r="C89" s="565"/>
      <c r="D89" s="548"/>
      <c r="E89" s="549"/>
      <c r="F89" s="551"/>
      <c r="G89" s="563"/>
      <c r="H89" s="533"/>
      <c r="I89" s="533"/>
      <c r="J89" s="533"/>
      <c r="K89" s="533"/>
      <c r="L89" s="533"/>
      <c r="M89" s="533"/>
      <c r="N89" s="533"/>
      <c r="O89" s="533"/>
      <c r="P89" s="533"/>
      <c r="Q89" s="533"/>
      <c r="R89" s="533"/>
      <c r="S89" s="533"/>
      <c r="T89" s="533"/>
      <c r="U89" s="533"/>
      <c r="V89" s="533"/>
      <c r="W89" s="533"/>
      <c r="X89" s="533"/>
      <c r="Y89" s="533"/>
      <c r="Z89" s="533"/>
      <c r="AA89" s="533"/>
      <c r="AB89" s="533"/>
      <c r="AC89" s="533"/>
      <c r="AD89" s="533"/>
      <c r="AE89" s="533"/>
      <c r="AF89" s="533"/>
      <c r="AG89" s="533"/>
      <c r="AH89" s="533"/>
      <c r="AI89" s="533"/>
      <c r="AJ89" s="533"/>
      <c r="AK89" s="533"/>
      <c r="AL89" s="533"/>
      <c r="AM89" s="533"/>
      <c r="AN89" s="533"/>
      <c r="AO89" s="533"/>
      <c r="AP89" s="533"/>
      <c r="AQ89" s="533"/>
      <c r="AR89" s="533"/>
      <c r="AS89" s="533"/>
      <c r="AT89" s="533"/>
      <c r="AU89" s="533"/>
      <c r="AV89" s="533"/>
      <c r="AW89" s="533"/>
      <c r="AX89" s="533"/>
      <c r="AY89" s="533"/>
      <c r="AZ89" s="533"/>
      <c r="BA89" s="533"/>
      <c r="BB89" s="533"/>
      <c r="BC89" s="533"/>
      <c r="BD89" s="533"/>
      <c r="BE89" s="533"/>
      <c r="BF89" s="533"/>
      <c r="BG89" s="533"/>
      <c r="BH89" s="533"/>
      <c r="BI89" s="533"/>
      <c r="BJ89" s="533"/>
      <c r="BK89" s="533"/>
      <c r="BL89" s="533"/>
      <c r="BM89" s="533"/>
      <c r="BN89" s="533"/>
      <c r="BO89" s="533"/>
      <c r="BP89" s="533"/>
      <c r="BQ89" s="533"/>
      <c r="BR89" s="533"/>
      <c r="BS89" s="533"/>
      <c r="BT89" s="533"/>
    </row>
    <row r="90" spans="1:72" s="635" customFormat="1" ht="15.75" customHeight="1" x14ac:dyDescent="0.2">
      <c r="A90" s="546"/>
      <c r="B90" s="637" t="s">
        <v>82</v>
      </c>
      <c r="C90" s="548" t="s">
        <v>492</v>
      </c>
      <c r="D90" s="548" t="s">
        <v>496</v>
      </c>
      <c r="E90" s="549" t="s">
        <v>229</v>
      </c>
      <c r="F90" s="551" t="s">
        <v>229</v>
      </c>
      <c r="G90" s="550">
        <f>SUM(G92)</f>
        <v>15992.93</v>
      </c>
      <c r="H90" s="533"/>
      <c r="I90" s="533"/>
      <c r="J90" s="533"/>
      <c r="K90" s="533"/>
      <c r="L90" s="533"/>
      <c r="M90" s="533"/>
      <c r="N90" s="533"/>
      <c r="O90" s="533"/>
      <c r="P90" s="533"/>
      <c r="Q90" s="533"/>
      <c r="R90" s="533"/>
      <c r="S90" s="533"/>
      <c r="T90" s="533"/>
      <c r="U90" s="533"/>
      <c r="V90" s="533"/>
      <c r="W90" s="533"/>
      <c r="X90" s="533"/>
      <c r="Y90" s="533"/>
      <c r="Z90" s="533"/>
      <c r="AA90" s="533"/>
      <c r="AB90" s="533"/>
      <c r="AC90" s="533"/>
      <c r="AD90" s="533"/>
      <c r="AE90" s="533"/>
      <c r="AF90" s="533"/>
      <c r="AG90" s="533"/>
      <c r="AH90" s="533"/>
      <c r="AI90" s="533"/>
      <c r="AJ90" s="533"/>
      <c r="AK90" s="533"/>
      <c r="AL90" s="533"/>
      <c r="AM90" s="533"/>
      <c r="AN90" s="533"/>
      <c r="AO90" s="533"/>
      <c r="AP90" s="533"/>
      <c r="AQ90" s="533"/>
      <c r="AR90" s="533"/>
      <c r="AS90" s="533"/>
      <c r="AT90" s="533"/>
      <c r="AU90" s="533"/>
      <c r="AV90" s="533"/>
      <c r="AW90" s="533"/>
      <c r="AX90" s="533"/>
      <c r="AY90" s="533"/>
      <c r="AZ90" s="533"/>
      <c r="BA90" s="533"/>
      <c r="BB90" s="533"/>
      <c r="BC90" s="533"/>
      <c r="BD90" s="533"/>
      <c r="BE90" s="533"/>
      <c r="BF90" s="533"/>
      <c r="BG90" s="533"/>
      <c r="BH90" s="533"/>
      <c r="BI90" s="533"/>
      <c r="BJ90" s="533"/>
      <c r="BK90" s="533"/>
      <c r="BL90" s="533"/>
      <c r="BM90" s="533"/>
      <c r="BN90" s="533"/>
      <c r="BO90" s="533"/>
      <c r="BP90" s="533"/>
      <c r="BQ90" s="533"/>
      <c r="BR90" s="533"/>
      <c r="BS90" s="533"/>
      <c r="BT90" s="533"/>
    </row>
    <row r="91" spans="1:72" s="635" customFormat="1" ht="15.75" customHeight="1" x14ac:dyDescent="0.2">
      <c r="A91" s="546"/>
      <c r="B91" s="547"/>
      <c r="C91" s="565"/>
      <c r="D91" s="548"/>
      <c r="E91" s="548"/>
      <c r="F91" s="558"/>
      <c r="G91" s="559"/>
      <c r="H91" s="533"/>
      <c r="I91" s="533"/>
      <c r="J91" s="533"/>
      <c r="K91" s="533"/>
      <c r="L91" s="533"/>
      <c r="M91" s="533"/>
      <c r="N91" s="533"/>
      <c r="O91" s="533"/>
      <c r="P91" s="533"/>
      <c r="Q91" s="533"/>
      <c r="R91" s="533"/>
      <c r="S91" s="533"/>
      <c r="T91" s="533"/>
      <c r="U91" s="533"/>
      <c r="V91" s="533"/>
      <c r="W91" s="533"/>
      <c r="X91" s="533"/>
      <c r="Y91" s="533"/>
      <c r="Z91" s="533"/>
      <c r="AA91" s="533"/>
      <c r="AB91" s="533"/>
      <c r="AC91" s="533"/>
      <c r="AD91" s="533"/>
      <c r="AE91" s="533"/>
      <c r="AF91" s="533"/>
      <c r="AG91" s="533"/>
      <c r="AH91" s="533"/>
      <c r="AI91" s="533"/>
      <c r="AJ91" s="533"/>
      <c r="AK91" s="533"/>
      <c r="AL91" s="533"/>
      <c r="AM91" s="533"/>
      <c r="AN91" s="533"/>
      <c r="AO91" s="533"/>
      <c r="AP91" s="533"/>
      <c r="AQ91" s="533"/>
      <c r="AR91" s="533"/>
      <c r="AS91" s="533"/>
      <c r="AT91" s="533"/>
      <c r="AU91" s="533"/>
      <c r="AV91" s="533"/>
      <c r="AW91" s="533"/>
      <c r="AX91" s="533"/>
      <c r="AY91" s="533"/>
      <c r="AZ91" s="533"/>
      <c r="BA91" s="533"/>
      <c r="BB91" s="533"/>
      <c r="BC91" s="533"/>
      <c r="BD91" s="533"/>
      <c r="BE91" s="533"/>
      <c r="BF91" s="533"/>
      <c r="BG91" s="533"/>
      <c r="BH91" s="533"/>
      <c r="BI91" s="533"/>
      <c r="BJ91" s="533"/>
      <c r="BK91" s="533"/>
      <c r="BL91" s="533"/>
      <c r="BM91" s="533"/>
      <c r="BN91" s="533"/>
      <c r="BO91" s="533"/>
      <c r="BP91" s="533"/>
      <c r="BQ91" s="533"/>
      <c r="BR91" s="533"/>
      <c r="BS91" s="533"/>
      <c r="BT91" s="533"/>
    </row>
    <row r="92" spans="1:72" s="635" customFormat="1" ht="15.75" customHeight="1" x14ac:dyDescent="0.2">
      <c r="A92" s="546"/>
      <c r="B92" s="547"/>
      <c r="C92" s="565"/>
      <c r="D92" s="548"/>
      <c r="E92" s="548"/>
      <c r="F92" s="558"/>
      <c r="G92" s="636">
        <f>SUM(G93:G94)</f>
        <v>15992.93</v>
      </c>
      <c r="H92" s="533"/>
      <c r="I92" s="533"/>
      <c r="J92" s="533"/>
      <c r="K92" s="533"/>
      <c r="L92" s="533"/>
      <c r="M92" s="533"/>
      <c r="N92" s="533"/>
      <c r="O92" s="533"/>
      <c r="P92" s="533"/>
      <c r="Q92" s="533"/>
      <c r="R92" s="533"/>
      <c r="S92" s="533"/>
      <c r="T92" s="533"/>
      <c r="U92" s="533"/>
      <c r="V92" s="533"/>
      <c r="W92" s="533"/>
      <c r="X92" s="533"/>
      <c r="Y92" s="533"/>
      <c r="Z92" s="533"/>
      <c r="AA92" s="533"/>
      <c r="AB92" s="533"/>
      <c r="AC92" s="533"/>
      <c r="AD92" s="533"/>
      <c r="AE92" s="533"/>
      <c r="AF92" s="533"/>
      <c r="AG92" s="533"/>
      <c r="AH92" s="533"/>
      <c r="AI92" s="533"/>
      <c r="AJ92" s="533"/>
      <c r="AK92" s="533"/>
      <c r="AL92" s="533"/>
      <c r="AM92" s="533"/>
      <c r="AN92" s="533"/>
      <c r="AO92" s="533"/>
      <c r="AP92" s="533"/>
      <c r="AQ92" s="533"/>
      <c r="AR92" s="533"/>
      <c r="AS92" s="533"/>
      <c r="AT92" s="533"/>
      <c r="AU92" s="533"/>
      <c r="AV92" s="533"/>
      <c r="AW92" s="533"/>
      <c r="AX92" s="533"/>
      <c r="AY92" s="533"/>
      <c r="AZ92" s="533"/>
      <c r="BA92" s="533"/>
      <c r="BB92" s="533"/>
      <c r="BC92" s="533"/>
      <c r="BD92" s="533"/>
      <c r="BE92" s="533"/>
      <c r="BF92" s="533"/>
      <c r="BG92" s="533"/>
      <c r="BH92" s="533"/>
      <c r="BI92" s="533"/>
      <c r="BJ92" s="533"/>
      <c r="BK92" s="533"/>
      <c r="BL92" s="533"/>
      <c r="BM92" s="533"/>
      <c r="BN92" s="533"/>
      <c r="BO92" s="533"/>
      <c r="BP92" s="533"/>
      <c r="BQ92" s="533"/>
      <c r="BR92" s="533"/>
      <c r="BS92" s="533"/>
      <c r="BT92" s="533"/>
    </row>
    <row r="93" spans="1:72" s="635" customFormat="1" ht="15.75" customHeight="1" x14ac:dyDescent="0.2">
      <c r="A93" s="546"/>
      <c r="B93" s="547"/>
      <c r="C93" s="565"/>
      <c r="D93" s="548"/>
      <c r="E93" s="548" t="s">
        <v>494</v>
      </c>
      <c r="F93" s="558" t="s">
        <v>229</v>
      </c>
      <c r="G93" s="559">
        <f>6150.93+6701</f>
        <v>12851.93</v>
      </c>
      <c r="H93" s="533"/>
      <c r="I93" s="533"/>
      <c r="J93" s="533"/>
      <c r="K93" s="533"/>
      <c r="L93" s="533"/>
      <c r="M93" s="533"/>
      <c r="N93" s="533"/>
      <c r="O93" s="533"/>
      <c r="P93" s="533"/>
      <c r="Q93" s="533"/>
      <c r="R93" s="533"/>
      <c r="S93" s="533"/>
      <c r="T93" s="533"/>
      <c r="U93" s="533"/>
      <c r="V93" s="533"/>
      <c r="W93" s="533"/>
      <c r="X93" s="533"/>
      <c r="Y93" s="533"/>
      <c r="Z93" s="533"/>
      <c r="AA93" s="533"/>
      <c r="AB93" s="533"/>
      <c r="AC93" s="533"/>
      <c r="AD93" s="533"/>
      <c r="AE93" s="533"/>
      <c r="AF93" s="533"/>
      <c r="AG93" s="533"/>
      <c r="AH93" s="533"/>
      <c r="AI93" s="533"/>
      <c r="AJ93" s="533"/>
      <c r="AK93" s="533"/>
      <c r="AL93" s="533"/>
      <c r="AM93" s="533"/>
      <c r="AN93" s="533"/>
      <c r="AO93" s="533"/>
      <c r="AP93" s="533"/>
      <c r="AQ93" s="533"/>
      <c r="AR93" s="533"/>
      <c r="AS93" s="533"/>
      <c r="AT93" s="533"/>
      <c r="AU93" s="533"/>
      <c r="AV93" s="533"/>
      <c r="AW93" s="533"/>
      <c r="AX93" s="533"/>
      <c r="AY93" s="533"/>
      <c r="AZ93" s="533"/>
      <c r="BA93" s="533"/>
      <c r="BB93" s="533"/>
      <c r="BC93" s="533"/>
      <c r="BD93" s="533"/>
      <c r="BE93" s="533"/>
      <c r="BF93" s="533"/>
      <c r="BG93" s="533"/>
      <c r="BH93" s="533"/>
      <c r="BI93" s="533"/>
      <c r="BJ93" s="533"/>
      <c r="BK93" s="533"/>
      <c r="BL93" s="533"/>
      <c r="BM93" s="533"/>
      <c r="BN93" s="533"/>
      <c r="BO93" s="533"/>
      <c r="BP93" s="533"/>
      <c r="BQ93" s="533"/>
      <c r="BR93" s="533"/>
      <c r="BS93" s="533"/>
      <c r="BT93" s="533"/>
    </row>
    <row r="94" spans="1:72" s="635" customFormat="1" ht="15.75" customHeight="1" x14ac:dyDescent="0.2">
      <c r="A94" s="546"/>
      <c r="B94" s="547"/>
      <c r="C94" s="565"/>
      <c r="D94" s="548"/>
      <c r="E94" s="548" t="s">
        <v>468</v>
      </c>
      <c r="F94" s="558" t="s">
        <v>229</v>
      </c>
      <c r="G94" s="559">
        <f>1503+1638</f>
        <v>3141</v>
      </c>
      <c r="H94" s="533"/>
      <c r="I94" s="533"/>
      <c r="J94" s="533"/>
      <c r="K94" s="533"/>
      <c r="L94" s="533"/>
      <c r="M94" s="533"/>
      <c r="N94" s="533"/>
      <c r="O94" s="533"/>
      <c r="P94" s="533"/>
      <c r="Q94" s="533"/>
      <c r="R94" s="533"/>
      <c r="S94" s="533"/>
      <c r="T94" s="533"/>
      <c r="U94" s="533"/>
      <c r="V94" s="533"/>
      <c r="W94" s="533"/>
      <c r="X94" s="533"/>
      <c r="Y94" s="533"/>
      <c r="Z94" s="533"/>
      <c r="AA94" s="533"/>
      <c r="AB94" s="533"/>
      <c r="AC94" s="533"/>
      <c r="AD94" s="533"/>
      <c r="AE94" s="533"/>
      <c r="AF94" s="533"/>
      <c r="AG94" s="533"/>
      <c r="AH94" s="533"/>
      <c r="AI94" s="533"/>
      <c r="AJ94" s="533"/>
      <c r="AK94" s="533"/>
      <c r="AL94" s="533"/>
      <c r="AM94" s="533"/>
      <c r="AN94" s="533"/>
      <c r="AO94" s="533"/>
      <c r="AP94" s="533"/>
      <c r="AQ94" s="533"/>
      <c r="AR94" s="533"/>
      <c r="AS94" s="533"/>
      <c r="AT94" s="533"/>
      <c r="AU94" s="533"/>
      <c r="AV94" s="533"/>
      <c r="AW94" s="533"/>
      <c r="AX94" s="533"/>
      <c r="AY94" s="533"/>
      <c r="AZ94" s="533"/>
      <c r="BA94" s="533"/>
      <c r="BB94" s="533"/>
      <c r="BC94" s="533"/>
      <c r="BD94" s="533"/>
      <c r="BE94" s="533"/>
      <c r="BF94" s="533"/>
      <c r="BG94" s="533"/>
      <c r="BH94" s="533"/>
      <c r="BI94" s="533"/>
      <c r="BJ94" s="533"/>
      <c r="BK94" s="533"/>
      <c r="BL94" s="533"/>
      <c r="BM94" s="533"/>
      <c r="BN94" s="533"/>
      <c r="BO94" s="533"/>
      <c r="BP94" s="533"/>
      <c r="BQ94" s="533"/>
      <c r="BR94" s="533"/>
      <c r="BS94" s="533"/>
      <c r="BT94" s="533"/>
    </row>
    <row r="95" spans="1:72" s="635" customFormat="1" ht="15.75" customHeight="1" x14ac:dyDescent="0.2">
      <c r="A95" s="546"/>
      <c r="B95" s="547"/>
      <c r="C95" s="565"/>
      <c r="D95" s="548"/>
      <c r="E95" s="548"/>
      <c r="F95" s="558"/>
      <c r="G95" s="559"/>
      <c r="H95" s="533"/>
      <c r="I95" s="533"/>
      <c r="J95" s="533"/>
      <c r="K95" s="533"/>
      <c r="L95" s="533"/>
      <c r="M95" s="533"/>
      <c r="N95" s="533"/>
      <c r="O95" s="533"/>
      <c r="P95" s="533"/>
      <c r="Q95" s="533"/>
      <c r="R95" s="533"/>
      <c r="S95" s="533"/>
      <c r="T95" s="533"/>
      <c r="U95" s="533"/>
      <c r="V95" s="533"/>
      <c r="W95" s="533"/>
      <c r="X95" s="533"/>
      <c r="Y95" s="533"/>
      <c r="Z95" s="533"/>
      <c r="AA95" s="533"/>
      <c r="AB95" s="533"/>
      <c r="AC95" s="533"/>
      <c r="AD95" s="533"/>
      <c r="AE95" s="533"/>
      <c r="AF95" s="533"/>
      <c r="AG95" s="533"/>
      <c r="AH95" s="533"/>
      <c r="AI95" s="533"/>
      <c r="AJ95" s="533"/>
      <c r="AK95" s="533"/>
      <c r="AL95" s="533"/>
      <c r="AM95" s="533"/>
      <c r="AN95" s="533"/>
      <c r="AO95" s="533"/>
      <c r="AP95" s="533"/>
      <c r="AQ95" s="533"/>
      <c r="AR95" s="533"/>
      <c r="AS95" s="533"/>
      <c r="AT95" s="533"/>
      <c r="AU95" s="533"/>
      <c r="AV95" s="533"/>
      <c r="AW95" s="533"/>
      <c r="AX95" s="533"/>
      <c r="AY95" s="533"/>
      <c r="AZ95" s="533"/>
      <c r="BA95" s="533"/>
      <c r="BB95" s="533"/>
      <c r="BC95" s="533"/>
      <c r="BD95" s="533"/>
      <c r="BE95" s="533"/>
      <c r="BF95" s="533"/>
      <c r="BG95" s="533"/>
      <c r="BH95" s="533"/>
      <c r="BI95" s="533"/>
      <c r="BJ95" s="533"/>
      <c r="BK95" s="533"/>
      <c r="BL95" s="533"/>
      <c r="BM95" s="533"/>
      <c r="BN95" s="533"/>
      <c r="BO95" s="533"/>
      <c r="BP95" s="533"/>
      <c r="BQ95" s="533"/>
      <c r="BR95" s="533"/>
      <c r="BS95" s="533"/>
      <c r="BT95" s="533"/>
    </row>
    <row r="96" spans="1:72" s="635" customFormat="1" ht="15.75" customHeight="1" x14ac:dyDescent="0.2">
      <c r="A96" s="546"/>
      <c r="B96" s="637" t="s">
        <v>82</v>
      </c>
      <c r="C96" s="548" t="s">
        <v>492</v>
      </c>
      <c r="D96" s="548" t="s">
        <v>497</v>
      </c>
      <c r="E96" s="554" t="s">
        <v>229</v>
      </c>
      <c r="F96" s="555" t="s">
        <v>229</v>
      </c>
      <c r="G96" s="556">
        <f>SUM(G98)</f>
        <v>58579</v>
      </c>
      <c r="H96" s="533"/>
      <c r="I96" s="533"/>
      <c r="J96" s="533"/>
      <c r="K96" s="533"/>
      <c r="L96" s="533"/>
      <c r="M96" s="533"/>
      <c r="N96" s="533"/>
      <c r="O96" s="533"/>
      <c r="P96" s="533"/>
      <c r="Q96" s="533"/>
      <c r="R96" s="533"/>
      <c r="S96" s="533"/>
      <c r="T96" s="533"/>
      <c r="U96" s="533"/>
      <c r="V96" s="533"/>
      <c r="W96" s="533"/>
      <c r="X96" s="533"/>
      <c r="Y96" s="533"/>
      <c r="Z96" s="533"/>
      <c r="AA96" s="533"/>
      <c r="AB96" s="533"/>
      <c r="AC96" s="533"/>
      <c r="AD96" s="533"/>
      <c r="AE96" s="533"/>
      <c r="AF96" s="533"/>
      <c r="AG96" s="533"/>
      <c r="AH96" s="533"/>
      <c r="AI96" s="533"/>
      <c r="AJ96" s="533"/>
      <c r="AK96" s="533"/>
      <c r="AL96" s="533"/>
      <c r="AM96" s="533"/>
      <c r="AN96" s="533"/>
      <c r="AO96" s="533"/>
      <c r="AP96" s="533"/>
      <c r="AQ96" s="533"/>
      <c r="AR96" s="533"/>
      <c r="AS96" s="533"/>
      <c r="AT96" s="533"/>
      <c r="AU96" s="533"/>
      <c r="AV96" s="533"/>
      <c r="AW96" s="533"/>
      <c r="AX96" s="533"/>
      <c r="AY96" s="533"/>
      <c r="AZ96" s="533"/>
      <c r="BA96" s="533"/>
      <c r="BB96" s="533"/>
      <c r="BC96" s="533"/>
      <c r="BD96" s="533"/>
      <c r="BE96" s="533"/>
      <c r="BF96" s="533"/>
      <c r="BG96" s="533"/>
      <c r="BH96" s="533"/>
      <c r="BI96" s="533"/>
      <c r="BJ96" s="533"/>
      <c r="BK96" s="533"/>
      <c r="BL96" s="533"/>
      <c r="BM96" s="533"/>
      <c r="BN96" s="533"/>
      <c r="BO96" s="533"/>
      <c r="BP96" s="533"/>
      <c r="BQ96" s="533"/>
      <c r="BR96" s="533"/>
      <c r="BS96" s="533"/>
      <c r="BT96" s="533"/>
    </row>
    <row r="97" spans="1:72" s="635" customFormat="1" ht="15.75" customHeight="1" x14ac:dyDescent="0.2">
      <c r="A97" s="546"/>
      <c r="B97" s="547"/>
      <c r="C97" s="565"/>
      <c r="D97" s="548"/>
      <c r="E97" s="548"/>
      <c r="F97" s="558"/>
      <c r="G97" s="559"/>
      <c r="H97" s="533"/>
      <c r="I97" s="533"/>
      <c r="J97" s="533"/>
      <c r="K97" s="533"/>
      <c r="L97" s="533"/>
      <c r="M97" s="533"/>
      <c r="N97" s="533"/>
      <c r="O97" s="533"/>
      <c r="P97" s="533"/>
      <c r="Q97" s="533"/>
      <c r="R97" s="533"/>
      <c r="S97" s="533"/>
      <c r="T97" s="533"/>
      <c r="U97" s="533"/>
      <c r="V97" s="533"/>
      <c r="W97" s="533"/>
      <c r="X97" s="533"/>
      <c r="Y97" s="533"/>
      <c r="Z97" s="533"/>
      <c r="AA97" s="533"/>
      <c r="AB97" s="533"/>
      <c r="AC97" s="533"/>
      <c r="AD97" s="533"/>
      <c r="AE97" s="533"/>
      <c r="AF97" s="533"/>
      <c r="AG97" s="533"/>
      <c r="AH97" s="533"/>
      <c r="AI97" s="533"/>
      <c r="AJ97" s="533"/>
      <c r="AK97" s="533"/>
      <c r="AL97" s="533"/>
      <c r="AM97" s="533"/>
      <c r="AN97" s="533"/>
      <c r="AO97" s="533"/>
      <c r="AP97" s="533"/>
      <c r="AQ97" s="533"/>
      <c r="AR97" s="533"/>
      <c r="AS97" s="533"/>
      <c r="AT97" s="533"/>
      <c r="AU97" s="533"/>
      <c r="AV97" s="533"/>
      <c r="AW97" s="533"/>
      <c r="AX97" s="533"/>
      <c r="AY97" s="533"/>
      <c r="AZ97" s="533"/>
      <c r="BA97" s="533"/>
      <c r="BB97" s="533"/>
      <c r="BC97" s="533"/>
      <c r="BD97" s="533"/>
      <c r="BE97" s="533"/>
      <c r="BF97" s="533"/>
      <c r="BG97" s="533"/>
      <c r="BH97" s="533"/>
      <c r="BI97" s="533"/>
      <c r="BJ97" s="533"/>
      <c r="BK97" s="533"/>
      <c r="BL97" s="533"/>
      <c r="BM97" s="533"/>
      <c r="BN97" s="533"/>
      <c r="BO97" s="533"/>
      <c r="BP97" s="533"/>
      <c r="BQ97" s="533"/>
      <c r="BR97" s="533"/>
      <c r="BS97" s="533"/>
      <c r="BT97" s="533"/>
    </row>
    <row r="98" spans="1:72" s="635" customFormat="1" ht="15.75" customHeight="1" x14ac:dyDescent="0.2">
      <c r="A98" s="546"/>
      <c r="B98" s="547"/>
      <c r="C98" s="565"/>
      <c r="D98" s="548"/>
      <c r="E98" s="548"/>
      <c r="F98" s="558"/>
      <c r="G98" s="636">
        <f>SUM(G99:G100)</f>
        <v>58579</v>
      </c>
      <c r="H98" s="533"/>
      <c r="I98" s="533"/>
      <c r="J98" s="533"/>
      <c r="K98" s="533"/>
      <c r="L98" s="533"/>
      <c r="M98" s="533"/>
      <c r="N98" s="533"/>
      <c r="O98" s="533"/>
      <c r="P98" s="533"/>
      <c r="Q98" s="533"/>
      <c r="R98" s="533"/>
      <c r="S98" s="533"/>
      <c r="T98" s="533"/>
      <c r="U98" s="533"/>
      <c r="V98" s="533"/>
      <c r="W98" s="533"/>
      <c r="X98" s="533"/>
      <c r="Y98" s="533"/>
      <c r="Z98" s="533"/>
      <c r="AA98" s="533"/>
      <c r="AB98" s="533"/>
      <c r="AC98" s="533"/>
      <c r="AD98" s="533"/>
      <c r="AE98" s="533"/>
      <c r="AF98" s="533"/>
      <c r="AG98" s="533"/>
      <c r="AH98" s="533"/>
      <c r="AI98" s="533"/>
      <c r="AJ98" s="533"/>
      <c r="AK98" s="533"/>
      <c r="AL98" s="533"/>
      <c r="AM98" s="533"/>
      <c r="AN98" s="533"/>
      <c r="AO98" s="533"/>
      <c r="AP98" s="533"/>
      <c r="AQ98" s="533"/>
      <c r="AR98" s="533"/>
      <c r="AS98" s="533"/>
      <c r="AT98" s="533"/>
      <c r="AU98" s="533"/>
      <c r="AV98" s="533"/>
      <c r="AW98" s="533"/>
      <c r="AX98" s="533"/>
      <c r="AY98" s="533"/>
      <c r="AZ98" s="533"/>
      <c r="BA98" s="533"/>
      <c r="BB98" s="533"/>
      <c r="BC98" s="533"/>
      <c r="BD98" s="533"/>
      <c r="BE98" s="533"/>
      <c r="BF98" s="533"/>
      <c r="BG98" s="533"/>
      <c r="BH98" s="533"/>
      <c r="BI98" s="533"/>
      <c r="BJ98" s="533"/>
      <c r="BK98" s="533"/>
      <c r="BL98" s="533"/>
      <c r="BM98" s="533"/>
      <c r="BN98" s="533"/>
      <c r="BO98" s="533"/>
      <c r="BP98" s="533"/>
      <c r="BQ98" s="533"/>
      <c r="BR98" s="533"/>
      <c r="BS98" s="533"/>
      <c r="BT98" s="533"/>
    </row>
    <row r="99" spans="1:72" s="635" customFormat="1" ht="15.75" customHeight="1" x14ac:dyDescent="0.2">
      <c r="A99" s="546"/>
      <c r="B99" s="547"/>
      <c r="C99" s="565"/>
      <c r="D99" s="548"/>
      <c r="E99" s="548" t="s">
        <v>494</v>
      </c>
      <c r="F99" s="558" t="s">
        <v>229</v>
      </c>
      <c r="G99" s="559">
        <f>47074</f>
        <v>47074</v>
      </c>
      <c r="H99" s="533"/>
      <c r="I99" s="533"/>
      <c r="J99" s="533"/>
      <c r="K99" s="533"/>
      <c r="L99" s="533"/>
      <c r="M99" s="533"/>
      <c r="N99" s="533"/>
      <c r="O99" s="533"/>
      <c r="P99" s="533"/>
      <c r="Q99" s="533"/>
      <c r="R99" s="533"/>
      <c r="S99" s="533"/>
      <c r="T99" s="533"/>
      <c r="U99" s="533"/>
      <c r="V99" s="533"/>
      <c r="W99" s="533"/>
      <c r="X99" s="533"/>
      <c r="Y99" s="533"/>
      <c r="Z99" s="533"/>
      <c r="AA99" s="533"/>
      <c r="AB99" s="533"/>
      <c r="AC99" s="533"/>
      <c r="AD99" s="533"/>
      <c r="AE99" s="533"/>
      <c r="AF99" s="533"/>
      <c r="AG99" s="533"/>
      <c r="AH99" s="533"/>
      <c r="AI99" s="533"/>
      <c r="AJ99" s="533"/>
      <c r="AK99" s="533"/>
      <c r="AL99" s="533"/>
      <c r="AM99" s="533"/>
      <c r="AN99" s="533"/>
      <c r="AO99" s="533"/>
      <c r="AP99" s="533"/>
      <c r="AQ99" s="533"/>
      <c r="AR99" s="533"/>
      <c r="AS99" s="533"/>
      <c r="AT99" s="533"/>
      <c r="AU99" s="533"/>
      <c r="AV99" s="533"/>
      <c r="AW99" s="533"/>
      <c r="AX99" s="533"/>
      <c r="AY99" s="533"/>
      <c r="AZ99" s="533"/>
      <c r="BA99" s="533"/>
      <c r="BB99" s="533"/>
      <c r="BC99" s="533"/>
      <c r="BD99" s="533"/>
      <c r="BE99" s="533"/>
      <c r="BF99" s="533"/>
      <c r="BG99" s="533"/>
      <c r="BH99" s="533"/>
      <c r="BI99" s="533"/>
      <c r="BJ99" s="533"/>
      <c r="BK99" s="533"/>
      <c r="BL99" s="533"/>
      <c r="BM99" s="533"/>
      <c r="BN99" s="533"/>
      <c r="BO99" s="533"/>
      <c r="BP99" s="533"/>
      <c r="BQ99" s="533"/>
      <c r="BR99" s="533"/>
      <c r="BS99" s="533"/>
      <c r="BT99" s="533"/>
    </row>
    <row r="100" spans="1:72" s="635" customFormat="1" ht="15.75" customHeight="1" x14ac:dyDescent="0.2">
      <c r="A100" s="546"/>
      <c r="B100" s="547"/>
      <c r="C100" s="565"/>
      <c r="D100" s="548"/>
      <c r="E100" s="548" t="s">
        <v>468</v>
      </c>
      <c r="F100" s="558" t="s">
        <v>229</v>
      </c>
      <c r="G100" s="559">
        <f>11505</f>
        <v>11505</v>
      </c>
      <c r="H100" s="533"/>
      <c r="I100" s="533"/>
      <c r="J100" s="533"/>
      <c r="K100" s="533"/>
      <c r="L100" s="533"/>
      <c r="M100" s="533"/>
      <c r="N100" s="533"/>
      <c r="O100" s="533"/>
      <c r="P100" s="533"/>
      <c r="Q100" s="533"/>
      <c r="R100" s="533"/>
      <c r="S100" s="533"/>
      <c r="T100" s="533"/>
      <c r="U100" s="533"/>
      <c r="V100" s="533"/>
      <c r="W100" s="533"/>
      <c r="X100" s="533"/>
      <c r="Y100" s="533"/>
      <c r="Z100" s="533"/>
      <c r="AA100" s="533"/>
      <c r="AB100" s="533"/>
      <c r="AC100" s="533"/>
      <c r="AD100" s="533"/>
      <c r="AE100" s="533"/>
      <c r="AF100" s="533"/>
      <c r="AG100" s="533"/>
      <c r="AH100" s="533"/>
      <c r="AI100" s="533"/>
      <c r="AJ100" s="533"/>
      <c r="AK100" s="533"/>
      <c r="AL100" s="533"/>
      <c r="AM100" s="533"/>
      <c r="AN100" s="533"/>
      <c r="AO100" s="533"/>
      <c r="AP100" s="533"/>
      <c r="AQ100" s="533"/>
      <c r="AR100" s="533"/>
      <c r="AS100" s="533"/>
      <c r="AT100" s="533"/>
      <c r="AU100" s="533"/>
      <c r="AV100" s="533"/>
      <c r="AW100" s="533"/>
      <c r="AX100" s="533"/>
      <c r="AY100" s="533"/>
      <c r="AZ100" s="533"/>
      <c r="BA100" s="533"/>
      <c r="BB100" s="533"/>
      <c r="BC100" s="533"/>
      <c r="BD100" s="533"/>
      <c r="BE100" s="533"/>
      <c r="BF100" s="533"/>
      <c r="BG100" s="533"/>
      <c r="BH100" s="533"/>
      <c r="BI100" s="533"/>
      <c r="BJ100" s="533"/>
      <c r="BK100" s="533"/>
      <c r="BL100" s="533"/>
      <c r="BM100" s="533"/>
      <c r="BN100" s="533"/>
      <c r="BO100" s="533"/>
      <c r="BP100" s="533"/>
      <c r="BQ100" s="533"/>
      <c r="BR100" s="533"/>
      <c r="BS100" s="533"/>
      <c r="BT100" s="533"/>
    </row>
    <row r="101" spans="1:72" s="635" customFormat="1" ht="15.75" customHeight="1" x14ac:dyDescent="0.2">
      <c r="A101" s="546"/>
      <c r="B101" s="547"/>
      <c r="C101" s="565"/>
      <c r="D101" s="548"/>
      <c r="E101" s="548"/>
      <c r="F101" s="558"/>
      <c r="G101" s="559"/>
      <c r="H101" s="533"/>
      <c r="I101" s="533"/>
      <c r="J101" s="533"/>
      <c r="K101" s="533"/>
      <c r="L101" s="533"/>
      <c r="M101" s="533"/>
      <c r="N101" s="533"/>
      <c r="O101" s="533"/>
      <c r="P101" s="533"/>
      <c r="Q101" s="533"/>
      <c r="R101" s="533"/>
      <c r="S101" s="533"/>
      <c r="T101" s="533"/>
      <c r="U101" s="533"/>
      <c r="V101" s="533"/>
      <c r="W101" s="533"/>
      <c r="X101" s="533"/>
      <c r="Y101" s="533"/>
      <c r="Z101" s="533"/>
      <c r="AA101" s="533"/>
      <c r="AB101" s="533"/>
      <c r="AC101" s="533"/>
      <c r="AD101" s="533"/>
      <c r="AE101" s="533"/>
      <c r="AF101" s="533"/>
      <c r="AG101" s="533"/>
      <c r="AH101" s="533"/>
      <c r="AI101" s="533"/>
      <c r="AJ101" s="533"/>
      <c r="AK101" s="533"/>
      <c r="AL101" s="533"/>
      <c r="AM101" s="533"/>
      <c r="AN101" s="533"/>
      <c r="AO101" s="533"/>
      <c r="AP101" s="533"/>
      <c r="AQ101" s="533"/>
      <c r="AR101" s="533"/>
      <c r="AS101" s="533"/>
      <c r="AT101" s="533"/>
      <c r="AU101" s="533"/>
      <c r="AV101" s="533"/>
      <c r="AW101" s="533"/>
      <c r="AX101" s="533"/>
      <c r="AY101" s="533"/>
      <c r="AZ101" s="533"/>
      <c r="BA101" s="533"/>
      <c r="BB101" s="533"/>
      <c r="BC101" s="533"/>
      <c r="BD101" s="533"/>
      <c r="BE101" s="533"/>
      <c r="BF101" s="533"/>
      <c r="BG101" s="533"/>
      <c r="BH101" s="533"/>
      <c r="BI101" s="533"/>
      <c r="BJ101" s="533"/>
      <c r="BK101" s="533"/>
      <c r="BL101" s="533"/>
      <c r="BM101" s="533"/>
      <c r="BN101" s="533"/>
      <c r="BO101" s="533"/>
      <c r="BP101" s="533"/>
      <c r="BQ101" s="533"/>
      <c r="BR101" s="533"/>
      <c r="BS101" s="533"/>
      <c r="BT101" s="533"/>
    </row>
    <row r="102" spans="1:72" s="635" customFormat="1" ht="15.75" customHeight="1" x14ac:dyDescent="0.2">
      <c r="A102" s="546"/>
      <c r="B102" s="637" t="s">
        <v>495</v>
      </c>
      <c r="C102" s="548" t="s">
        <v>492</v>
      </c>
      <c r="D102" s="548" t="s">
        <v>497</v>
      </c>
      <c r="E102" s="554" t="s">
        <v>229</v>
      </c>
      <c r="F102" s="555" t="s">
        <v>229</v>
      </c>
      <c r="G102" s="556">
        <f>SUM(G104)</f>
        <v>10372.44</v>
      </c>
      <c r="H102" s="533"/>
      <c r="I102" s="533"/>
      <c r="J102" s="533"/>
      <c r="K102" s="533"/>
      <c r="L102" s="533"/>
      <c r="M102" s="533"/>
      <c r="N102" s="533"/>
      <c r="O102" s="533"/>
      <c r="P102" s="533"/>
      <c r="Q102" s="533"/>
      <c r="R102" s="533"/>
      <c r="S102" s="533"/>
      <c r="T102" s="533"/>
      <c r="U102" s="533"/>
      <c r="V102" s="533"/>
      <c r="W102" s="533"/>
      <c r="X102" s="533"/>
      <c r="Y102" s="533"/>
      <c r="Z102" s="533"/>
      <c r="AA102" s="533"/>
      <c r="AB102" s="533"/>
      <c r="AC102" s="533"/>
      <c r="AD102" s="533"/>
      <c r="AE102" s="533"/>
      <c r="AF102" s="533"/>
      <c r="AG102" s="533"/>
      <c r="AH102" s="533"/>
      <c r="AI102" s="533"/>
      <c r="AJ102" s="533"/>
      <c r="AK102" s="533"/>
      <c r="AL102" s="533"/>
      <c r="AM102" s="533"/>
      <c r="AN102" s="533"/>
      <c r="AO102" s="533"/>
      <c r="AP102" s="533"/>
      <c r="AQ102" s="533"/>
      <c r="AR102" s="533"/>
      <c r="AS102" s="533"/>
      <c r="AT102" s="533"/>
      <c r="AU102" s="533"/>
      <c r="AV102" s="533"/>
      <c r="AW102" s="533"/>
      <c r="AX102" s="533"/>
      <c r="AY102" s="533"/>
      <c r="AZ102" s="533"/>
      <c r="BA102" s="533"/>
      <c r="BB102" s="533"/>
      <c r="BC102" s="533"/>
      <c r="BD102" s="533"/>
      <c r="BE102" s="533"/>
      <c r="BF102" s="533"/>
      <c r="BG102" s="533"/>
      <c r="BH102" s="533"/>
      <c r="BI102" s="533"/>
      <c r="BJ102" s="533"/>
      <c r="BK102" s="533"/>
      <c r="BL102" s="533"/>
      <c r="BM102" s="533"/>
      <c r="BN102" s="533"/>
      <c r="BO102" s="533"/>
      <c r="BP102" s="533"/>
      <c r="BQ102" s="533"/>
      <c r="BR102" s="533"/>
      <c r="BS102" s="533"/>
      <c r="BT102" s="533"/>
    </row>
    <row r="103" spans="1:72" s="635" customFormat="1" ht="15.75" customHeight="1" x14ac:dyDescent="0.2">
      <c r="A103" s="546"/>
      <c r="B103" s="547"/>
      <c r="C103" s="565"/>
      <c r="D103" s="548"/>
      <c r="E103" s="548"/>
      <c r="F103" s="558"/>
      <c r="G103" s="559"/>
      <c r="H103" s="533"/>
      <c r="I103" s="533"/>
      <c r="J103" s="533"/>
      <c r="K103" s="533"/>
      <c r="L103" s="533"/>
      <c r="M103" s="533"/>
      <c r="N103" s="533"/>
      <c r="O103" s="533"/>
      <c r="P103" s="533"/>
      <c r="Q103" s="533"/>
      <c r="R103" s="533"/>
      <c r="S103" s="533"/>
      <c r="T103" s="533"/>
      <c r="U103" s="533"/>
      <c r="V103" s="533"/>
      <c r="W103" s="533"/>
      <c r="X103" s="533"/>
      <c r="Y103" s="533"/>
      <c r="Z103" s="533"/>
      <c r="AA103" s="533"/>
      <c r="AB103" s="533"/>
      <c r="AC103" s="533"/>
      <c r="AD103" s="533"/>
      <c r="AE103" s="533"/>
      <c r="AF103" s="533"/>
      <c r="AG103" s="533"/>
      <c r="AH103" s="533"/>
      <c r="AI103" s="533"/>
      <c r="AJ103" s="533"/>
      <c r="AK103" s="533"/>
      <c r="AL103" s="533"/>
      <c r="AM103" s="533"/>
      <c r="AN103" s="533"/>
      <c r="AO103" s="533"/>
      <c r="AP103" s="533"/>
      <c r="AQ103" s="533"/>
      <c r="AR103" s="533"/>
      <c r="AS103" s="533"/>
      <c r="AT103" s="533"/>
      <c r="AU103" s="533"/>
      <c r="AV103" s="533"/>
      <c r="AW103" s="533"/>
      <c r="AX103" s="533"/>
      <c r="AY103" s="533"/>
      <c r="AZ103" s="533"/>
      <c r="BA103" s="533"/>
      <c r="BB103" s="533"/>
      <c r="BC103" s="533"/>
      <c r="BD103" s="533"/>
      <c r="BE103" s="533"/>
      <c r="BF103" s="533"/>
      <c r="BG103" s="533"/>
      <c r="BH103" s="533"/>
      <c r="BI103" s="533"/>
      <c r="BJ103" s="533"/>
      <c r="BK103" s="533"/>
      <c r="BL103" s="533"/>
      <c r="BM103" s="533"/>
      <c r="BN103" s="533"/>
      <c r="BO103" s="533"/>
      <c r="BP103" s="533"/>
      <c r="BQ103" s="533"/>
      <c r="BR103" s="533"/>
      <c r="BS103" s="533"/>
      <c r="BT103" s="533"/>
    </row>
    <row r="104" spans="1:72" s="635" customFormat="1" ht="15.75" customHeight="1" x14ac:dyDescent="0.2">
      <c r="A104" s="546"/>
      <c r="B104" s="547"/>
      <c r="C104" s="565"/>
      <c r="D104" s="548"/>
      <c r="E104" s="548"/>
      <c r="F104" s="558"/>
      <c r="G104" s="636">
        <f>SUM(G105)</f>
        <v>10372.44</v>
      </c>
      <c r="H104" s="533"/>
      <c r="I104" s="533"/>
      <c r="J104" s="533"/>
      <c r="K104" s="533"/>
      <c r="L104" s="533"/>
      <c r="M104" s="533"/>
      <c r="N104" s="533"/>
      <c r="O104" s="533"/>
      <c r="P104" s="533"/>
      <c r="Q104" s="533"/>
      <c r="R104" s="533"/>
      <c r="S104" s="533"/>
      <c r="T104" s="533"/>
      <c r="U104" s="533"/>
      <c r="V104" s="533"/>
      <c r="W104" s="533"/>
      <c r="X104" s="533"/>
      <c r="Y104" s="533"/>
      <c r="Z104" s="533"/>
      <c r="AA104" s="533"/>
      <c r="AB104" s="533"/>
      <c r="AC104" s="533"/>
      <c r="AD104" s="533"/>
      <c r="AE104" s="533"/>
      <c r="AF104" s="533"/>
      <c r="AG104" s="533"/>
      <c r="AH104" s="533"/>
      <c r="AI104" s="533"/>
      <c r="AJ104" s="533"/>
      <c r="AK104" s="533"/>
      <c r="AL104" s="533"/>
      <c r="AM104" s="533"/>
      <c r="AN104" s="533"/>
      <c r="AO104" s="533"/>
      <c r="AP104" s="533"/>
      <c r="AQ104" s="533"/>
      <c r="AR104" s="533"/>
      <c r="AS104" s="533"/>
      <c r="AT104" s="533"/>
      <c r="AU104" s="533"/>
      <c r="AV104" s="533"/>
      <c r="AW104" s="533"/>
      <c r="AX104" s="533"/>
      <c r="AY104" s="533"/>
      <c r="AZ104" s="533"/>
      <c r="BA104" s="533"/>
      <c r="BB104" s="533"/>
      <c r="BC104" s="533"/>
      <c r="BD104" s="533"/>
      <c r="BE104" s="533"/>
      <c r="BF104" s="533"/>
      <c r="BG104" s="533"/>
      <c r="BH104" s="533"/>
      <c r="BI104" s="533"/>
      <c r="BJ104" s="533"/>
      <c r="BK104" s="533"/>
      <c r="BL104" s="533"/>
      <c r="BM104" s="533"/>
      <c r="BN104" s="533"/>
      <c r="BO104" s="533"/>
      <c r="BP104" s="533"/>
      <c r="BQ104" s="533"/>
      <c r="BR104" s="533"/>
      <c r="BS104" s="533"/>
      <c r="BT104" s="533"/>
    </row>
    <row r="105" spans="1:72" s="635" customFormat="1" ht="15.75" customHeight="1" x14ac:dyDescent="0.2">
      <c r="A105" s="546"/>
      <c r="B105" s="547"/>
      <c r="C105" s="565"/>
      <c r="D105" s="548"/>
      <c r="E105" s="548" t="s">
        <v>96</v>
      </c>
      <c r="F105" s="558" t="s">
        <v>229</v>
      </c>
      <c r="G105" s="559">
        <f>10372.44</f>
        <v>10372.44</v>
      </c>
      <c r="H105" s="533"/>
      <c r="I105" s="533"/>
      <c r="J105" s="533"/>
      <c r="K105" s="533"/>
      <c r="L105" s="533"/>
      <c r="M105" s="533"/>
      <c r="N105" s="533"/>
      <c r="O105" s="533"/>
      <c r="P105" s="533"/>
      <c r="Q105" s="533"/>
      <c r="R105" s="533"/>
      <c r="S105" s="533"/>
      <c r="T105" s="533"/>
      <c r="U105" s="533"/>
      <c r="V105" s="533"/>
      <c r="W105" s="533"/>
      <c r="X105" s="533"/>
      <c r="Y105" s="533"/>
      <c r="Z105" s="533"/>
      <c r="AA105" s="533"/>
      <c r="AB105" s="533"/>
      <c r="AC105" s="533"/>
      <c r="AD105" s="533"/>
      <c r="AE105" s="533"/>
      <c r="AF105" s="533"/>
      <c r="AG105" s="533"/>
      <c r="AH105" s="533"/>
      <c r="AI105" s="533"/>
      <c r="AJ105" s="533"/>
      <c r="AK105" s="533"/>
      <c r="AL105" s="533"/>
      <c r="AM105" s="533"/>
      <c r="AN105" s="533"/>
      <c r="AO105" s="533"/>
      <c r="AP105" s="533"/>
      <c r="AQ105" s="533"/>
      <c r="AR105" s="533"/>
      <c r="AS105" s="533"/>
      <c r="AT105" s="533"/>
      <c r="AU105" s="533"/>
      <c r="AV105" s="533"/>
      <c r="AW105" s="533"/>
      <c r="AX105" s="533"/>
      <c r="AY105" s="533"/>
      <c r="AZ105" s="533"/>
      <c r="BA105" s="533"/>
      <c r="BB105" s="533"/>
      <c r="BC105" s="533"/>
      <c r="BD105" s="533"/>
      <c r="BE105" s="533"/>
      <c r="BF105" s="533"/>
      <c r="BG105" s="533"/>
      <c r="BH105" s="533"/>
      <c r="BI105" s="533"/>
      <c r="BJ105" s="533"/>
      <c r="BK105" s="533"/>
      <c r="BL105" s="533"/>
      <c r="BM105" s="533"/>
      <c r="BN105" s="533"/>
      <c r="BO105" s="533"/>
      <c r="BP105" s="533"/>
      <c r="BQ105" s="533"/>
      <c r="BR105" s="533"/>
      <c r="BS105" s="533"/>
      <c r="BT105" s="533"/>
    </row>
    <row r="106" spans="1:72" s="635" customFormat="1" ht="15.75" customHeight="1" x14ac:dyDescent="0.2">
      <c r="A106" s="546"/>
      <c r="B106" s="547"/>
      <c r="C106" s="565"/>
      <c r="D106" s="548"/>
      <c r="E106" s="548"/>
      <c r="F106" s="558"/>
      <c r="G106" s="559"/>
      <c r="H106" s="533"/>
      <c r="I106" s="533"/>
      <c r="J106" s="533"/>
      <c r="K106" s="533"/>
      <c r="L106" s="533"/>
      <c r="M106" s="533"/>
      <c r="N106" s="533"/>
      <c r="O106" s="533"/>
      <c r="P106" s="533"/>
      <c r="Q106" s="533"/>
      <c r="R106" s="533"/>
      <c r="S106" s="533"/>
      <c r="T106" s="533"/>
      <c r="U106" s="533"/>
      <c r="V106" s="533"/>
      <c r="W106" s="533"/>
      <c r="X106" s="533"/>
      <c r="Y106" s="533"/>
      <c r="Z106" s="533"/>
      <c r="AA106" s="533"/>
      <c r="AB106" s="533"/>
      <c r="AC106" s="533"/>
      <c r="AD106" s="533"/>
      <c r="AE106" s="533"/>
      <c r="AF106" s="533"/>
      <c r="AG106" s="533"/>
      <c r="AH106" s="533"/>
      <c r="AI106" s="533"/>
      <c r="AJ106" s="533"/>
      <c r="AK106" s="533"/>
      <c r="AL106" s="533"/>
      <c r="AM106" s="533"/>
      <c r="AN106" s="533"/>
      <c r="AO106" s="533"/>
      <c r="AP106" s="533"/>
      <c r="AQ106" s="533"/>
      <c r="AR106" s="533"/>
      <c r="AS106" s="533"/>
      <c r="AT106" s="533"/>
      <c r="AU106" s="533"/>
      <c r="AV106" s="533"/>
      <c r="AW106" s="533"/>
      <c r="AX106" s="533"/>
      <c r="AY106" s="533"/>
      <c r="AZ106" s="533"/>
      <c r="BA106" s="533"/>
      <c r="BB106" s="533"/>
      <c r="BC106" s="533"/>
      <c r="BD106" s="533"/>
      <c r="BE106" s="533"/>
      <c r="BF106" s="533"/>
      <c r="BG106" s="533"/>
      <c r="BH106" s="533"/>
      <c r="BI106" s="533"/>
      <c r="BJ106" s="533"/>
      <c r="BK106" s="533"/>
      <c r="BL106" s="533"/>
      <c r="BM106" s="533"/>
      <c r="BN106" s="533"/>
      <c r="BO106" s="533"/>
      <c r="BP106" s="533"/>
      <c r="BQ106" s="533"/>
      <c r="BR106" s="533"/>
      <c r="BS106" s="533"/>
      <c r="BT106" s="533"/>
    </row>
    <row r="107" spans="1:72" s="635" customFormat="1" ht="15.75" customHeight="1" x14ac:dyDescent="0.2">
      <c r="A107" s="546"/>
      <c r="B107" s="637" t="s">
        <v>82</v>
      </c>
      <c r="C107" s="548" t="s">
        <v>492</v>
      </c>
      <c r="D107" s="548" t="s">
        <v>498</v>
      </c>
      <c r="E107" s="554" t="s">
        <v>229</v>
      </c>
      <c r="F107" s="555" t="s">
        <v>229</v>
      </c>
      <c r="G107" s="556">
        <f>SUM(G109)</f>
        <v>12792</v>
      </c>
      <c r="H107" s="533"/>
      <c r="I107" s="533"/>
      <c r="J107" s="533"/>
      <c r="K107" s="533"/>
      <c r="L107" s="533"/>
      <c r="M107" s="533"/>
      <c r="N107" s="533"/>
      <c r="O107" s="533"/>
      <c r="P107" s="533"/>
      <c r="Q107" s="533"/>
      <c r="R107" s="533"/>
      <c r="S107" s="533"/>
      <c r="T107" s="533"/>
      <c r="U107" s="533"/>
      <c r="V107" s="533"/>
      <c r="W107" s="533"/>
      <c r="X107" s="533"/>
      <c r="Y107" s="533"/>
      <c r="Z107" s="533"/>
      <c r="AA107" s="533"/>
      <c r="AB107" s="533"/>
      <c r="AC107" s="533"/>
      <c r="AD107" s="533"/>
      <c r="AE107" s="533"/>
      <c r="AF107" s="533"/>
      <c r="AG107" s="533"/>
      <c r="AH107" s="533"/>
      <c r="AI107" s="533"/>
      <c r="AJ107" s="533"/>
      <c r="AK107" s="533"/>
      <c r="AL107" s="533"/>
      <c r="AM107" s="533"/>
      <c r="AN107" s="533"/>
      <c r="AO107" s="533"/>
      <c r="AP107" s="533"/>
      <c r="AQ107" s="533"/>
      <c r="AR107" s="533"/>
      <c r="AS107" s="533"/>
      <c r="AT107" s="533"/>
      <c r="AU107" s="533"/>
      <c r="AV107" s="533"/>
      <c r="AW107" s="533"/>
      <c r="AX107" s="533"/>
      <c r="AY107" s="533"/>
      <c r="AZ107" s="533"/>
      <c r="BA107" s="533"/>
      <c r="BB107" s="533"/>
      <c r="BC107" s="533"/>
      <c r="BD107" s="533"/>
      <c r="BE107" s="533"/>
      <c r="BF107" s="533"/>
      <c r="BG107" s="533"/>
      <c r="BH107" s="533"/>
      <c r="BI107" s="533"/>
      <c r="BJ107" s="533"/>
      <c r="BK107" s="533"/>
      <c r="BL107" s="533"/>
      <c r="BM107" s="533"/>
      <c r="BN107" s="533"/>
      <c r="BO107" s="533"/>
      <c r="BP107" s="533"/>
      <c r="BQ107" s="533"/>
      <c r="BR107" s="533"/>
      <c r="BS107" s="533"/>
      <c r="BT107" s="533"/>
    </row>
    <row r="108" spans="1:72" s="635" customFormat="1" ht="15.75" customHeight="1" x14ac:dyDescent="0.2">
      <c r="A108" s="546"/>
      <c r="B108" s="547"/>
      <c r="C108" s="565"/>
      <c r="D108" s="548"/>
      <c r="E108" s="548"/>
      <c r="F108" s="558"/>
      <c r="G108" s="559"/>
      <c r="H108" s="533"/>
      <c r="I108" s="533"/>
      <c r="J108" s="533"/>
      <c r="K108" s="533"/>
      <c r="L108" s="533"/>
      <c r="M108" s="533"/>
      <c r="N108" s="533"/>
      <c r="O108" s="533"/>
      <c r="P108" s="533"/>
      <c r="Q108" s="533"/>
      <c r="R108" s="533"/>
      <c r="S108" s="533"/>
      <c r="T108" s="533"/>
      <c r="U108" s="533"/>
      <c r="V108" s="533"/>
      <c r="W108" s="533"/>
      <c r="X108" s="533"/>
      <c r="Y108" s="533"/>
      <c r="Z108" s="533"/>
      <c r="AA108" s="533"/>
      <c r="AB108" s="533"/>
      <c r="AC108" s="533"/>
      <c r="AD108" s="533"/>
      <c r="AE108" s="533"/>
      <c r="AF108" s="533"/>
      <c r="AG108" s="533"/>
      <c r="AH108" s="533"/>
      <c r="AI108" s="533"/>
      <c r="AJ108" s="533"/>
      <c r="AK108" s="533"/>
      <c r="AL108" s="533"/>
      <c r="AM108" s="533"/>
      <c r="AN108" s="533"/>
      <c r="AO108" s="533"/>
      <c r="AP108" s="533"/>
      <c r="AQ108" s="533"/>
      <c r="AR108" s="533"/>
      <c r="AS108" s="533"/>
      <c r="AT108" s="533"/>
      <c r="AU108" s="533"/>
      <c r="AV108" s="533"/>
      <c r="AW108" s="533"/>
      <c r="AX108" s="533"/>
      <c r="AY108" s="533"/>
      <c r="AZ108" s="533"/>
      <c r="BA108" s="533"/>
      <c r="BB108" s="533"/>
      <c r="BC108" s="533"/>
      <c r="BD108" s="533"/>
      <c r="BE108" s="533"/>
      <c r="BF108" s="533"/>
      <c r="BG108" s="533"/>
      <c r="BH108" s="533"/>
      <c r="BI108" s="533"/>
      <c r="BJ108" s="533"/>
      <c r="BK108" s="533"/>
      <c r="BL108" s="533"/>
      <c r="BM108" s="533"/>
      <c r="BN108" s="533"/>
      <c r="BO108" s="533"/>
      <c r="BP108" s="533"/>
      <c r="BQ108" s="533"/>
      <c r="BR108" s="533"/>
      <c r="BS108" s="533"/>
      <c r="BT108" s="533"/>
    </row>
    <row r="109" spans="1:72" s="635" customFormat="1" ht="15.75" customHeight="1" x14ac:dyDescent="0.2">
      <c r="A109" s="546"/>
      <c r="B109" s="547"/>
      <c r="C109" s="565"/>
      <c r="D109" s="548"/>
      <c r="E109" s="548"/>
      <c r="F109" s="558"/>
      <c r="G109" s="636">
        <f>SUM(G110:G111)</f>
        <v>12792</v>
      </c>
      <c r="H109" s="533"/>
      <c r="I109" s="533"/>
      <c r="J109" s="533"/>
      <c r="K109" s="533"/>
      <c r="L109" s="533"/>
      <c r="M109" s="533"/>
      <c r="N109" s="533"/>
      <c r="O109" s="533"/>
      <c r="P109" s="533"/>
      <c r="Q109" s="533"/>
      <c r="R109" s="533"/>
      <c r="S109" s="533"/>
      <c r="T109" s="533"/>
      <c r="U109" s="533"/>
      <c r="V109" s="533"/>
      <c r="W109" s="533"/>
      <c r="X109" s="533"/>
      <c r="Y109" s="533"/>
      <c r="Z109" s="533"/>
      <c r="AA109" s="533"/>
      <c r="AB109" s="533"/>
      <c r="AC109" s="533"/>
      <c r="AD109" s="533"/>
      <c r="AE109" s="533"/>
      <c r="AF109" s="533"/>
      <c r="AG109" s="533"/>
      <c r="AH109" s="533"/>
      <c r="AI109" s="533"/>
      <c r="AJ109" s="533"/>
      <c r="AK109" s="533"/>
      <c r="AL109" s="533"/>
      <c r="AM109" s="533"/>
      <c r="AN109" s="533"/>
      <c r="AO109" s="533"/>
      <c r="AP109" s="533"/>
      <c r="AQ109" s="533"/>
      <c r="AR109" s="533"/>
      <c r="AS109" s="533"/>
      <c r="AT109" s="533"/>
      <c r="AU109" s="533"/>
      <c r="AV109" s="533"/>
      <c r="AW109" s="533"/>
      <c r="AX109" s="533"/>
      <c r="AY109" s="533"/>
      <c r="AZ109" s="533"/>
      <c r="BA109" s="533"/>
      <c r="BB109" s="533"/>
      <c r="BC109" s="533"/>
      <c r="BD109" s="533"/>
      <c r="BE109" s="533"/>
      <c r="BF109" s="533"/>
      <c r="BG109" s="533"/>
      <c r="BH109" s="533"/>
      <c r="BI109" s="533"/>
      <c r="BJ109" s="533"/>
      <c r="BK109" s="533"/>
      <c r="BL109" s="533"/>
      <c r="BM109" s="533"/>
      <c r="BN109" s="533"/>
      <c r="BO109" s="533"/>
      <c r="BP109" s="533"/>
      <c r="BQ109" s="533"/>
      <c r="BR109" s="533"/>
      <c r="BS109" s="533"/>
      <c r="BT109" s="533"/>
    </row>
    <row r="110" spans="1:72" s="635" customFormat="1" ht="15.75" customHeight="1" x14ac:dyDescent="0.2">
      <c r="A110" s="546"/>
      <c r="B110" s="547"/>
      <c r="C110" s="565"/>
      <c r="D110" s="548"/>
      <c r="E110" s="548" t="s">
        <v>494</v>
      </c>
      <c r="F110" s="558" t="s">
        <v>229</v>
      </c>
      <c r="G110" s="559">
        <f>4416+5864</f>
        <v>10280</v>
      </c>
      <c r="H110" s="533"/>
      <c r="I110" s="533"/>
      <c r="J110" s="533"/>
      <c r="K110" s="533"/>
      <c r="L110" s="533"/>
      <c r="M110" s="533"/>
      <c r="N110" s="533"/>
      <c r="O110" s="533"/>
      <c r="P110" s="533"/>
      <c r="Q110" s="533"/>
      <c r="R110" s="533"/>
      <c r="S110" s="533"/>
      <c r="T110" s="533"/>
      <c r="U110" s="533"/>
      <c r="V110" s="533"/>
      <c r="W110" s="533"/>
      <c r="X110" s="533"/>
      <c r="Y110" s="533"/>
      <c r="Z110" s="533"/>
      <c r="AA110" s="533"/>
      <c r="AB110" s="533"/>
      <c r="AC110" s="533"/>
      <c r="AD110" s="533"/>
      <c r="AE110" s="533"/>
      <c r="AF110" s="533"/>
      <c r="AG110" s="533"/>
      <c r="AH110" s="533"/>
      <c r="AI110" s="533"/>
      <c r="AJ110" s="533"/>
      <c r="AK110" s="533"/>
      <c r="AL110" s="533"/>
      <c r="AM110" s="533"/>
      <c r="AN110" s="533"/>
      <c r="AO110" s="533"/>
      <c r="AP110" s="533"/>
      <c r="AQ110" s="533"/>
      <c r="AR110" s="533"/>
      <c r="AS110" s="533"/>
      <c r="AT110" s="533"/>
      <c r="AU110" s="533"/>
      <c r="AV110" s="533"/>
      <c r="AW110" s="533"/>
      <c r="AX110" s="533"/>
      <c r="AY110" s="533"/>
      <c r="AZ110" s="533"/>
      <c r="BA110" s="533"/>
      <c r="BB110" s="533"/>
      <c r="BC110" s="533"/>
      <c r="BD110" s="533"/>
      <c r="BE110" s="533"/>
      <c r="BF110" s="533"/>
      <c r="BG110" s="533"/>
      <c r="BH110" s="533"/>
      <c r="BI110" s="533"/>
      <c r="BJ110" s="533"/>
      <c r="BK110" s="533"/>
      <c r="BL110" s="533"/>
      <c r="BM110" s="533"/>
      <c r="BN110" s="533"/>
      <c r="BO110" s="533"/>
      <c r="BP110" s="533"/>
      <c r="BQ110" s="533"/>
      <c r="BR110" s="533"/>
      <c r="BS110" s="533"/>
      <c r="BT110" s="533"/>
    </row>
    <row r="111" spans="1:72" s="635" customFormat="1" ht="15.75" customHeight="1" x14ac:dyDescent="0.2">
      <c r="A111" s="546"/>
      <c r="B111" s="547"/>
      <c r="C111" s="565"/>
      <c r="D111" s="548"/>
      <c r="E111" s="548" t="s">
        <v>468</v>
      </c>
      <c r="F111" s="558" t="s">
        <v>229</v>
      </c>
      <c r="G111" s="559">
        <f>1079+1433</f>
        <v>2512</v>
      </c>
      <c r="H111" s="533"/>
      <c r="I111" s="533"/>
      <c r="J111" s="533"/>
      <c r="K111" s="533"/>
      <c r="L111" s="533"/>
      <c r="M111" s="533"/>
      <c r="N111" s="533"/>
      <c r="O111" s="533"/>
      <c r="P111" s="533"/>
      <c r="Q111" s="533"/>
      <c r="R111" s="533"/>
      <c r="S111" s="533"/>
      <c r="T111" s="533"/>
      <c r="U111" s="533"/>
      <c r="V111" s="533"/>
      <c r="W111" s="533"/>
      <c r="X111" s="533"/>
      <c r="Y111" s="533"/>
      <c r="Z111" s="533"/>
      <c r="AA111" s="533"/>
      <c r="AB111" s="533"/>
      <c r="AC111" s="533"/>
      <c r="AD111" s="533"/>
      <c r="AE111" s="533"/>
      <c r="AF111" s="533"/>
      <c r="AG111" s="533"/>
      <c r="AH111" s="533"/>
      <c r="AI111" s="533"/>
      <c r="AJ111" s="533"/>
      <c r="AK111" s="533"/>
      <c r="AL111" s="533"/>
      <c r="AM111" s="533"/>
      <c r="AN111" s="533"/>
      <c r="AO111" s="533"/>
      <c r="AP111" s="533"/>
      <c r="AQ111" s="533"/>
      <c r="AR111" s="533"/>
      <c r="AS111" s="533"/>
      <c r="AT111" s="533"/>
      <c r="AU111" s="533"/>
      <c r="AV111" s="533"/>
      <c r="AW111" s="533"/>
      <c r="AX111" s="533"/>
      <c r="AY111" s="533"/>
      <c r="AZ111" s="533"/>
      <c r="BA111" s="533"/>
      <c r="BB111" s="533"/>
      <c r="BC111" s="533"/>
      <c r="BD111" s="533"/>
      <c r="BE111" s="533"/>
      <c r="BF111" s="533"/>
      <c r="BG111" s="533"/>
      <c r="BH111" s="533"/>
      <c r="BI111" s="533"/>
      <c r="BJ111" s="533"/>
      <c r="BK111" s="533"/>
      <c r="BL111" s="533"/>
      <c r="BM111" s="533"/>
      <c r="BN111" s="533"/>
      <c r="BO111" s="533"/>
      <c r="BP111" s="533"/>
      <c r="BQ111" s="533"/>
      <c r="BR111" s="533"/>
      <c r="BS111" s="533"/>
      <c r="BT111" s="533"/>
    </row>
    <row r="112" spans="1:72" s="635" customFormat="1" ht="15.75" customHeight="1" x14ac:dyDescent="0.2">
      <c r="A112" s="546"/>
      <c r="B112" s="547"/>
      <c r="C112" s="565"/>
      <c r="D112" s="548"/>
      <c r="E112" s="548"/>
      <c r="F112" s="558"/>
      <c r="G112" s="559"/>
      <c r="H112" s="533"/>
      <c r="I112" s="533"/>
      <c r="J112" s="533"/>
      <c r="K112" s="533"/>
      <c r="L112" s="533"/>
      <c r="M112" s="533"/>
      <c r="N112" s="533"/>
      <c r="O112" s="533"/>
      <c r="P112" s="533"/>
      <c r="Q112" s="533"/>
      <c r="R112" s="533"/>
      <c r="S112" s="533"/>
      <c r="T112" s="533"/>
      <c r="U112" s="533"/>
      <c r="V112" s="533"/>
      <c r="W112" s="533"/>
      <c r="X112" s="533"/>
      <c r="Y112" s="533"/>
      <c r="Z112" s="533"/>
      <c r="AA112" s="533"/>
      <c r="AB112" s="533"/>
      <c r="AC112" s="533"/>
      <c r="AD112" s="533"/>
      <c r="AE112" s="533"/>
      <c r="AF112" s="533"/>
      <c r="AG112" s="533"/>
      <c r="AH112" s="533"/>
      <c r="AI112" s="533"/>
      <c r="AJ112" s="533"/>
      <c r="AK112" s="533"/>
      <c r="AL112" s="533"/>
      <c r="AM112" s="533"/>
      <c r="AN112" s="533"/>
      <c r="AO112" s="533"/>
      <c r="AP112" s="533"/>
      <c r="AQ112" s="533"/>
      <c r="AR112" s="533"/>
      <c r="AS112" s="533"/>
      <c r="AT112" s="533"/>
      <c r="AU112" s="533"/>
      <c r="AV112" s="533"/>
      <c r="AW112" s="533"/>
      <c r="AX112" s="533"/>
      <c r="AY112" s="533"/>
      <c r="AZ112" s="533"/>
      <c r="BA112" s="533"/>
      <c r="BB112" s="533"/>
      <c r="BC112" s="533"/>
      <c r="BD112" s="533"/>
      <c r="BE112" s="533"/>
      <c r="BF112" s="533"/>
      <c r="BG112" s="533"/>
      <c r="BH112" s="533"/>
      <c r="BI112" s="533"/>
      <c r="BJ112" s="533"/>
      <c r="BK112" s="533"/>
      <c r="BL112" s="533"/>
      <c r="BM112" s="533"/>
      <c r="BN112" s="533"/>
      <c r="BO112" s="533"/>
      <c r="BP112" s="533"/>
      <c r="BQ112" s="533"/>
      <c r="BR112" s="533"/>
      <c r="BS112" s="533"/>
      <c r="BT112" s="533"/>
    </row>
    <row r="113" spans="1:72" s="635" customFormat="1" ht="15.75" customHeight="1" x14ac:dyDescent="0.2">
      <c r="A113" s="546"/>
      <c r="B113" s="637" t="s">
        <v>82</v>
      </c>
      <c r="C113" s="548" t="s">
        <v>492</v>
      </c>
      <c r="D113" s="548" t="s">
        <v>499</v>
      </c>
      <c r="E113" s="554" t="s">
        <v>229</v>
      </c>
      <c r="F113" s="555" t="s">
        <v>229</v>
      </c>
      <c r="G113" s="556">
        <f>SUM(G115)</f>
        <v>19992</v>
      </c>
      <c r="H113" s="533"/>
      <c r="I113" s="533"/>
      <c r="J113" s="533"/>
      <c r="K113" s="533"/>
      <c r="L113" s="533"/>
      <c r="M113" s="533"/>
      <c r="N113" s="533"/>
      <c r="O113" s="533"/>
      <c r="P113" s="533"/>
      <c r="Q113" s="533"/>
      <c r="R113" s="533"/>
      <c r="S113" s="533"/>
      <c r="T113" s="533"/>
      <c r="U113" s="533"/>
      <c r="V113" s="533"/>
      <c r="W113" s="533"/>
      <c r="X113" s="533"/>
      <c r="Y113" s="533"/>
      <c r="Z113" s="533"/>
      <c r="AA113" s="533"/>
      <c r="AB113" s="533"/>
      <c r="AC113" s="533"/>
      <c r="AD113" s="533"/>
      <c r="AE113" s="533"/>
      <c r="AF113" s="533"/>
      <c r="AG113" s="533"/>
      <c r="AH113" s="533"/>
      <c r="AI113" s="533"/>
      <c r="AJ113" s="533"/>
      <c r="AK113" s="533"/>
      <c r="AL113" s="533"/>
      <c r="AM113" s="533"/>
      <c r="AN113" s="533"/>
      <c r="AO113" s="533"/>
      <c r="AP113" s="533"/>
      <c r="AQ113" s="533"/>
      <c r="AR113" s="533"/>
      <c r="AS113" s="533"/>
      <c r="AT113" s="533"/>
      <c r="AU113" s="533"/>
      <c r="AV113" s="533"/>
      <c r="AW113" s="533"/>
      <c r="AX113" s="533"/>
      <c r="AY113" s="533"/>
      <c r="AZ113" s="533"/>
      <c r="BA113" s="533"/>
      <c r="BB113" s="533"/>
      <c r="BC113" s="533"/>
      <c r="BD113" s="533"/>
      <c r="BE113" s="533"/>
      <c r="BF113" s="533"/>
      <c r="BG113" s="533"/>
      <c r="BH113" s="533"/>
      <c r="BI113" s="533"/>
      <c r="BJ113" s="533"/>
      <c r="BK113" s="533"/>
      <c r="BL113" s="533"/>
      <c r="BM113" s="533"/>
      <c r="BN113" s="533"/>
      <c r="BO113" s="533"/>
      <c r="BP113" s="533"/>
      <c r="BQ113" s="533"/>
      <c r="BR113" s="533"/>
      <c r="BS113" s="533"/>
      <c r="BT113" s="533"/>
    </row>
    <row r="114" spans="1:72" s="635" customFormat="1" ht="15.75" customHeight="1" x14ac:dyDescent="0.2">
      <c r="A114" s="546"/>
      <c r="B114" s="547"/>
      <c r="C114" s="565"/>
      <c r="D114" s="548"/>
      <c r="E114" s="548"/>
      <c r="F114" s="558"/>
      <c r="G114" s="559"/>
      <c r="H114" s="533"/>
      <c r="I114" s="533"/>
      <c r="J114" s="533"/>
      <c r="K114" s="533"/>
      <c r="L114" s="533"/>
      <c r="M114" s="533"/>
      <c r="N114" s="533"/>
      <c r="O114" s="533"/>
      <c r="P114" s="533"/>
      <c r="Q114" s="533"/>
      <c r="R114" s="533"/>
      <c r="S114" s="533"/>
      <c r="T114" s="533"/>
      <c r="U114" s="533"/>
      <c r="V114" s="533"/>
      <c r="W114" s="533"/>
      <c r="X114" s="533"/>
      <c r="Y114" s="533"/>
      <c r="Z114" s="533"/>
      <c r="AA114" s="533"/>
      <c r="AB114" s="533"/>
      <c r="AC114" s="533"/>
      <c r="AD114" s="533"/>
      <c r="AE114" s="533"/>
      <c r="AF114" s="533"/>
      <c r="AG114" s="533"/>
      <c r="AH114" s="533"/>
      <c r="AI114" s="533"/>
      <c r="AJ114" s="533"/>
      <c r="AK114" s="533"/>
      <c r="AL114" s="533"/>
      <c r="AM114" s="533"/>
      <c r="AN114" s="533"/>
      <c r="AO114" s="533"/>
      <c r="AP114" s="533"/>
      <c r="AQ114" s="533"/>
      <c r="AR114" s="533"/>
      <c r="AS114" s="533"/>
      <c r="AT114" s="533"/>
      <c r="AU114" s="533"/>
      <c r="AV114" s="533"/>
      <c r="AW114" s="533"/>
      <c r="AX114" s="533"/>
      <c r="AY114" s="533"/>
      <c r="AZ114" s="533"/>
      <c r="BA114" s="533"/>
      <c r="BB114" s="533"/>
      <c r="BC114" s="533"/>
      <c r="BD114" s="533"/>
      <c r="BE114" s="533"/>
      <c r="BF114" s="533"/>
      <c r="BG114" s="533"/>
      <c r="BH114" s="533"/>
      <c r="BI114" s="533"/>
      <c r="BJ114" s="533"/>
      <c r="BK114" s="533"/>
      <c r="BL114" s="533"/>
      <c r="BM114" s="533"/>
      <c r="BN114" s="533"/>
      <c r="BO114" s="533"/>
      <c r="BP114" s="533"/>
      <c r="BQ114" s="533"/>
      <c r="BR114" s="533"/>
      <c r="BS114" s="533"/>
      <c r="BT114" s="533"/>
    </row>
    <row r="115" spans="1:72" s="635" customFormat="1" ht="15.75" customHeight="1" x14ac:dyDescent="0.2">
      <c r="A115" s="546"/>
      <c r="B115" s="547"/>
      <c r="C115" s="565"/>
      <c r="D115" s="548"/>
      <c r="E115" s="548"/>
      <c r="F115" s="558"/>
      <c r="G115" s="636">
        <f>SUM(G116:G117)</f>
        <v>19992</v>
      </c>
      <c r="H115" s="533"/>
      <c r="I115" s="533"/>
      <c r="J115" s="533"/>
      <c r="K115" s="533"/>
      <c r="L115" s="533"/>
      <c r="M115" s="533"/>
      <c r="N115" s="533"/>
      <c r="O115" s="533"/>
      <c r="P115" s="533"/>
      <c r="Q115" s="533"/>
      <c r="R115" s="533"/>
      <c r="S115" s="533"/>
      <c r="T115" s="533"/>
      <c r="U115" s="533"/>
      <c r="V115" s="533"/>
      <c r="W115" s="533"/>
      <c r="X115" s="533"/>
      <c r="Y115" s="533"/>
      <c r="Z115" s="533"/>
      <c r="AA115" s="533"/>
      <c r="AB115" s="533"/>
      <c r="AC115" s="533"/>
      <c r="AD115" s="533"/>
      <c r="AE115" s="533"/>
      <c r="AF115" s="533"/>
      <c r="AG115" s="533"/>
      <c r="AH115" s="533"/>
      <c r="AI115" s="533"/>
      <c r="AJ115" s="533"/>
      <c r="AK115" s="533"/>
      <c r="AL115" s="533"/>
      <c r="AM115" s="533"/>
      <c r="AN115" s="533"/>
      <c r="AO115" s="533"/>
      <c r="AP115" s="533"/>
      <c r="AQ115" s="533"/>
      <c r="AR115" s="533"/>
      <c r="AS115" s="533"/>
      <c r="AT115" s="533"/>
      <c r="AU115" s="533"/>
      <c r="AV115" s="533"/>
      <c r="AW115" s="533"/>
      <c r="AX115" s="533"/>
      <c r="AY115" s="533"/>
      <c r="AZ115" s="533"/>
      <c r="BA115" s="533"/>
      <c r="BB115" s="533"/>
      <c r="BC115" s="533"/>
      <c r="BD115" s="533"/>
      <c r="BE115" s="533"/>
      <c r="BF115" s="533"/>
      <c r="BG115" s="533"/>
      <c r="BH115" s="533"/>
      <c r="BI115" s="533"/>
      <c r="BJ115" s="533"/>
      <c r="BK115" s="533"/>
      <c r="BL115" s="533"/>
      <c r="BM115" s="533"/>
      <c r="BN115" s="533"/>
      <c r="BO115" s="533"/>
      <c r="BP115" s="533"/>
      <c r="BQ115" s="533"/>
      <c r="BR115" s="533"/>
      <c r="BS115" s="533"/>
      <c r="BT115" s="533"/>
    </row>
    <row r="116" spans="1:72" s="635" customFormat="1" ht="15.75" customHeight="1" x14ac:dyDescent="0.2">
      <c r="A116" s="546"/>
      <c r="B116" s="547"/>
      <c r="C116" s="565"/>
      <c r="D116" s="548"/>
      <c r="E116" s="548" t="s">
        <v>494</v>
      </c>
      <c r="F116" s="558" t="s">
        <v>229</v>
      </c>
      <c r="G116" s="559">
        <f>7396+8670</f>
        <v>16066</v>
      </c>
      <c r="H116" s="533"/>
      <c r="I116" s="533"/>
      <c r="J116" s="533"/>
      <c r="K116" s="533"/>
      <c r="L116" s="533"/>
      <c r="M116" s="533"/>
      <c r="N116" s="533"/>
      <c r="O116" s="533"/>
      <c r="P116" s="533"/>
      <c r="Q116" s="533"/>
      <c r="R116" s="533"/>
      <c r="S116" s="533"/>
      <c r="T116" s="533"/>
      <c r="U116" s="533"/>
      <c r="V116" s="533"/>
      <c r="W116" s="533"/>
      <c r="X116" s="533"/>
      <c r="Y116" s="533"/>
      <c r="Z116" s="533"/>
      <c r="AA116" s="533"/>
      <c r="AB116" s="533"/>
      <c r="AC116" s="533"/>
      <c r="AD116" s="533"/>
      <c r="AE116" s="533"/>
      <c r="AF116" s="533"/>
      <c r="AG116" s="533"/>
      <c r="AH116" s="533"/>
      <c r="AI116" s="533"/>
      <c r="AJ116" s="533"/>
      <c r="AK116" s="533"/>
      <c r="AL116" s="533"/>
      <c r="AM116" s="533"/>
      <c r="AN116" s="533"/>
      <c r="AO116" s="533"/>
      <c r="AP116" s="533"/>
      <c r="AQ116" s="533"/>
      <c r="AR116" s="533"/>
      <c r="AS116" s="533"/>
      <c r="AT116" s="533"/>
      <c r="AU116" s="533"/>
      <c r="AV116" s="533"/>
      <c r="AW116" s="533"/>
      <c r="AX116" s="533"/>
      <c r="AY116" s="533"/>
      <c r="AZ116" s="533"/>
      <c r="BA116" s="533"/>
      <c r="BB116" s="533"/>
      <c r="BC116" s="533"/>
      <c r="BD116" s="533"/>
      <c r="BE116" s="533"/>
      <c r="BF116" s="533"/>
      <c r="BG116" s="533"/>
      <c r="BH116" s="533"/>
      <c r="BI116" s="533"/>
      <c r="BJ116" s="533"/>
      <c r="BK116" s="533"/>
      <c r="BL116" s="533"/>
      <c r="BM116" s="533"/>
      <c r="BN116" s="533"/>
      <c r="BO116" s="533"/>
      <c r="BP116" s="533"/>
      <c r="BQ116" s="533"/>
      <c r="BR116" s="533"/>
      <c r="BS116" s="533"/>
      <c r="BT116" s="533"/>
    </row>
    <row r="117" spans="1:72" s="635" customFormat="1" ht="15.75" customHeight="1" x14ac:dyDescent="0.2">
      <c r="A117" s="546"/>
      <c r="B117" s="547"/>
      <c r="C117" s="565"/>
      <c r="D117" s="548"/>
      <c r="E117" s="548" t="s">
        <v>468</v>
      </c>
      <c r="F117" s="558" t="s">
        <v>229</v>
      </c>
      <c r="G117" s="559">
        <f>1808+2118</f>
        <v>3926</v>
      </c>
      <c r="H117" s="533"/>
      <c r="I117" s="533"/>
      <c r="J117" s="533"/>
      <c r="K117" s="533"/>
      <c r="L117" s="533"/>
      <c r="M117" s="533"/>
      <c r="N117" s="533"/>
      <c r="O117" s="533"/>
      <c r="P117" s="533"/>
      <c r="Q117" s="533"/>
      <c r="R117" s="533"/>
      <c r="S117" s="533"/>
      <c r="T117" s="533"/>
      <c r="U117" s="533"/>
      <c r="V117" s="533"/>
      <c r="W117" s="533"/>
      <c r="X117" s="533"/>
      <c r="Y117" s="533"/>
      <c r="Z117" s="533"/>
      <c r="AA117" s="533"/>
      <c r="AB117" s="533"/>
      <c r="AC117" s="533"/>
      <c r="AD117" s="533"/>
      <c r="AE117" s="533"/>
      <c r="AF117" s="533"/>
      <c r="AG117" s="533"/>
      <c r="AH117" s="533"/>
      <c r="AI117" s="533"/>
      <c r="AJ117" s="533"/>
      <c r="AK117" s="533"/>
      <c r="AL117" s="533"/>
      <c r="AM117" s="533"/>
      <c r="AN117" s="533"/>
      <c r="AO117" s="533"/>
      <c r="AP117" s="533"/>
      <c r="AQ117" s="533"/>
      <c r="AR117" s="533"/>
      <c r="AS117" s="533"/>
      <c r="AT117" s="533"/>
      <c r="AU117" s="533"/>
      <c r="AV117" s="533"/>
      <c r="AW117" s="533"/>
      <c r="AX117" s="533"/>
      <c r="AY117" s="533"/>
      <c r="AZ117" s="533"/>
      <c r="BA117" s="533"/>
      <c r="BB117" s="533"/>
      <c r="BC117" s="533"/>
      <c r="BD117" s="533"/>
      <c r="BE117" s="533"/>
      <c r="BF117" s="533"/>
      <c r="BG117" s="533"/>
      <c r="BH117" s="533"/>
      <c r="BI117" s="533"/>
      <c r="BJ117" s="533"/>
      <c r="BK117" s="533"/>
      <c r="BL117" s="533"/>
      <c r="BM117" s="533"/>
      <c r="BN117" s="533"/>
      <c r="BO117" s="533"/>
      <c r="BP117" s="533"/>
      <c r="BQ117" s="533"/>
      <c r="BR117" s="533"/>
      <c r="BS117" s="533"/>
      <c r="BT117" s="533"/>
    </row>
    <row r="118" spans="1:72" s="635" customFormat="1" ht="15.75" customHeight="1" x14ac:dyDescent="0.2">
      <c r="A118" s="546"/>
      <c r="B118" s="547"/>
      <c r="C118" s="565"/>
      <c r="D118" s="548"/>
      <c r="E118" s="548"/>
      <c r="F118" s="558"/>
      <c r="G118" s="559"/>
      <c r="H118" s="533"/>
      <c r="I118" s="533"/>
      <c r="J118" s="533"/>
      <c r="K118" s="533"/>
      <c r="L118" s="533"/>
      <c r="M118" s="533"/>
      <c r="N118" s="533"/>
      <c r="O118" s="533"/>
      <c r="P118" s="533"/>
      <c r="Q118" s="533"/>
      <c r="R118" s="533"/>
      <c r="S118" s="533"/>
      <c r="T118" s="533"/>
      <c r="U118" s="533"/>
      <c r="V118" s="533"/>
      <c r="W118" s="533"/>
      <c r="X118" s="533"/>
      <c r="Y118" s="533"/>
      <c r="Z118" s="533"/>
      <c r="AA118" s="533"/>
      <c r="AB118" s="533"/>
      <c r="AC118" s="533"/>
      <c r="AD118" s="533"/>
      <c r="AE118" s="533"/>
      <c r="AF118" s="533"/>
      <c r="AG118" s="533"/>
      <c r="AH118" s="533"/>
      <c r="AI118" s="533"/>
      <c r="AJ118" s="533"/>
      <c r="AK118" s="533"/>
      <c r="AL118" s="533"/>
      <c r="AM118" s="533"/>
      <c r="AN118" s="533"/>
      <c r="AO118" s="533"/>
      <c r="AP118" s="533"/>
      <c r="AQ118" s="533"/>
      <c r="AR118" s="533"/>
      <c r="AS118" s="533"/>
      <c r="AT118" s="533"/>
      <c r="AU118" s="533"/>
      <c r="AV118" s="533"/>
      <c r="AW118" s="533"/>
      <c r="AX118" s="533"/>
      <c r="AY118" s="533"/>
      <c r="AZ118" s="533"/>
      <c r="BA118" s="533"/>
      <c r="BB118" s="533"/>
      <c r="BC118" s="533"/>
      <c r="BD118" s="533"/>
      <c r="BE118" s="533"/>
      <c r="BF118" s="533"/>
      <c r="BG118" s="533"/>
      <c r="BH118" s="533"/>
      <c r="BI118" s="533"/>
      <c r="BJ118" s="533"/>
      <c r="BK118" s="533"/>
      <c r="BL118" s="533"/>
      <c r="BM118" s="533"/>
      <c r="BN118" s="533"/>
      <c r="BO118" s="533"/>
      <c r="BP118" s="533"/>
      <c r="BQ118" s="533"/>
      <c r="BR118" s="533"/>
      <c r="BS118" s="533"/>
      <c r="BT118" s="533"/>
    </row>
    <row r="119" spans="1:72" s="635" customFormat="1" ht="15.75" customHeight="1" x14ac:dyDescent="0.2">
      <c r="A119" s="546"/>
      <c r="B119" s="637" t="s">
        <v>82</v>
      </c>
      <c r="C119" s="548" t="s">
        <v>492</v>
      </c>
      <c r="D119" s="548" t="s">
        <v>500</v>
      </c>
      <c r="E119" s="549" t="s">
        <v>229</v>
      </c>
      <c r="F119" s="551" t="s">
        <v>229</v>
      </c>
      <c r="G119" s="550">
        <f>SUM(G121)</f>
        <v>5468</v>
      </c>
      <c r="H119" s="533"/>
      <c r="I119" s="533"/>
      <c r="J119" s="533"/>
      <c r="K119" s="533"/>
      <c r="L119" s="533"/>
      <c r="M119" s="533"/>
      <c r="N119" s="533"/>
      <c r="O119" s="533"/>
      <c r="P119" s="533"/>
      <c r="Q119" s="533"/>
      <c r="R119" s="533"/>
      <c r="S119" s="533"/>
      <c r="T119" s="533"/>
      <c r="U119" s="533"/>
      <c r="V119" s="533"/>
      <c r="W119" s="533"/>
      <c r="X119" s="533"/>
      <c r="Y119" s="533"/>
      <c r="Z119" s="533"/>
      <c r="AA119" s="533"/>
      <c r="AB119" s="533"/>
      <c r="AC119" s="533"/>
      <c r="AD119" s="533"/>
      <c r="AE119" s="533"/>
      <c r="AF119" s="533"/>
      <c r="AG119" s="533"/>
      <c r="AH119" s="533"/>
      <c r="AI119" s="533"/>
      <c r="AJ119" s="533"/>
      <c r="AK119" s="533"/>
      <c r="AL119" s="533"/>
      <c r="AM119" s="533"/>
      <c r="AN119" s="533"/>
      <c r="AO119" s="533"/>
      <c r="AP119" s="533"/>
      <c r="AQ119" s="533"/>
      <c r="AR119" s="533"/>
      <c r="AS119" s="533"/>
      <c r="AT119" s="533"/>
      <c r="AU119" s="533"/>
      <c r="AV119" s="533"/>
      <c r="AW119" s="533"/>
      <c r="AX119" s="533"/>
      <c r="AY119" s="533"/>
      <c r="AZ119" s="533"/>
      <c r="BA119" s="533"/>
      <c r="BB119" s="533"/>
      <c r="BC119" s="533"/>
      <c r="BD119" s="533"/>
      <c r="BE119" s="533"/>
      <c r="BF119" s="533"/>
      <c r="BG119" s="533"/>
      <c r="BH119" s="533"/>
      <c r="BI119" s="533"/>
      <c r="BJ119" s="533"/>
      <c r="BK119" s="533"/>
      <c r="BL119" s="533"/>
      <c r="BM119" s="533"/>
      <c r="BN119" s="533"/>
      <c r="BO119" s="533"/>
      <c r="BP119" s="533"/>
      <c r="BQ119" s="533"/>
      <c r="BR119" s="533"/>
      <c r="BS119" s="533"/>
      <c r="BT119" s="533"/>
    </row>
    <row r="120" spans="1:72" s="635" customFormat="1" ht="15.75" customHeight="1" x14ac:dyDescent="0.2">
      <c r="A120" s="546"/>
      <c r="B120" s="547"/>
      <c r="C120" s="565"/>
      <c r="D120" s="548"/>
      <c r="E120" s="548"/>
      <c r="F120" s="558"/>
      <c r="G120" s="559"/>
      <c r="H120" s="533"/>
      <c r="I120" s="533"/>
      <c r="J120" s="533"/>
      <c r="K120" s="533"/>
      <c r="L120" s="533"/>
      <c r="M120" s="533"/>
      <c r="N120" s="533"/>
      <c r="O120" s="533"/>
      <c r="P120" s="533"/>
      <c r="Q120" s="533"/>
      <c r="R120" s="533"/>
      <c r="S120" s="533"/>
      <c r="T120" s="533"/>
      <c r="U120" s="533"/>
      <c r="V120" s="533"/>
      <c r="W120" s="533"/>
      <c r="X120" s="533"/>
      <c r="Y120" s="533"/>
      <c r="Z120" s="533"/>
      <c r="AA120" s="533"/>
      <c r="AB120" s="533"/>
      <c r="AC120" s="533"/>
      <c r="AD120" s="533"/>
      <c r="AE120" s="533"/>
      <c r="AF120" s="533"/>
      <c r="AG120" s="533"/>
      <c r="AH120" s="533"/>
      <c r="AI120" s="533"/>
      <c r="AJ120" s="533"/>
      <c r="AK120" s="533"/>
      <c r="AL120" s="533"/>
      <c r="AM120" s="533"/>
      <c r="AN120" s="533"/>
      <c r="AO120" s="533"/>
      <c r="AP120" s="533"/>
      <c r="AQ120" s="533"/>
      <c r="AR120" s="533"/>
      <c r="AS120" s="533"/>
      <c r="AT120" s="533"/>
      <c r="AU120" s="533"/>
      <c r="AV120" s="533"/>
      <c r="AW120" s="533"/>
      <c r="AX120" s="533"/>
      <c r="AY120" s="533"/>
      <c r="AZ120" s="533"/>
      <c r="BA120" s="533"/>
      <c r="BB120" s="533"/>
      <c r="BC120" s="533"/>
      <c r="BD120" s="533"/>
      <c r="BE120" s="533"/>
      <c r="BF120" s="533"/>
      <c r="BG120" s="533"/>
      <c r="BH120" s="533"/>
      <c r="BI120" s="533"/>
      <c r="BJ120" s="533"/>
      <c r="BK120" s="533"/>
      <c r="BL120" s="533"/>
      <c r="BM120" s="533"/>
      <c r="BN120" s="533"/>
      <c r="BO120" s="533"/>
      <c r="BP120" s="533"/>
      <c r="BQ120" s="533"/>
      <c r="BR120" s="533"/>
      <c r="BS120" s="533"/>
      <c r="BT120" s="533"/>
    </row>
    <row r="121" spans="1:72" s="635" customFormat="1" ht="15.75" customHeight="1" x14ac:dyDescent="0.2">
      <c r="A121" s="546"/>
      <c r="B121" s="547"/>
      <c r="C121" s="565"/>
      <c r="D121" s="548"/>
      <c r="E121" s="548"/>
      <c r="F121" s="558"/>
      <c r="G121" s="636">
        <f>SUM(G122:G123)</f>
        <v>5468</v>
      </c>
      <c r="H121" s="533"/>
      <c r="I121" s="533"/>
      <c r="J121" s="533"/>
      <c r="K121" s="533"/>
      <c r="L121" s="533"/>
      <c r="M121" s="533"/>
      <c r="N121" s="533"/>
      <c r="O121" s="533"/>
      <c r="P121" s="533"/>
      <c r="Q121" s="533"/>
      <c r="R121" s="533"/>
      <c r="S121" s="533"/>
      <c r="T121" s="533"/>
      <c r="U121" s="533"/>
      <c r="V121" s="533"/>
      <c r="W121" s="533"/>
      <c r="X121" s="533"/>
      <c r="Y121" s="533"/>
      <c r="Z121" s="533"/>
      <c r="AA121" s="533"/>
      <c r="AB121" s="533"/>
      <c r="AC121" s="533"/>
      <c r="AD121" s="533"/>
      <c r="AE121" s="533"/>
      <c r="AF121" s="533"/>
      <c r="AG121" s="533"/>
      <c r="AH121" s="533"/>
      <c r="AI121" s="533"/>
      <c r="AJ121" s="533"/>
      <c r="AK121" s="533"/>
      <c r="AL121" s="533"/>
      <c r="AM121" s="533"/>
      <c r="AN121" s="533"/>
      <c r="AO121" s="533"/>
      <c r="AP121" s="533"/>
      <c r="AQ121" s="533"/>
      <c r="AR121" s="533"/>
      <c r="AS121" s="533"/>
      <c r="AT121" s="533"/>
      <c r="AU121" s="533"/>
      <c r="AV121" s="533"/>
      <c r="AW121" s="533"/>
      <c r="AX121" s="533"/>
      <c r="AY121" s="533"/>
      <c r="AZ121" s="533"/>
      <c r="BA121" s="533"/>
      <c r="BB121" s="533"/>
      <c r="BC121" s="533"/>
      <c r="BD121" s="533"/>
      <c r="BE121" s="533"/>
      <c r="BF121" s="533"/>
      <c r="BG121" s="533"/>
      <c r="BH121" s="533"/>
      <c r="BI121" s="533"/>
      <c r="BJ121" s="533"/>
      <c r="BK121" s="533"/>
      <c r="BL121" s="533"/>
      <c r="BM121" s="533"/>
      <c r="BN121" s="533"/>
      <c r="BO121" s="533"/>
      <c r="BP121" s="533"/>
      <c r="BQ121" s="533"/>
      <c r="BR121" s="533"/>
      <c r="BS121" s="533"/>
      <c r="BT121" s="533"/>
    </row>
    <row r="122" spans="1:72" s="635" customFormat="1" ht="15.75" customHeight="1" x14ac:dyDescent="0.2">
      <c r="A122" s="546"/>
      <c r="B122" s="547"/>
      <c r="C122" s="565"/>
      <c r="D122" s="548"/>
      <c r="E122" s="548" t="s">
        <v>494</v>
      </c>
      <c r="F122" s="558" t="s">
        <v>229</v>
      </c>
      <c r="G122" s="559">
        <f>2060+2334</f>
        <v>4394</v>
      </c>
      <c r="H122" s="533"/>
      <c r="I122" s="533"/>
      <c r="J122" s="533"/>
      <c r="K122" s="533"/>
      <c r="L122" s="533"/>
      <c r="M122" s="533"/>
      <c r="N122" s="533"/>
      <c r="O122" s="533"/>
      <c r="P122" s="533"/>
      <c r="Q122" s="533"/>
      <c r="R122" s="533"/>
      <c r="S122" s="533"/>
      <c r="T122" s="533"/>
      <c r="U122" s="533"/>
      <c r="V122" s="533"/>
      <c r="W122" s="533"/>
      <c r="X122" s="533"/>
      <c r="Y122" s="533"/>
      <c r="Z122" s="533"/>
      <c r="AA122" s="533"/>
      <c r="AB122" s="533"/>
      <c r="AC122" s="533"/>
      <c r="AD122" s="533"/>
      <c r="AE122" s="533"/>
      <c r="AF122" s="533"/>
      <c r="AG122" s="533"/>
      <c r="AH122" s="533"/>
      <c r="AI122" s="533"/>
      <c r="AJ122" s="533"/>
      <c r="AK122" s="533"/>
      <c r="AL122" s="533"/>
      <c r="AM122" s="533"/>
      <c r="AN122" s="533"/>
      <c r="AO122" s="533"/>
      <c r="AP122" s="533"/>
      <c r="AQ122" s="533"/>
      <c r="AR122" s="533"/>
      <c r="AS122" s="533"/>
      <c r="AT122" s="533"/>
      <c r="AU122" s="533"/>
      <c r="AV122" s="533"/>
      <c r="AW122" s="533"/>
      <c r="AX122" s="533"/>
      <c r="AY122" s="533"/>
      <c r="AZ122" s="533"/>
      <c r="BA122" s="533"/>
      <c r="BB122" s="533"/>
      <c r="BC122" s="533"/>
      <c r="BD122" s="533"/>
      <c r="BE122" s="533"/>
      <c r="BF122" s="533"/>
      <c r="BG122" s="533"/>
      <c r="BH122" s="533"/>
      <c r="BI122" s="533"/>
      <c r="BJ122" s="533"/>
      <c r="BK122" s="533"/>
      <c r="BL122" s="533"/>
      <c r="BM122" s="533"/>
      <c r="BN122" s="533"/>
      <c r="BO122" s="533"/>
      <c r="BP122" s="533"/>
      <c r="BQ122" s="533"/>
      <c r="BR122" s="533"/>
      <c r="BS122" s="533"/>
      <c r="BT122" s="533"/>
    </row>
    <row r="123" spans="1:72" s="635" customFormat="1" ht="15.75" customHeight="1" x14ac:dyDescent="0.2">
      <c r="A123" s="546"/>
      <c r="B123" s="547"/>
      <c r="C123" s="565"/>
      <c r="D123" s="548"/>
      <c r="E123" s="548" t="s">
        <v>468</v>
      </c>
      <c r="F123" s="558" t="s">
        <v>229</v>
      </c>
      <c r="G123" s="559">
        <f>504+570</f>
        <v>1074</v>
      </c>
      <c r="H123" s="533"/>
      <c r="I123" s="533"/>
      <c r="J123" s="533"/>
      <c r="K123" s="533"/>
      <c r="L123" s="533"/>
      <c r="M123" s="533"/>
      <c r="N123" s="533"/>
      <c r="O123" s="533"/>
      <c r="P123" s="533"/>
      <c r="Q123" s="533"/>
      <c r="R123" s="533"/>
      <c r="S123" s="533"/>
      <c r="T123" s="533"/>
      <c r="U123" s="533"/>
      <c r="V123" s="533"/>
      <c r="W123" s="533"/>
      <c r="X123" s="533"/>
      <c r="Y123" s="533"/>
      <c r="Z123" s="533"/>
      <c r="AA123" s="533"/>
      <c r="AB123" s="533"/>
      <c r="AC123" s="533"/>
      <c r="AD123" s="533"/>
      <c r="AE123" s="533"/>
      <c r="AF123" s="533"/>
      <c r="AG123" s="533"/>
      <c r="AH123" s="533"/>
      <c r="AI123" s="533"/>
      <c r="AJ123" s="533"/>
      <c r="AK123" s="533"/>
      <c r="AL123" s="533"/>
      <c r="AM123" s="533"/>
      <c r="AN123" s="533"/>
      <c r="AO123" s="533"/>
      <c r="AP123" s="533"/>
      <c r="AQ123" s="533"/>
      <c r="AR123" s="533"/>
      <c r="AS123" s="533"/>
      <c r="AT123" s="533"/>
      <c r="AU123" s="533"/>
      <c r="AV123" s="533"/>
      <c r="AW123" s="533"/>
      <c r="AX123" s="533"/>
      <c r="AY123" s="533"/>
      <c r="AZ123" s="533"/>
      <c r="BA123" s="533"/>
      <c r="BB123" s="533"/>
      <c r="BC123" s="533"/>
      <c r="BD123" s="533"/>
      <c r="BE123" s="533"/>
      <c r="BF123" s="533"/>
      <c r="BG123" s="533"/>
      <c r="BH123" s="533"/>
      <c r="BI123" s="533"/>
      <c r="BJ123" s="533"/>
      <c r="BK123" s="533"/>
      <c r="BL123" s="533"/>
      <c r="BM123" s="533"/>
      <c r="BN123" s="533"/>
      <c r="BO123" s="533"/>
      <c r="BP123" s="533"/>
      <c r="BQ123" s="533"/>
      <c r="BR123" s="533"/>
      <c r="BS123" s="533"/>
      <c r="BT123" s="533"/>
    </row>
    <row r="124" spans="1:72" s="635" customFormat="1" ht="11.25" customHeight="1" x14ac:dyDescent="0.2">
      <c r="A124" s="546"/>
      <c r="B124" s="547"/>
      <c r="C124" s="565"/>
      <c r="D124" s="548"/>
      <c r="E124" s="548"/>
      <c r="F124" s="558"/>
      <c r="G124" s="559"/>
      <c r="H124" s="533"/>
      <c r="I124" s="533"/>
      <c r="J124" s="533"/>
      <c r="K124" s="533"/>
      <c r="L124" s="533"/>
      <c r="M124" s="533"/>
      <c r="N124" s="533"/>
      <c r="O124" s="533"/>
      <c r="P124" s="533"/>
      <c r="Q124" s="533"/>
      <c r="R124" s="533"/>
      <c r="S124" s="533"/>
      <c r="T124" s="533"/>
      <c r="U124" s="533"/>
      <c r="V124" s="533"/>
      <c r="W124" s="533"/>
      <c r="X124" s="533"/>
      <c r="Y124" s="533"/>
      <c r="Z124" s="533"/>
      <c r="AA124" s="533"/>
      <c r="AB124" s="533"/>
      <c r="AC124" s="533"/>
      <c r="AD124" s="533"/>
      <c r="AE124" s="533"/>
      <c r="AF124" s="533"/>
      <c r="AG124" s="533"/>
      <c r="AH124" s="533"/>
      <c r="AI124" s="533"/>
      <c r="AJ124" s="533"/>
      <c r="AK124" s="533"/>
      <c r="AL124" s="533"/>
      <c r="AM124" s="533"/>
      <c r="AN124" s="533"/>
      <c r="AO124" s="533"/>
      <c r="AP124" s="533"/>
      <c r="AQ124" s="533"/>
      <c r="AR124" s="533"/>
      <c r="AS124" s="533"/>
      <c r="AT124" s="533"/>
      <c r="AU124" s="533"/>
      <c r="AV124" s="533"/>
      <c r="AW124" s="533"/>
      <c r="AX124" s="533"/>
      <c r="AY124" s="533"/>
      <c r="AZ124" s="533"/>
      <c r="BA124" s="533"/>
      <c r="BB124" s="533"/>
      <c r="BC124" s="533"/>
      <c r="BD124" s="533"/>
      <c r="BE124" s="533"/>
      <c r="BF124" s="533"/>
      <c r="BG124" s="533"/>
      <c r="BH124" s="533"/>
      <c r="BI124" s="533"/>
      <c r="BJ124" s="533"/>
      <c r="BK124" s="533"/>
      <c r="BL124" s="533"/>
      <c r="BM124" s="533"/>
      <c r="BN124" s="533"/>
      <c r="BO124" s="533"/>
      <c r="BP124" s="533"/>
      <c r="BQ124" s="533"/>
      <c r="BR124" s="533"/>
      <c r="BS124" s="533"/>
      <c r="BT124" s="533"/>
    </row>
    <row r="125" spans="1:72" s="635" customFormat="1" ht="18.75" customHeight="1" x14ac:dyDescent="0.2">
      <c r="A125" s="546"/>
      <c r="B125" s="637" t="s">
        <v>495</v>
      </c>
      <c r="C125" s="548" t="s">
        <v>492</v>
      </c>
      <c r="D125" s="548" t="s">
        <v>500</v>
      </c>
      <c r="E125" s="554" t="s">
        <v>229</v>
      </c>
      <c r="F125" s="555" t="s">
        <v>229</v>
      </c>
      <c r="G125" s="556">
        <f>SUM(G127)</f>
        <v>1602.67</v>
      </c>
      <c r="H125" s="533"/>
      <c r="I125" s="533"/>
      <c r="J125" s="533"/>
      <c r="K125" s="533"/>
      <c r="L125" s="533"/>
      <c r="M125" s="533"/>
      <c r="N125" s="533"/>
      <c r="O125" s="533"/>
      <c r="P125" s="533"/>
      <c r="Q125" s="533"/>
      <c r="R125" s="533"/>
      <c r="S125" s="533"/>
      <c r="T125" s="533"/>
      <c r="U125" s="533"/>
      <c r="V125" s="533"/>
      <c r="W125" s="533"/>
      <c r="X125" s="533"/>
      <c r="Y125" s="533"/>
      <c r="Z125" s="533"/>
      <c r="AA125" s="533"/>
      <c r="AB125" s="533"/>
      <c r="AC125" s="533"/>
      <c r="AD125" s="533"/>
      <c r="AE125" s="533"/>
      <c r="AF125" s="533"/>
      <c r="AG125" s="533"/>
      <c r="AH125" s="533"/>
      <c r="AI125" s="533"/>
      <c r="AJ125" s="533"/>
      <c r="AK125" s="533"/>
      <c r="AL125" s="533"/>
      <c r="AM125" s="533"/>
      <c r="AN125" s="533"/>
      <c r="AO125" s="533"/>
      <c r="AP125" s="533"/>
      <c r="AQ125" s="533"/>
      <c r="AR125" s="533"/>
      <c r="AS125" s="533"/>
      <c r="AT125" s="533"/>
      <c r="AU125" s="533"/>
      <c r="AV125" s="533"/>
      <c r="AW125" s="533"/>
      <c r="AX125" s="533"/>
      <c r="AY125" s="533"/>
      <c r="AZ125" s="533"/>
      <c r="BA125" s="533"/>
      <c r="BB125" s="533"/>
      <c r="BC125" s="533"/>
      <c r="BD125" s="533"/>
      <c r="BE125" s="533"/>
      <c r="BF125" s="533"/>
      <c r="BG125" s="533"/>
      <c r="BH125" s="533"/>
      <c r="BI125" s="533"/>
      <c r="BJ125" s="533"/>
      <c r="BK125" s="533"/>
      <c r="BL125" s="533"/>
      <c r="BM125" s="533"/>
      <c r="BN125" s="533"/>
      <c r="BO125" s="533"/>
      <c r="BP125" s="533"/>
      <c r="BQ125" s="533"/>
      <c r="BR125" s="533"/>
      <c r="BS125" s="533"/>
      <c r="BT125" s="533"/>
    </row>
    <row r="126" spans="1:72" s="635" customFormat="1" ht="15.75" customHeight="1" x14ac:dyDescent="0.2">
      <c r="A126" s="546"/>
      <c r="B126" s="547"/>
      <c r="C126" s="565"/>
      <c r="D126" s="548"/>
      <c r="E126" s="548"/>
      <c r="F126" s="558"/>
      <c r="G126" s="559"/>
      <c r="H126" s="533"/>
      <c r="I126" s="533"/>
      <c r="J126" s="533"/>
      <c r="K126" s="533"/>
      <c r="L126" s="533"/>
      <c r="M126" s="533"/>
      <c r="N126" s="533"/>
      <c r="O126" s="533"/>
      <c r="P126" s="533"/>
      <c r="Q126" s="533"/>
      <c r="R126" s="533"/>
      <c r="S126" s="533"/>
      <c r="T126" s="533"/>
      <c r="U126" s="533"/>
      <c r="V126" s="533"/>
      <c r="W126" s="533"/>
      <c r="X126" s="533"/>
      <c r="Y126" s="533"/>
      <c r="Z126" s="533"/>
      <c r="AA126" s="533"/>
      <c r="AB126" s="533"/>
      <c r="AC126" s="533"/>
      <c r="AD126" s="533"/>
      <c r="AE126" s="533"/>
      <c r="AF126" s="533"/>
      <c r="AG126" s="533"/>
      <c r="AH126" s="533"/>
      <c r="AI126" s="533"/>
      <c r="AJ126" s="533"/>
      <c r="AK126" s="533"/>
      <c r="AL126" s="533"/>
      <c r="AM126" s="533"/>
      <c r="AN126" s="533"/>
      <c r="AO126" s="533"/>
      <c r="AP126" s="533"/>
      <c r="AQ126" s="533"/>
      <c r="AR126" s="533"/>
      <c r="AS126" s="533"/>
      <c r="AT126" s="533"/>
      <c r="AU126" s="533"/>
      <c r="AV126" s="533"/>
      <c r="AW126" s="533"/>
      <c r="AX126" s="533"/>
      <c r="AY126" s="533"/>
      <c r="AZ126" s="533"/>
      <c r="BA126" s="533"/>
      <c r="BB126" s="533"/>
      <c r="BC126" s="533"/>
      <c r="BD126" s="533"/>
      <c r="BE126" s="533"/>
      <c r="BF126" s="533"/>
      <c r="BG126" s="533"/>
      <c r="BH126" s="533"/>
      <c r="BI126" s="533"/>
      <c r="BJ126" s="533"/>
      <c r="BK126" s="533"/>
      <c r="BL126" s="533"/>
      <c r="BM126" s="533"/>
      <c r="BN126" s="533"/>
      <c r="BO126" s="533"/>
      <c r="BP126" s="533"/>
      <c r="BQ126" s="533"/>
      <c r="BR126" s="533"/>
      <c r="BS126" s="533"/>
      <c r="BT126" s="533"/>
    </row>
    <row r="127" spans="1:72" s="635" customFormat="1" ht="15.75" customHeight="1" x14ac:dyDescent="0.2">
      <c r="A127" s="546"/>
      <c r="B127" s="547"/>
      <c r="C127" s="565"/>
      <c r="D127" s="548"/>
      <c r="E127" s="548"/>
      <c r="F127" s="558"/>
      <c r="G127" s="636">
        <f>SUM(G128)</f>
        <v>1602.67</v>
      </c>
      <c r="H127" s="533"/>
      <c r="I127" s="533"/>
      <c r="J127" s="533"/>
      <c r="K127" s="533"/>
      <c r="L127" s="533"/>
      <c r="M127" s="533"/>
      <c r="N127" s="533"/>
      <c r="O127" s="533"/>
      <c r="P127" s="533"/>
      <c r="Q127" s="533"/>
      <c r="R127" s="533"/>
      <c r="S127" s="533"/>
      <c r="T127" s="533"/>
      <c r="U127" s="533"/>
      <c r="V127" s="533"/>
      <c r="W127" s="533"/>
      <c r="X127" s="533"/>
      <c r="Y127" s="533"/>
      <c r="Z127" s="533"/>
      <c r="AA127" s="533"/>
      <c r="AB127" s="533"/>
      <c r="AC127" s="533"/>
      <c r="AD127" s="533"/>
      <c r="AE127" s="533"/>
      <c r="AF127" s="533"/>
      <c r="AG127" s="533"/>
      <c r="AH127" s="533"/>
      <c r="AI127" s="533"/>
      <c r="AJ127" s="533"/>
      <c r="AK127" s="533"/>
      <c r="AL127" s="533"/>
      <c r="AM127" s="533"/>
      <c r="AN127" s="533"/>
      <c r="AO127" s="533"/>
      <c r="AP127" s="533"/>
      <c r="AQ127" s="533"/>
      <c r="AR127" s="533"/>
      <c r="AS127" s="533"/>
      <c r="AT127" s="533"/>
      <c r="AU127" s="533"/>
      <c r="AV127" s="533"/>
      <c r="AW127" s="533"/>
      <c r="AX127" s="533"/>
      <c r="AY127" s="533"/>
      <c r="AZ127" s="533"/>
      <c r="BA127" s="533"/>
      <c r="BB127" s="533"/>
      <c r="BC127" s="533"/>
      <c r="BD127" s="533"/>
      <c r="BE127" s="533"/>
      <c r="BF127" s="533"/>
      <c r="BG127" s="533"/>
      <c r="BH127" s="533"/>
      <c r="BI127" s="533"/>
      <c r="BJ127" s="533"/>
      <c r="BK127" s="533"/>
      <c r="BL127" s="533"/>
      <c r="BM127" s="533"/>
      <c r="BN127" s="533"/>
      <c r="BO127" s="533"/>
      <c r="BP127" s="533"/>
      <c r="BQ127" s="533"/>
      <c r="BR127" s="533"/>
      <c r="BS127" s="533"/>
      <c r="BT127" s="533"/>
    </row>
    <row r="128" spans="1:72" s="635" customFormat="1" ht="15.75" customHeight="1" x14ac:dyDescent="0.2">
      <c r="A128" s="546"/>
      <c r="B128" s="547"/>
      <c r="C128" s="565"/>
      <c r="D128" s="548"/>
      <c r="E128" s="548" t="s">
        <v>96</v>
      </c>
      <c r="F128" s="558" t="s">
        <v>229</v>
      </c>
      <c r="G128" s="559">
        <f>741.67+861</f>
        <v>1602.67</v>
      </c>
      <c r="H128" s="533"/>
      <c r="I128" s="533"/>
      <c r="J128" s="533"/>
      <c r="K128" s="533"/>
      <c r="L128" s="533"/>
      <c r="M128" s="533"/>
      <c r="N128" s="533"/>
      <c r="O128" s="533"/>
      <c r="P128" s="533"/>
      <c r="Q128" s="533"/>
      <c r="R128" s="533"/>
      <c r="S128" s="533"/>
      <c r="T128" s="533"/>
      <c r="U128" s="533"/>
      <c r="V128" s="533"/>
      <c r="W128" s="533"/>
      <c r="X128" s="533"/>
      <c r="Y128" s="533"/>
      <c r="Z128" s="533"/>
      <c r="AA128" s="533"/>
      <c r="AB128" s="533"/>
      <c r="AC128" s="533"/>
      <c r="AD128" s="533"/>
      <c r="AE128" s="533"/>
      <c r="AF128" s="533"/>
      <c r="AG128" s="533"/>
      <c r="AH128" s="533"/>
      <c r="AI128" s="533"/>
      <c r="AJ128" s="533"/>
      <c r="AK128" s="533"/>
      <c r="AL128" s="533"/>
      <c r="AM128" s="533"/>
      <c r="AN128" s="533"/>
      <c r="AO128" s="533"/>
      <c r="AP128" s="533"/>
      <c r="AQ128" s="533"/>
      <c r="AR128" s="533"/>
      <c r="AS128" s="533"/>
      <c r="AT128" s="533"/>
      <c r="AU128" s="533"/>
      <c r="AV128" s="533"/>
      <c r="AW128" s="533"/>
      <c r="AX128" s="533"/>
      <c r="AY128" s="533"/>
      <c r="AZ128" s="533"/>
      <c r="BA128" s="533"/>
      <c r="BB128" s="533"/>
      <c r="BC128" s="533"/>
      <c r="BD128" s="533"/>
      <c r="BE128" s="533"/>
      <c r="BF128" s="533"/>
      <c r="BG128" s="533"/>
      <c r="BH128" s="533"/>
      <c r="BI128" s="533"/>
      <c r="BJ128" s="533"/>
      <c r="BK128" s="533"/>
      <c r="BL128" s="533"/>
      <c r="BM128" s="533"/>
      <c r="BN128" s="533"/>
      <c r="BO128" s="533"/>
      <c r="BP128" s="533"/>
      <c r="BQ128" s="533"/>
      <c r="BR128" s="533"/>
      <c r="BS128" s="533"/>
      <c r="BT128" s="533"/>
    </row>
    <row r="129" spans="1:72" s="635" customFormat="1" ht="11.25" customHeight="1" x14ac:dyDescent="0.2">
      <c r="A129" s="560"/>
      <c r="B129" s="561"/>
      <c r="C129" s="562"/>
      <c r="D129" s="549"/>
      <c r="E129" s="549"/>
      <c r="F129" s="551"/>
      <c r="G129" s="563"/>
      <c r="H129" s="533"/>
      <c r="I129" s="533"/>
      <c r="J129" s="533"/>
      <c r="K129" s="533"/>
      <c r="L129" s="533"/>
      <c r="M129" s="533"/>
      <c r="N129" s="533"/>
      <c r="O129" s="533"/>
      <c r="P129" s="533"/>
      <c r="Q129" s="533"/>
      <c r="R129" s="533"/>
      <c r="S129" s="533"/>
      <c r="T129" s="533"/>
      <c r="U129" s="533"/>
      <c r="V129" s="533"/>
      <c r="W129" s="533"/>
      <c r="X129" s="533"/>
      <c r="Y129" s="533"/>
      <c r="Z129" s="533"/>
      <c r="AA129" s="533"/>
      <c r="AB129" s="533"/>
      <c r="AC129" s="533"/>
      <c r="AD129" s="533"/>
      <c r="AE129" s="533"/>
      <c r="AF129" s="533"/>
      <c r="AG129" s="533"/>
      <c r="AH129" s="533"/>
      <c r="AI129" s="533"/>
      <c r="AJ129" s="533"/>
      <c r="AK129" s="533"/>
      <c r="AL129" s="533"/>
      <c r="AM129" s="533"/>
      <c r="AN129" s="533"/>
      <c r="AO129" s="533"/>
      <c r="AP129" s="533"/>
      <c r="AQ129" s="533"/>
      <c r="AR129" s="533"/>
      <c r="AS129" s="533"/>
      <c r="AT129" s="533"/>
      <c r="AU129" s="533"/>
      <c r="AV129" s="533"/>
      <c r="AW129" s="533"/>
      <c r="AX129" s="533"/>
      <c r="AY129" s="533"/>
      <c r="AZ129" s="533"/>
      <c r="BA129" s="533"/>
      <c r="BB129" s="533"/>
      <c r="BC129" s="533"/>
      <c r="BD129" s="533"/>
      <c r="BE129" s="533"/>
      <c r="BF129" s="533"/>
      <c r="BG129" s="533"/>
      <c r="BH129" s="533"/>
      <c r="BI129" s="533"/>
      <c r="BJ129" s="533"/>
      <c r="BK129" s="533"/>
      <c r="BL129" s="533"/>
      <c r="BM129" s="533"/>
      <c r="BN129" s="533"/>
      <c r="BO129" s="533"/>
      <c r="BP129" s="533"/>
      <c r="BQ129" s="533"/>
      <c r="BR129" s="533"/>
      <c r="BS129" s="533"/>
      <c r="BT129" s="533"/>
    </row>
    <row r="130" spans="1:72" s="635" customFormat="1" ht="18.75" customHeight="1" x14ac:dyDescent="0.2">
      <c r="A130" s="546"/>
      <c r="B130" s="637" t="s">
        <v>82</v>
      </c>
      <c r="C130" s="548" t="s">
        <v>492</v>
      </c>
      <c r="D130" s="548" t="s">
        <v>501</v>
      </c>
      <c r="E130" s="549" t="s">
        <v>229</v>
      </c>
      <c r="F130" s="551" t="s">
        <v>229</v>
      </c>
      <c r="G130" s="550">
        <f>SUM(G132)</f>
        <v>23565</v>
      </c>
      <c r="H130" s="533"/>
      <c r="I130" s="533"/>
      <c r="J130" s="533"/>
      <c r="K130" s="533"/>
      <c r="L130" s="533"/>
      <c r="M130" s="533"/>
      <c r="N130" s="533"/>
      <c r="O130" s="533"/>
      <c r="P130" s="533"/>
      <c r="Q130" s="533"/>
      <c r="R130" s="533"/>
      <c r="S130" s="533"/>
      <c r="T130" s="533"/>
      <c r="U130" s="533"/>
      <c r="V130" s="533"/>
      <c r="W130" s="533"/>
      <c r="X130" s="533"/>
      <c r="Y130" s="533"/>
      <c r="Z130" s="533"/>
      <c r="AA130" s="533"/>
      <c r="AB130" s="533"/>
      <c r="AC130" s="533"/>
      <c r="AD130" s="533"/>
      <c r="AE130" s="533"/>
      <c r="AF130" s="533"/>
      <c r="AG130" s="533"/>
      <c r="AH130" s="533"/>
      <c r="AI130" s="533"/>
      <c r="AJ130" s="533"/>
      <c r="AK130" s="533"/>
      <c r="AL130" s="533"/>
      <c r="AM130" s="533"/>
      <c r="AN130" s="533"/>
      <c r="AO130" s="533"/>
      <c r="AP130" s="533"/>
      <c r="AQ130" s="533"/>
      <c r="AR130" s="533"/>
      <c r="AS130" s="533"/>
      <c r="AT130" s="533"/>
      <c r="AU130" s="533"/>
      <c r="AV130" s="533"/>
      <c r="AW130" s="533"/>
      <c r="AX130" s="533"/>
      <c r="AY130" s="533"/>
      <c r="AZ130" s="533"/>
      <c r="BA130" s="533"/>
      <c r="BB130" s="533"/>
      <c r="BC130" s="533"/>
      <c r="BD130" s="533"/>
      <c r="BE130" s="533"/>
      <c r="BF130" s="533"/>
      <c r="BG130" s="533"/>
      <c r="BH130" s="533"/>
      <c r="BI130" s="533"/>
      <c r="BJ130" s="533"/>
      <c r="BK130" s="533"/>
      <c r="BL130" s="533"/>
      <c r="BM130" s="533"/>
      <c r="BN130" s="533"/>
      <c r="BO130" s="533"/>
      <c r="BP130" s="533"/>
      <c r="BQ130" s="533"/>
      <c r="BR130" s="533"/>
      <c r="BS130" s="533"/>
      <c r="BT130" s="533"/>
    </row>
    <row r="131" spans="1:72" s="635" customFormat="1" ht="15.75" customHeight="1" x14ac:dyDescent="0.2">
      <c r="A131" s="546"/>
      <c r="B131" s="547"/>
      <c r="C131" s="565"/>
      <c r="D131" s="548"/>
      <c r="E131" s="548"/>
      <c r="F131" s="558"/>
      <c r="G131" s="559"/>
      <c r="H131" s="533"/>
      <c r="I131" s="533"/>
      <c r="J131" s="533"/>
      <c r="K131" s="533"/>
      <c r="L131" s="533"/>
      <c r="M131" s="533"/>
      <c r="N131" s="533"/>
      <c r="O131" s="533"/>
      <c r="P131" s="533"/>
      <c r="Q131" s="533"/>
      <c r="R131" s="533"/>
      <c r="S131" s="533"/>
      <c r="T131" s="533"/>
      <c r="U131" s="533"/>
      <c r="V131" s="533"/>
      <c r="W131" s="533"/>
      <c r="X131" s="533"/>
      <c r="Y131" s="533"/>
      <c r="Z131" s="533"/>
      <c r="AA131" s="533"/>
      <c r="AB131" s="533"/>
      <c r="AC131" s="533"/>
      <c r="AD131" s="533"/>
      <c r="AE131" s="533"/>
      <c r="AF131" s="533"/>
      <c r="AG131" s="533"/>
      <c r="AH131" s="533"/>
      <c r="AI131" s="533"/>
      <c r="AJ131" s="533"/>
      <c r="AK131" s="533"/>
      <c r="AL131" s="533"/>
      <c r="AM131" s="533"/>
      <c r="AN131" s="533"/>
      <c r="AO131" s="533"/>
      <c r="AP131" s="533"/>
      <c r="AQ131" s="533"/>
      <c r="AR131" s="533"/>
      <c r="AS131" s="533"/>
      <c r="AT131" s="533"/>
      <c r="AU131" s="533"/>
      <c r="AV131" s="533"/>
      <c r="AW131" s="533"/>
      <c r="AX131" s="533"/>
      <c r="AY131" s="533"/>
      <c r="AZ131" s="533"/>
      <c r="BA131" s="533"/>
      <c r="BB131" s="533"/>
      <c r="BC131" s="533"/>
      <c r="BD131" s="533"/>
      <c r="BE131" s="533"/>
      <c r="BF131" s="533"/>
      <c r="BG131" s="533"/>
      <c r="BH131" s="533"/>
      <c r="BI131" s="533"/>
      <c r="BJ131" s="533"/>
      <c r="BK131" s="533"/>
      <c r="BL131" s="533"/>
      <c r="BM131" s="533"/>
      <c r="BN131" s="533"/>
      <c r="BO131" s="533"/>
      <c r="BP131" s="533"/>
      <c r="BQ131" s="533"/>
      <c r="BR131" s="533"/>
      <c r="BS131" s="533"/>
      <c r="BT131" s="533"/>
    </row>
    <row r="132" spans="1:72" s="635" customFormat="1" ht="15.75" customHeight="1" x14ac:dyDescent="0.2">
      <c r="A132" s="546"/>
      <c r="B132" s="547"/>
      <c r="C132" s="565"/>
      <c r="D132" s="548"/>
      <c r="E132" s="548"/>
      <c r="F132" s="558"/>
      <c r="G132" s="636">
        <f>SUM(G133:G134)</f>
        <v>23565</v>
      </c>
      <c r="H132" s="533"/>
      <c r="I132" s="533"/>
      <c r="J132" s="533"/>
      <c r="K132" s="533"/>
      <c r="L132" s="533"/>
      <c r="M132" s="533"/>
      <c r="N132" s="533"/>
      <c r="O132" s="533"/>
      <c r="P132" s="533"/>
      <c r="Q132" s="533"/>
      <c r="R132" s="533"/>
      <c r="S132" s="533"/>
      <c r="T132" s="533"/>
      <c r="U132" s="533"/>
      <c r="V132" s="533"/>
      <c r="W132" s="533"/>
      <c r="X132" s="533"/>
      <c r="Y132" s="533"/>
      <c r="Z132" s="533"/>
      <c r="AA132" s="533"/>
      <c r="AB132" s="533"/>
      <c r="AC132" s="533"/>
      <c r="AD132" s="533"/>
      <c r="AE132" s="533"/>
      <c r="AF132" s="533"/>
      <c r="AG132" s="533"/>
      <c r="AH132" s="533"/>
      <c r="AI132" s="533"/>
      <c r="AJ132" s="533"/>
      <c r="AK132" s="533"/>
      <c r="AL132" s="533"/>
      <c r="AM132" s="533"/>
      <c r="AN132" s="533"/>
      <c r="AO132" s="533"/>
      <c r="AP132" s="533"/>
      <c r="AQ132" s="533"/>
      <c r="AR132" s="533"/>
      <c r="AS132" s="533"/>
      <c r="AT132" s="533"/>
      <c r="AU132" s="533"/>
      <c r="AV132" s="533"/>
      <c r="AW132" s="533"/>
      <c r="AX132" s="533"/>
      <c r="AY132" s="533"/>
      <c r="AZ132" s="533"/>
      <c r="BA132" s="533"/>
      <c r="BB132" s="533"/>
      <c r="BC132" s="533"/>
      <c r="BD132" s="533"/>
      <c r="BE132" s="533"/>
      <c r="BF132" s="533"/>
      <c r="BG132" s="533"/>
      <c r="BH132" s="533"/>
      <c r="BI132" s="533"/>
      <c r="BJ132" s="533"/>
      <c r="BK132" s="533"/>
      <c r="BL132" s="533"/>
      <c r="BM132" s="533"/>
      <c r="BN132" s="533"/>
      <c r="BO132" s="533"/>
      <c r="BP132" s="533"/>
      <c r="BQ132" s="533"/>
      <c r="BR132" s="533"/>
      <c r="BS132" s="533"/>
      <c r="BT132" s="533"/>
    </row>
    <row r="133" spans="1:72" s="635" customFormat="1" ht="15.75" customHeight="1" x14ac:dyDescent="0.2">
      <c r="A133" s="546"/>
      <c r="B133" s="547"/>
      <c r="C133" s="565"/>
      <c r="D133" s="548"/>
      <c r="E133" s="548" t="s">
        <v>494</v>
      </c>
      <c r="F133" s="558" t="s">
        <v>229</v>
      </c>
      <c r="G133" s="559">
        <f>8879+10058</f>
        <v>18937</v>
      </c>
      <c r="H133" s="533"/>
      <c r="I133" s="533"/>
      <c r="J133" s="533"/>
      <c r="K133" s="533"/>
      <c r="L133" s="533"/>
      <c r="M133" s="533"/>
      <c r="N133" s="533"/>
      <c r="O133" s="533"/>
      <c r="P133" s="533"/>
      <c r="Q133" s="533"/>
      <c r="R133" s="533"/>
      <c r="S133" s="533"/>
      <c r="T133" s="533"/>
      <c r="U133" s="533"/>
      <c r="V133" s="533"/>
      <c r="W133" s="533"/>
      <c r="X133" s="533"/>
      <c r="Y133" s="533"/>
      <c r="Z133" s="533"/>
      <c r="AA133" s="533"/>
      <c r="AB133" s="533"/>
      <c r="AC133" s="533"/>
      <c r="AD133" s="533"/>
      <c r="AE133" s="533"/>
      <c r="AF133" s="533"/>
      <c r="AG133" s="533"/>
      <c r="AH133" s="533"/>
      <c r="AI133" s="533"/>
      <c r="AJ133" s="533"/>
      <c r="AK133" s="533"/>
      <c r="AL133" s="533"/>
      <c r="AM133" s="533"/>
      <c r="AN133" s="533"/>
      <c r="AO133" s="533"/>
      <c r="AP133" s="533"/>
      <c r="AQ133" s="533"/>
      <c r="AR133" s="533"/>
      <c r="AS133" s="533"/>
      <c r="AT133" s="533"/>
      <c r="AU133" s="533"/>
      <c r="AV133" s="533"/>
      <c r="AW133" s="533"/>
      <c r="AX133" s="533"/>
      <c r="AY133" s="533"/>
      <c r="AZ133" s="533"/>
      <c r="BA133" s="533"/>
      <c r="BB133" s="533"/>
      <c r="BC133" s="533"/>
      <c r="BD133" s="533"/>
      <c r="BE133" s="533"/>
      <c r="BF133" s="533"/>
      <c r="BG133" s="533"/>
      <c r="BH133" s="533"/>
      <c r="BI133" s="533"/>
      <c r="BJ133" s="533"/>
      <c r="BK133" s="533"/>
      <c r="BL133" s="533"/>
      <c r="BM133" s="533"/>
      <c r="BN133" s="533"/>
      <c r="BO133" s="533"/>
      <c r="BP133" s="533"/>
      <c r="BQ133" s="533"/>
      <c r="BR133" s="533"/>
      <c r="BS133" s="533"/>
      <c r="BT133" s="533"/>
    </row>
    <row r="134" spans="1:72" s="635" customFormat="1" ht="15.75" customHeight="1" x14ac:dyDescent="0.2">
      <c r="A134" s="546"/>
      <c r="B134" s="547"/>
      <c r="C134" s="565"/>
      <c r="D134" s="548"/>
      <c r="E134" s="548" t="s">
        <v>468</v>
      </c>
      <c r="F134" s="558" t="s">
        <v>229</v>
      </c>
      <c r="G134" s="559">
        <f>2170+2458</f>
        <v>4628</v>
      </c>
      <c r="H134" s="533"/>
      <c r="I134" s="533"/>
      <c r="J134" s="533"/>
      <c r="K134" s="533"/>
      <c r="L134" s="533"/>
      <c r="M134" s="533"/>
      <c r="N134" s="533"/>
      <c r="O134" s="533"/>
      <c r="P134" s="533"/>
      <c r="Q134" s="533"/>
      <c r="R134" s="533"/>
      <c r="S134" s="533"/>
      <c r="T134" s="533"/>
      <c r="U134" s="533"/>
      <c r="V134" s="533"/>
      <c r="W134" s="533"/>
      <c r="X134" s="533"/>
      <c r="Y134" s="533"/>
      <c r="Z134" s="533"/>
      <c r="AA134" s="533"/>
      <c r="AB134" s="533"/>
      <c r="AC134" s="533"/>
      <c r="AD134" s="533"/>
      <c r="AE134" s="533"/>
      <c r="AF134" s="533"/>
      <c r="AG134" s="533"/>
      <c r="AH134" s="533"/>
      <c r="AI134" s="533"/>
      <c r="AJ134" s="533"/>
      <c r="AK134" s="533"/>
      <c r="AL134" s="533"/>
      <c r="AM134" s="533"/>
      <c r="AN134" s="533"/>
      <c r="AO134" s="533"/>
      <c r="AP134" s="533"/>
      <c r="AQ134" s="533"/>
      <c r="AR134" s="533"/>
      <c r="AS134" s="533"/>
      <c r="AT134" s="533"/>
      <c r="AU134" s="533"/>
      <c r="AV134" s="533"/>
      <c r="AW134" s="533"/>
      <c r="AX134" s="533"/>
      <c r="AY134" s="533"/>
      <c r="AZ134" s="533"/>
      <c r="BA134" s="533"/>
      <c r="BB134" s="533"/>
      <c r="BC134" s="533"/>
      <c r="BD134" s="533"/>
      <c r="BE134" s="533"/>
      <c r="BF134" s="533"/>
      <c r="BG134" s="533"/>
      <c r="BH134" s="533"/>
      <c r="BI134" s="533"/>
      <c r="BJ134" s="533"/>
      <c r="BK134" s="533"/>
      <c r="BL134" s="533"/>
      <c r="BM134" s="533"/>
      <c r="BN134" s="533"/>
      <c r="BO134" s="533"/>
      <c r="BP134" s="533"/>
      <c r="BQ134" s="533"/>
      <c r="BR134" s="533"/>
      <c r="BS134" s="533"/>
      <c r="BT134" s="533"/>
    </row>
    <row r="135" spans="1:72" s="635" customFormat="1" ht="15.75" customHeight="1" x14ac:dyDescent="0.2">
      <c r="A135" s="546"/>
      <c r="B135" s="547"/>
      <c r="C135" s="565"/>
      <c r="D135" s="548"/>
      <c r="E135" s="548"/>
      <c r="F135" s="558"/>
      <c r="G135" s="559"/>
      <c r="H135" s="533"/>
      <c r="I135" s="533"/>
      <c r="J135" s="533"/>
      <c r="K135" s="533"/>
      <c r="L135" s="533"/>
      <c r="M135" s="533"/>
      <c r="N135" s="533"/>
      <c r="O135" s="533"/>
      <c r="P135" s="533"/>
      <c r="Q135" s="533"/>
      <c r="R135" s="533"/>
      <c r="S135" s="533"/>
      <c r="T135" s="533"/>
      <c r="U135" s="533"/>
      <c r="V135" s="533"/>
      <c r="W135" s="533"/>
      <c r="X135" s="533"/>
      <c r="Y135" s="533"/>
      <c r="Z135" s="533"/>
      <c r="AA135" s="533"/>
      <c r="AB135" s="533"/>
      <c r="AC135" s="533"/>
      <c r="AD135" s="533"/>
      <c r="AE135" s="533"/>
      <c r="AF135" s="533"/>
      <c r="AG135" s="533"/>
      <c r="AH135" s="533"/>
      <c r="AI135" s="533"/>
      <c r="AJ135" s="533"/>
      <c r="AK135" s="533"/>
      <c r="AL135" s="533"/>
      <c r="AM135" s="533"/>
      <c r="AN135" s="533"/>
      <c r="AO135" s="533"/>
      <c r="AP135" s="533"/>
      <c r="AQ135" s="533"/>
      <c r="AR135" s="533"/>
      <c r="AS135" s="533"/>
      <c r="AT135" s="533"/>
      <c r="AU135" s="533"/>
      <c r="AV135" s="533"/>
      <c r="AW135" s="533"/>
      <c r="AX135" s="533"/>
      <c r="AY135" s="533"/>
      <c r="AZ135" s="533"/>
      <c r="BA135" s="533"/>
      <c r="BB135" s="533"/>
      <c r="BC135" s="533"/>
      <c r="BD135" s="533"/>
      <c r="BE135" s="533"/>
      <c r="BF135" s="533"/>
      <c r="BG135" s="533"/>
      <c r="BH135" s="533"/>
      <c r="BI135" s="533"/>
      <c r="BJ135" s="533"/>
      <c r="BK135" s="533"/>
      <c r="BL135" s="533"/>
      <c r="BM135" s="533"/>
      <c r="BN135" s="533"/>
      <c r="BO135" s="533"/>
      <c r="BP135" s="533"/>
      <c r="BQ135" s="533"/>
      <c r="BR135" s="533"/>
      <c r="BS135" s="533"/>
      <c r="BT135" s="533"/>
    </row>
    <row r="136" spans="1:72" s="635" customFormat="1" ht="15.75" customHeight="1" x14ac:dyDescent="0.2">
      <c r="A136" s="546"/>
      <c r="B136" s="637" t="s">
        <v>495</v>
      </c>
      <c r="C136" s="548" t="s">
        <v>492</v>
      </c>
      <c r="D136" s="548" t="s">
        <v>501</v>
      </c>
      <c r="E136" s="554" t="s">
        <v>229</v>
      </c>
      <c r="F136" s="555" t="s">
        <v>229</v>
      </c>
      <c r="G136" s="556">
        <f>SUM(G138)</f>
        <v>18582.400000000001</v>
      </c>
      <c r="H136" s="533"/>
      <c r="I136" s="533"/>
      <c r="J136" s="533"/>
      <c r="K136" s="533"/>
      <c r="L136" s="533"/>
      <c r="M136" s="533"/>
      <c r="N136" s="533"/>
      <c r="O136" s="533"/>
      <c r="P136" s="533"/>
      <c r="Q136" s="533"/>
      <c r="R136" s="533"/>
      <c r="S136" s="533"/>
      <c r="T136" s="533"/>
      <c r="U136" s="533"/>
      <c r="V136" s="533"/>
      <c r="W136" s="533"/>
      <c r="X136" s="533"/>
      <c r="Y136" s="533"/>
      <c r="Z136" s="533"/>
      <c r="AA136" s="533"/>
      <c r="AB136" s="533"/>
      <c r="AC136" s="533"/>
      <c r="AD136" s="533"/>
      <c r="AE136" s="533"/>
      <c r="AF136" s="533"/>
      <c r="AG136" s="533"/>
      <c r="AH136" s="533"/>
      <c r="AI136" s="533"/>
      <c r="AJ136" s="533"/>
      <c r="AK136" s="533"/>
      <c r="AL136" s="533"/>
      <c r="AM136" s="533"/>
      <c r="AN136" s="533"/>
      <c r="AO136" s="533"/>
      <c r="AP136" s="533"/>
      <c r="AQ136" s="533"/>
      <c r="AR136" s="533"/>
      <c r="AS136" s="533"/>
      <c r="AT136" s="533"/>
      <c r="AU136" s="533"/>
      <c r="AV136" s="533"/>
      <c r="AW136" s="533"/>
      <c r="AX136" s="533"/>
      <c r="AY136" s="533"/>
      <c r="AZ136" s="533"/>
      <c r="BA136" s="533"/>
      <c r="BB136" s="533"/>
      <c r="BC136" s="533"/>
      <c r="BD136" s="533"/>
      <c r="BE136" s="533"/>
      <c r="BF136" s="533"/>
      <c r="BG136" s="533"/>
      <c r="BH136" s="533"/>
      <c r="BI136" s="533"/>
      <c r="BJ136" s="533"/>
      <c r="BK136" s="533"/>
      <c r="BL136" s="533"/>
      <c r="BM136" s="533"/>
      <c r="BN136" s="533"/>
      <c r="BO136" s="533"/>
      <c r="BP136" s="533"/>
      <c r="BQ136" s="533"/>
      <c r="BR136" s="533"/>
      <c r="BS136" s="533"/>
      <c r="BT136" s="533"/>
    </row>
    <row r="137" spans="1:72" s="635" customFormat="1" ht="15.75" customHeight="1" x14ac:dyDescent="0.2">
      <c r="A137" s="546"/>
      <c r="B137" s="547"/>
      <c r="C137" s="565"/>
      <c r="D137" s="548"/>
      <c r="E137" s="548"/>
      <c r="F137" s="558"/>
      <c r="G137" s="559"/>
      <c r="H137" s="533"/>
      <c r="I137" s="533"/>
      <c r="J137" s="533"/>
      <c r="K137" s="533"/>
      <c r="L137" s="533"/>
      <c r="M137" s="533"/>
      <c r="N137" s="533"/>
      <c r="O137" s="533"/>
      <c r="P137" s="533"/>
      <c r="Q137" s="533"/>
      <c r="R137" s="533"/>
      <c r="S137" s="533"/>
      <c r="T137" s="533"/>
      <c r="U137" s="533"/>
      <c r="V137" s="533"/>
      <c r="W137" s="533"/>
      <c r="X137" s="533"/>
      <c r="Y137" s="533"/>
      <c r="Z137" s="533"/>
      <c r="AA137" s="533"/>
      <c r="AB137" s="533"/>
      <c r="AC137" s="533"/>
      <c r="AD137" s="533"/>
      <c r="AE137" s="533"/>
      <c r="AF137" s="533"/>
      <c r="AG137" s="533"/>
      <c r="AH137" s="533"/>
      <c r="AI137" s="533"/>
      <c r="AJ137" s="533"/>
      <c r="AK137" s="533"/>
      <c r="AL137" s="533"/>
      <c r="AM137" s="533"/>
      <c r="AN137" s="533"/>
      <c r="AO137" s="533"/>
      <c r="AP137" s="533"/>
      <c r="AQ137" s="533"/>
      <c r="AR137" s="533"/>
      <c r="AS137" s="533"/>
      <c r="AT137" s="533"/>
      <c r="AU137" s="533"/>
      <c r="AV137" s="533"/>
      <c r="AW137" s="533"/>
      <c r="AX137" s="533"/>
      <c r="AY137" s="533"/>
      <c r="AZ137" s="533"/>
      <c r="BA137" s="533"/>
      <c r="BB137" s="533"/>
      <c r="BC137" s="533"/>
      <c r="BD137" s="533"/>
      <c r="BE137" s="533"/>
      <c r="BF137" s="533"/>
      <c r="BG137" s="533"/>
      <c r="BH137" s="533"/>
      <c r="BI137" s="533"/>
      <c r="BJ137" s="533"/>
      <c r="BK137" s="533"/>
      <c r="BL137" s="533"/>
      <c r="BM137" s="533"/>
      <c r="BN137" s="533"/>
      <c r="BO137" s="533"/>
      <c r="BP137" s="533"/>
      <c r="BQ137" s="533"/>
      <c r="BR137" s="533"/>
      <c r="BS137" s="533"/>
      <c r="BT137" s="533"/>
    </row>
    <row r="138" spans="1:72" s="635" customFormat="1" ht="15.75" customHeight="1" x14ac:dyDescent="0.2">
      <c r="A138" s="546"/>
      <c r="B138" s="547"/>
      <c r="C138" s="565"/>
      <c r="D138" s="548"/>
      <c r="E138" s="548"/>
      <c r="F138" s="558"/>
      <c r="G138" s="636">
        <f>SUM(G139)</f>
        <v>18582.400000000001</v>
      </c>
      <c r="H138" s="533"/>
      <c r="I138" s="533"/>
      <c r="J138" s="533"/>
      <c r="K138" s="533"/>
      <c r="L138" s="533"/>
      <c r="M138" s="533"/>
      <c r="N138" s="533"/>
      <c r="O138" s="533"/>
      <c r="P138" s="533"/>
      <c r="Q138" s="533"/>
      <c r="R138" s="533"/>
      <c r="S138" s="533"/>
      <c r="T138" s="533"/>
      <c r="U138" s="533"/>
      <c r="V138" s="533"/>
      <c r="W138" s="533"/>
      <c r="X138" s="533"/>
      <c r="Y138" s="533"/>
      <c r="Z138" s="533"/>
      <c r="AA138" s="533"/>
      <c r="AB138" s="533"/>
      <c r="AC138" s="533"/>
      <c r="AD138" s="533"/>
      <c r="AE138" s="533"/>
      <c r="AF138" s="533"/>
      <c r="AG138" s="533"/>
      <c r="AH138" s="533"/>
      <c r="AI138" s="533"/>
      <c r="AJ138" s="533"/>
      <c r="AK138" s="533"/>
      <c r="AL138" s="533"/>
      <c r="AM138" s="533"/>
      <c r="AN138" s="533"/>
      <c r="AO138" s="533"/>
      <c r="AP138" s="533"/>
      <c r="AQ138" s="533"/>
      <c r="AR138" s="533"/>
      <c r="AS138" s="533"/>
      <c r="AT138" s="533"/>
      <c r="AU138" s="533"/>
      <c r="AV138" s="533"/>
      <c r="AW138" s="533"/>
      <c r="AX138" s="533"/>
      <c r="AY138" s="533"/>
      <c r="AZ138" s="533"/>
      <c r="BA138" s="533"/>
      <c r="BB138" s="533"/>
      <c r="BC138" s="533"/>
      <c r="BD138" s="533"/>
      <c r="BE138" s="533"/>
      <c r="BF138" s="533"/>
      <c r="BG138" s="533"/>
      <c r="BH138" s="533"/>
      <c r="BI138" s="533"/>
      <c r="BJ138" s="533"/>
      <c r="BK138" s="533"/>
      <c r="BL138" s="533"/>
      <c r="BM138" s="533"/>
      <c r="BN138" s="533"/>
      <c r="BO138" s="533"/>
      <c r="BP138" s="533"/>
      <c r="BQ138" s="533"/>
      <c r="BR138" s="533"/>
      <c r="BS138" s="533"/>
      <c r="BT138" s="533"/>
    </row>
    <row r="139" spans="1:72" s="635" customFormat="1" ht="15.75" customHeight="1" x14ac:dyDescent="0.2">
      <c r="A139" s="546"/>
      <c r="B139" s="547"/>
      <c r="C139" s="565"/>
      <c r="D139" s="548"/>
      <c r="E139" s="548" t="s">
        <v>96</v>
      </c>
      <c r="F139" s="558" t="s">
        <v>229</v>
      </c>
      <c r="G139" s="559">
        <f>8442.4+10140</f>
        <v>18582.400000000001</v>
      </c>
      <c r="H139" s="533"/>
      <c r="I139" s="533"/>
      <c r="J139" s="533"/>
      <c r="K139" s="533"/>
      <c r="L139" s="533"/>
      <c r="M139" s="533"/>
      <c r="N139" s="533"/>
      <c r="O139" s="533"/>
      <c r="P139" s="533"/>
      <c r="Q139" s="533"/>
      <c r="R139" s="533"/>
      <c r="S139" s="533"/>
      <c r="T139" s="533"/>
      <c r="U139" s="533"/>
      <c r="V139" s="533"/>
      <c r="W139" s="533"/>
      <c r="X139" s="533"/>
      <c r="Y139" s="533"/>
      <c r="Z139" s="533"/>
      <c r="AA139" s="533"/>
      <c r="AB139" s="533"/>
      <c r="AC139" s="533"/>
      <c r="AD139" s="533"/>
      <c r="AE139" s="533"/>
      <c r="AF139" s="533"/>
      <c r="AG139" s="533"/>
      <c r="AH139" s="533"/>
      <c r="AI139" s="533"/>
      <c r="AJ139" s="533"/>
      <c r="AK139" s="533"/>
      <c r="AL139" s="533"/>
      <c r="AM139" s="533"/>
      <c r="AN139" s="533"/>
      <c r="AO139" s="533"/>
      <c r="AP139" s="533"/>
      <c r="AQ139" s="533"/>
      <c r="AR139" s="533"/>
      <c r="AS139" s="533"/>
      <c r="AT139" s="533"/>
      <c r="AU139" s="533"/>
      <c r="AV139" s="533"/>
      <c r="AW139" s="533"/>
      <c r="AX139" s="533"/>
      <c r="AY139" s="533"/>
      <c r="AZ139" s="533"/>
      <c r="BA139" s="533"/>
      <c r="BB139" s="533"/>
      <c r="BC139" s="533"/>
      <c r="BD139" s="533"/>
      <c r="BE139" s="533"/>
      <c r="BF139" s="533"/>
      <c r="BG139" s="533"/>
      <c r="BH139" s="533"/>
      <c r="BI139" s="533"/>
      <c r="BJ139" s="533"/>
      <c r="BK139" s="533"/>
      <c r="BL139" s="533"/>
      <c r="BM139" s="533"/>
      <c r="BN139" s="533"/>
      <c r="BO139" s="533"/>
      <c r="BP139" s="533"/>
      <c r="BQ139" s="533"/>
      <c r="BR139" s="533"/>
      <c r="BS139" s="533"/>
      <c r="BT139" s="533"/>
    </row>
    <row r="140" spans="1:72" s="635" customFormat="1" ht="15.75" customHeight="1" x14ac:dyDescent="0.2">
      <c r="A140" s="546"/>
      <c r="B140" s="547"/>
      <c r="C140" s="565"/>
      <c r="D140" s="548"/>
      <c r="E140" s="548"/>
      <c r="F140" s="558"/>
      <c r="G140" s="559"/>
      <c r="H140" s="533"/>
      <c r="I140" s="533"/>
      <c r="J140" s="533"/>
      <c r="K140" s="533"/>
      <c r="L140" s="533"/>
      <c r="M140" s="533"/>
      <c r="N140" s="533"/>
      <c r="O140" s="533"/>
      <c r="P140" s="533"/>
      <c r="Q140" s="533"/>
      <c r="R140" s="533"/>
      <c r="S140" s="533"/>
      <c r="T140" s="533"/>
      <c r="U140" s="533"/>
      <c r="V140" s="533"/>
      <c r="W140" s="533"/>
      <c r="X140" s="533"/>
      <c r="Y140" s="533"/>
      <c r="Z140" s="533"/>
      <c r="AA140" s="533"/>
      <c r="AB140" s="533"/>
      <c r="AC140" s="533"/>
      <c r="AD140" s="533"/>
      <c r="AE140" s="533"/>
      <c r="AF140" s="533"/>
      <c r="AG140" s="533"/>
      <c r="AH140" s="533"/>
      <c r="AI140" s="533"/>
      <c r="AJ140" s="533"/>
      <c r="AK140" s="533"/>
      <c r="AL140" s="533"/>
      <c r="AM140" s="533"/>
      <c r="AN140" s="533"/>
      <c r="AO140" s="533"/>
      <c r="AP140" s="533"/>
      <c r="AQ140" s="533"/>
      <c r="AR140" s="533"/>
      <c r="AS140" s="533"/>
      <c r="AT140" s="533"/>
      <c r="AU140" s="533"/>
      <c r="AV140" s="533"/>
      <c r="AW140" s="533"/>
      <c r="AX140" s="533"/>
      <c r="AY140" s="533"/>
      <c r="AZ140" s="533"/>
      <c r="BA140" s="533"/>
      <c r="BB140" s="533"/>
      <c r="BC140" s="533"/>
      <c r="BD140" s="533"/>
      <c r="BE140" s="533"/>
      <c r="BF140" s="533"/>
      <c r="BG140" s="533"/>
      <c r="BH140" s="533"/>
      <c r="BI140" s="533"/>
      <c r="BJ140" s="533"/>
      <c r="BK140" s="533"/>
      <c r="BL140" s="533"/>
      <c r="BM140" s="533"/>
      <c r="BN140" s="533"/>
      <c r="BO140" s="533"/>
      <c r="BP140" s="533"/>
      <c r="BQ140" s="533"/>
      <c r="BR140" s="533"/>
      <c r="BS140" s="533"/>
      <c r="BT140" s="533"/>
    </row>
    <row r="141" spans="1:72" s="635" customFormat="1" ht="15.75" customHeight="1" x14ac:dyDescent="0.2">
      <c r="A141" s="546"/>
      <c r="B141" s="637" t="s">
        <v>82</v>
      </c>
      <c r="C141" s="548" t="s">
        <v>492</v>
      </c>
      <c r="D141" s="548" t="s">
        <v>502</v>
      </c>
      <c r="E141" s="549" t="s">
        <v>229</v>
      </c>
      <c r="F141" s="551" t="s">
        <v>229</v>
      </c>
      <c r="G141" s="550">
        <f>SUM(G143)</f>
        <v>11068</v>
      </c>
      <c r="H141" s="533"/>
      <c r="I141" s="533"/>
      <c r="J141" s="533"/>
      <c r="K141" s="533"/>
      <c r="L141" s="533"/>
      <c r="M141" s="533"/>
      <c r="N141" s="533"/>
      <c r="O141" s="533"/>
      <c r="P141" s="533"/>
      <c r="Q141" s="533"/>
      <c r="R141" s="533"/>
      <c r="S141" s="533"/>
      <c r="T141" s="533"/>
      <c r="U141" s="533"/>
      <c r="V141" s="533"/>
      <c r="W141" s="533"/>
      <c r="X141" s="533"/>
      <c r="Y141" s="533"/>
      <c r="Z141" s="533"/>
      <c r="AA141" s="533"/>
      <c r="AB141" s="533"/>
      <c r="AC141" s="533"/>
      <c r="AD141" s="533"/>
      <c r="AE141" s="533"/>
      <c r="AF141" s="533"/>
      <c r="AG141" s="533"/>
      <c r="AH141" s="533"/>
      <c r="AI141" s="533"/>
      <c r="AJ141" s="533"/>
      <c r="AK141" s="533"/>
      <c r="AL141" s="533"/>
      <c r="AM141" s="533"/>
      <c r="AN141" s="533"/>
      <c r="AO141" s="533"/>
      <c r="AP141" s="533"/>
      <c r="AQ141" s="533"/>
      <c r="AR141" s="533"/>
      <c r="AS141" s="533"/>
      <c r="AT141" s="533"/>
      <c r="AU141" s="533"/>
      <c r="AV141" s="533"/>
      <c r="AW141" s="533"/>
      <c r="AX141" s="533"/>
      <c r="AY141" s="533"/>
      <c r="AZ141" s="533"/>
      <c r="BA141" s="533"/>
      <c r="BB141" s="533"/>
      <c r="BC141" s="533"/>
      <c r="BD141" s="533"/>
      <c r="BE141" s="533"/>
      <c r="BF141" s="533"/>
      <c r="BG141" s="533"/>
      <c r="BH141" s="533"/>
      <c r="BI141" s="533"/>
      <c r="BJ141" s="533"/>
      <c r="BK141" s="533"/>
      <c r="BL141" s="533"/>
      <c r="BM141" s="533"/>
      <c r="BN141" s="533"/>
      <c r="BO141" s="533"/>
      <c r="BP141" s="533"/>
      <c r="BQ141" s="533"/>
      <c r="BR141" s="533"/>
      <c r="BS141" s="533"/>
      <c r="BT141" s="533"/>
    </row>
    <row r="142" spans="1:72" s="635" customFormat="1" ht="15.75" customHeight="1" x14ac:dyDescent="0.2">
      <c r="A142" s="546"/>
      <c r="B142" s="547"/>
      <c r="C142" s="565"/>
      <c r="D142" s="548"/>
      <c r="E142" s="548"/>
      <c r="F142" s="558"/>
      <c r="G142" s="559"/>
      <c r="H142" s="533"/>
      <c r="I142" s="533"/>
      <c r="J142" s="533"/>
      <c r="K142" s="533"/>
      <c r="L142" s="533"/>
      <c r="M142" s="533"/>
      <c r="N142" s="533"/>
      <c r="O142" s="533"/>
      <c r="P142" s="533"/>
      <c r="Q142" s="533"/>
      <c r="R142" s="533"/>
      <c r="S142" s="533"/>
      <c r="T142" s="533"/>
      <c r="U142" s="533"/>
      <c r="V142" s="533"/>
      <c r="W142" s="533"/>
      <c r="X142" s="533"/>
      <c r="Y142" s="533"/>
      <c r="Z142" s="533"/>
      <c r="AA142" s="533"/>
      <c r="AB142" s="533"/>
      <c r="AC142" s="533"/>
      <c r="AD142" s="533"/>
      <c r="AE142" s="533"/>
      <c r="AF142" s="533"/>
      <c r="AG142" s="533"/>
      <c r="AH142" s="533"/>
      <c r="AI142" s="533"/>
      <c r="AJ142" s="533"/>
      <c r="AK142" s="533"/>
      <c r="AL142" s="533"/>
      <c r="AM142" s="533"/>
      <c r="AN142" s="533"/>
      <c r="AO142" s="533"/>
      <c r="AP142" s="533"/>
      <c r="AQ142" s="533"/>
      <c r="AR142" s="533"/>
      <c r="AS142" s="533"/>
      <c r="AT142" s="533"/>
      <c r="AU142" s="533"/>
      <c r="AV142" s="533"/>
      <c r="AW142" s="533"/>
      <c r="AX142" s="533"/>
      <c r="AY142" s="533"/>
      <c r="AZ142" s="533"/>
      <c r="BA142" s="533"/>
      <c r="BB142" s="533"/>
      <c r="BC142" s="533"/>
      <c r="BD142" s="533"/>
      <c r="BE142" s="533"/>
      <c r="BF142" s="533"/>
      <c r="BG142" s="533"/>
      <c r="BH142" s="533"/>
      <c r="BI142" s="533"/>
      <c r="BJ142" s="533"/>
      <c r="BK142" s="533"/>
      <c r="BL142" s="533"/>
      <c r="BM142" s="533"/>
      <c r="BN142" s="533"/>
      <c r="BO142" s="533"/>
      <c r="BP142" s="533"/>
      <c r="BQ142" s="533"/>
      <c r="BR142" s="533"/>
      <c r="BS142" s="533"/>
      <c r="BT142" s="533"/>
    </row>
    <row r="143" spans="1:72" s="635" customFormat="1" ht="15.75" customHeight="1" x14ac:dyDescent="0.2">
      <c r="A143" s="546"/>
      <c r="B143" s="547"/>
      <c r="C143" s="565"/>
      <c r="D143" s="548"/>
      <c r="E143" s="548"/>
      <c r="F143" s="558"/>
      <c r="G143" s="636">
        <f>SUM(G144:G145)</f>
        <v>11068</v>
      </c>
      <c r="H143" s="533"/>
      <c r="I143" s="533"/>
      <c r="J143" s="533"/>
      <c r="K143" s="533"/>
      <c r="L143" s="533"/>
      <c r="M143" s="533"/>
      <c r="N143" s="533"/>
      <c r="O143" s="533"/>
      <c r="P143" s="533"/>
      <c r="Q143" s="533"/>
      <c r="R143" s="533"/>
      <c r="S143" s="533"/>
      <c r="T143" s="533"/>
      <c r="U143" s="533"/>
      <c r="V143" s="533"/>
      <c r="W143" s="533"/>
      <c r="X143" s="533"/>
      <c r="Y143" s="533"/>
      <c r="Z143" s="533"/>
      <c r="AA143" s="533"/>
      <c r="AB143" s="533"/>
      <c r="AC143" s="533"/>
      <c r="AD143" s="533"/>
      <c r="AE143" s="533"/>
      <c r="AF143" s="533"/>
      <c r="AG143" s="533"/>
      <c r="AH143" s="533"/>
      <c r="AI143" s="533"/>
      <c r="AJ143" s="533"/>
      <c r="AK143" s="533"/>
      <c r="AL143" s="533"/>
      <c r="AM143" s="533"/>
      <c r="AN143" s="533"/>
      <c r="AO143" s="533"/>
      <c r="AP143" s="533"/>
      <c r="AQ143" s="533"/>
      <c r="AR143" s="533"/>
      <c r="AS143" s="533"/>
      <c r="AT143" s="533"/>
      <c r="AU143" s="533"/>
      <c r="AV143" s="533"/>
      <c r="AW143" s="533"/>
      <c r="AX143" s="533"/>
      <c r="AY143" s="533"/>
      <c r="AZ143" s="533"/>
      <c r="BA143" s="533"/>
      <c r="BB143" s="533"/>
      <c r="BC143" s="533"/>
      <c r="BD143" s="533"/>
      <c r="BE143" s="533"/>
      <c r="BF143" s="533"/>
      <c r="BG143" s="533"/>
      <c r="BH143" s="533"/>
      <c r="BI143" s="533"/>
      <c r="BJ143" s="533"/>
      <c r="BK143" s="533"/>
      <c r="BL143" s="533"/>
      <c r="BM143" s="533"/>
      <c r="BN143" s="533"/>
      <c r="BO143" s="533"/>
      <c r="BP143" s="533"/>
      <c r="BQ143" s="533"/>
      <c r="BR143" s="533"/>
      <c r="BS143" s="533"/>
      <c r="BT143" s="533"/>
    </row>
    <row r="144" spans="1:72" s="635" customFormat="1" ht="15.75" customHeight="1" x14ac:dyDescent="0.2">
      <c r="A144" s="546"/>
      <c r="B144" s="547"/>
      <c r="C144" s="565"/>
      <c r="D144" s="548"/>
      <c r="E144" s="548" t="s">
        <v>494</v>
      </c>
      <c r="F144" s="558" t="s">
        <v>229</v>
      </c>
      <c r="G144" s="559">
        <f>4126+4769</f>
        <v>8895</v>
      </c>
      <c r="H144" s="533"/>
      <c r="I144" s="533"/>
      <c r="J144" s="533"/>
      <c r="K144" s="533"/>
      <c r="L144" s="533"/>
      <c r="M144" s="533"/>
      <c r="N144" s="533"/>
      <c r="O144" s="533"/>
      <c r="P144" s="533"/>
      <c r="Q144" s="533"/>
      <c r="R144" s="533"/>
      <c r="S144" s="533"/>
      <c r="T144" s="533"/>
      <c r="U144" s="533"/>
      <c r="V144" s="533"/>
      <c r="W144" s="533"/>
      <c r="X144" s="533"/>
      <c r="Y144" s="533"/>
      <c r="Z144" s="533"/>
      <c r="AA144" s="533"/>
      <c r="AB144" s="533"/>
      <c r="AC144" s="533"/>
      <c r="AD144" s="533"/>
      <c r="AE144" s="533"/>
      <c r="AF144" s="533"/>
      <c r="AG144" s="533"/>
      <c r="AH144" s="533"/>
      <c r="AI144" s="533"/>
      <c r="AJ144" s="533"/>
      <c r="AK144" s="533"/>
      <c r="AL144" s="533"/>
      <c r="AM144" s="533"/>
      <c r="AN144" s="533"/>
      <c r="AO144" s="533"/>
      <c r="AP144" s="533"/>
      <c r="AQ144" s="533"/>
      <c r="AR144" s="533"/>
      <c r="AS144" s="533"/>
      <c r="AT144" s="533"/>
      <c r="AU144" s="533"/>
      <c r="AV144" s="533"/>
      <c r="AW144" s="533"/>
      <c r="AX144" s="533"/>
      <c r="AY144" s="533"/>
      <c r="AZ144" s="533"/>
      <c r="BA144" s="533"/>
      <c r="BB144" s="533"/>
      <c r="BC144" s="533"/>
      <c r="BD144" s="533"/>
      <c r="BE144" s="533"/>
      <c r="BF144" s="533"/>
      <c r="BG144" s="533"/>
      <c r="BH144" s="533"/>
      <c r="BI144" s="533"/>
      <c r="BJ144" s="533"/>
      <c r="BK144" s="533"/>
      <c r="BL144" s="533"/>
      <c r="BM144" s="533"/>
      <c r="BN144" s="533"/>
      <c r="BO144" s="533"/>
      <c r="BP144" s="533"/>
      <c r="BQ144" s="533"/>
      <c r="BR144" s="533"/>
      <c r="BS144" s="533"/>
      <c r="BT144" s="533"/>
    </row>
    <row r="145" spans="1:16135" s="635" customFormat="1" ht="15.75" customHeight="1" x14ac:dyDescent="0.2">
      <c r="A145" s="546"/>
      <c r="B145" s="547"/>
      <c r="C145" s="565"/>
      <c r="D145" s="548"/>
      <c r="E145" s="548" t="s">
        <v>468</v>
      </c>
      <c r="F145" s="558" t="s">
        <v>229</v>
      </c>
      <c r="G145" s="559">
        <f>1008+1165</f>
        <v>2173</v>
      </c>
      <c r="H145" s="533"/>
      <c r="I145" s="533"/>
      <c r="J145" s="533"/>
      <c r="K145" s="533"/>
      <c r="L145" s="533"/>
      <c r="M145" s="533"/>
      <c r="N145" s="533"/>
      <c r="O145" s="533"/>
      <c r="P145" s="533"/>
      <c r="Q145" s="533"/>
      <c r="R145" s="533"/>
      <c r="S145" s="533"/>
      <c r="T145" s="533"/>
      <c r="U145" s="533"/>
      <c r="V145" s="533"/>
      <c r="W145" s="533"/>
      <c r="X145" s="533"/>
      <c r="Y145" s="533"/>
      <c r="Z145" s="533"/>
      <c r="AA145" s="533"/>
      <c r="AB145" s="533"/>
      <c r="AC145" s="533"/>
      <c r="AD145" s="533"/>
      <c r="AE145" s="533"/>
      <c r="AF145" s="533"/>
      <c r="AG145" s="533"/>
      <c r="AH145" s="533"/>
      <c r="AI145" s="533"/>
      <c r="AJ145" s="533"/>
      <c r="AK145" s="533"/>
      <c r="AL145" s="533"/>
      <c r="AM145" s="533"/>
      <c r="AN145" s="533"/>
      <c r="AO145" s="533"/>
      <c r="AP145" s="533"/>
      <c r="AQ145" s="533"/>
      <c r="AR145" s="533"/>
      <c r="AS145" s="533"/>
      <c r="AT145" s="533"/>
      <c r="AU145" s="533"/>
      <c r="AV145" s="533"/>
      <c r="AW145" s="533"/>
      <c r="AX145" s="533"/>
      <c r="AY145" s="533"/>
      <c r="AZ145" s="533"/>
      <c r="BA145" s="533"/>
      <c r="BB145" s="533"/>
      <c r="BC145" s="533"/>
      <c r="BD145" s="533"/>
      <c r="BE145" s="533"/>
      <c r="BF145" s="533"/>
      <c r="BG145" s="533"/>
      <c r="BH145" s="533"/>
      <c r="BI145" s="533"/>
      <c r="BJ145" s="533"/>
      <c r="BK145" s="533"/>
      <c r="BL145" s="533"/>
      <c r="BM145" s="533"/>
      <c r="BN145" s="533"/>
      <c r="BO145" s="533"/>
      <c r="BP145" s="533"/>
      <c r="BQ145" s="533"/>
      <c r="BR145" s="533"/>
      <c r="BS145" s="533"/>
      <c r="BT145" s="533"/>
    </row>
    <row r="146" spans="1:16135" s="635" customFormat="1" ht="15.75" customHeight="1" x14ac:dyDescent="0.2">
      <c r="A146" s="546"/>
      <c r="B146" s="547"/>
      <c r="C146" s="565"/>
      <c r="D146" s="548"/>
      <c r="E146" s="548"/>
      <c r="F146" s="558"/>
      <c r="G146" s="559"/>
      <c r="H146" s="533"/>
      <c r="I146" s="533"/>
      <c r="J146" s="533"/>
      <c r="K146" s="533"/>
      <c r="L146" s="533"/>
      <c r="M146" s="533"/>
      <c r="N146" s="533"/>
      <c r="O146" s="533"/>
      <c r="P146" s="533"/>
      <c r="Q146" s="533"/>
      <c r="R146" s="533"/>
      <c r="S146" s="533"/>
      <c r="T146" s="533"/>
      <c r="U146" s="533"/>
      <c r="V146" s="533"/>
      <c r="W146" s="533"/>
      <c r="X146" s="533"/>
      <c r="Y146" s="533"/>
      <c r="Z146" s="533"/>
      <c r="AA146" s="533"/>
      <c r="AB146" s="533"/>
      <c r="AC146" s="533"/>
      <c r="AD146" s="533"/>
      <c r="AE146" s="533"/>
      <c r="AF146" s="533"/>
      <c r="AG146" s="533"/>
      <c r="AH146" s="533"/>
      <c r="AI146" s="533"/>
      <c r="AJ146" s="533"/>
      <c r="AK146" s="533"/>
      <c r="AL146" s="533"/>
      <c r="AM146" s="533"/>
      <c r="AN146" s="533"/>
      <c r="AO146" s="533"/>
      <c r="AP146" s="533"/>
      <c r="AQ146" s="533"/>
      <c r="AR146" s="533"/>
      <c r="AS146" s="533"/>
      <c r="AT146" s="533"/>
      <c r="AU146" s="533"/>
      <c r="AV146" s="533"/>
      <c r="AW146" s="533"/>
      <c r="AX146" s="533"/>
      <c r="AY146" s="533"/>
      <c r="AZ146" s="533"/>
      <c r="BA146" s="533"/>
      <c r="BB146" s="533"/>
      <c r="BC146" s="533"/>
      <c r="BD146" s="533"/>
      <c r="BE146" s="533"/>
      <c r="BF146" s="533"/>
      <c r="BG146" s="533"/>
      <c r="BH146" s="533"/>
      <c r="BI146" s="533"/>
      <c r="BJ146" s="533"/>
      <c r="BK146" s="533"/>
      <c r="BL146" s="533"/>
      <c r="BM146" s="533"/>
      <c r="BN146" s="533"/>
      <c r="BO146" s="533"/>
      <c r="BP146" s="533"/>
      <c r="BQ146" s="533"/>
      <c r="BR146" s="533"/>
      <c r="BS146" s="533"/>
      <c r="BT146" s="533"/>
    </row>
    <row r="147" spans="1:16135" s="635" customFormat="1" ht="15.75" customHeight="1" x14ac:dyDescent="0.2">
      <c r="A147" s="546"/>
      <c r="B147" s="637" t="s">
        <v>82</v>
      </c>
      <c r="C147" s="548" t="s">
        <v>31</v>
      </c>
      <c r="D147" s="548" t="s">
        <v>503</v>
      </c>
      <c r="E147" s="549" t="s">
        <v>229</v>
      </c>
      <c r="F147" s="551" t="s">
        <v>229</v>
      </c>
      <c r="G147" s="550">
        <f>SUM(G149)</f>
        <v>10319</v>
      </c>
      <c r="H147" s="533"/>
      <c r="I147" s="533"/>
      <c r="J147" s="533"/>
      <c r="K147" s="533"/>
      <c r="L147" s="533"/>
      <c r="M147" s="533"/>
      <c r="N147" s="533"/>
      <c r="O147" s="533"/>
      <c r="P147" s="533"/>
      <c r="Q147" s="533"/>
      <c r="R147" s="533"/>
      <c r="S147" s="533"/>
      <c r="T147" s="533"/>
      <c r="U147" s="533"/>
      <c r="V147" s="533"/>
      <c r="W147" s="533"/>
      <c r="X147" s="533"/>
      <c r="Y147" s="533"/>
      <c r="Z147" s="533"/>
      <c r="AA147" s="533"/>
      <c r="AB147" s="533"/>
      <c r="AC147" s="533"/>
      <c r="AD147" s="533"/>
      <c r="AE147" s="533"/>
      <c r="AF147" s="533"/>
      <c r="AG147" s="533"/>
      <c r="AH147" s="533"/>
      <c r="AI147" s="533"/>
      <c r="AJ147" s="533"/>
      <c r="AK147" s="533"/>
      <c r="AL147" s="533"/>
      <c r="AM147" s="533"/>
      <c r="AN147" s="533"/>
      <c r="AO147" s="533"/>
      <c r="AP147" s="533"/>
      <c r="AQ147" s="533"/>
      <c r="AR147" s="533"/>
      <c r="AS147" s="533"/>
      <c r="AT147" s="533"/>
      <c r="AU147" s="533"/>
      <c r="AV147" s="533"/>
      <c r="AW147" s="533"/>
      <c r="AX147" s="533"/>
      <c r="AY147" s="533"/>
      <c r="AZ147" s="533"/>
      <c r="BA147" s="533"/>
      <c r="BB147" s="533"/>
      <c r="BC147" s="533"/>
      <c r="BD147" s="533"/>
      <c r="BE147" s="533"/>
      <c r="BF147" s="533"/>
      <c r="BG147" s="533"/>
      <c r="BH147" s="533"/>
      <c r="BI147" s="533"/>
      <c r="BJ147" s="533"/>
      <c r="BK147" s="533"/>
      <c r="BL147" s="533"/>
      <c r="BM147" s="533"/>
      <c r="BN147" s="533"/>
      <c r="BO147" s="533"/>
      <c r="BP147" s="533"/>
      <c r="BQ147" s="533"/>
      <c r="BR147" s="533"/>
      <c r="BS147" s="533"/>
      <c r="BT147" s="533"/>
    </row>
    <row r="148" spans="1:16135" s="635" customFormat="1" ht="15.75" customHeight="1" x14ac:dyDescent="0.2">
      <c r="A148" s="546"/>
      <c r="B148" s="547"/>
      <c r="C148" s="565"/>
      <c r="D148" s="548"/>
      <c r="E148" s="548"/>
      <c r="F148" s="558"/>
      <c r="G148" s="559"/>
      <c r="H148" s="533"/>
      <c r="I148" s="533"/>
      <c r="J148" s="533"/>
      <c r="K148" s="533"/>
      <c r="L148" s="533"/>
      <c r="M148" s="533"/>
      <c r="N148" s="533"/>
      <c r="O148" s="533"/>
      <c r="P148" s="533"/>
      <c r="Q148" s="533"/>
      <c r="R148" s="533"/>
      <c r="S148" s="533"/>
      <c r="T148" s="533"/>
      <c r="U148" s="533"/>
      <c r="V148" s="533"/>
      <c r="W148" s="533"/>
      <c r="X148" s="533"/>
      <c r="Y148" s="533"/>
      <c r="Z148" s="533"/>
      <c r="AA148" s="533"/>
      <c r="AB148" s="533"/>
      <c r="AC148" s="533"/>
      <c r="AD148" s="533"/>
      <c r="AE148" s="533"/>
      <c r="AF148" s="533"/>
      <c r="AG148" s="533"/>
      <c r="AH148" s="533"/>
      <c r="AI148" s="533"/>
      <c r="AJ148" s="533"/>
      <c r="AK148" s="533"/>
      <c r="AL148" s="533"/>
      <c r="AM148" s="533"/>
      <c r="AN148" s="533"/>
      <c r="AO148" s="533"/>
      <c r="AP148" s="533"/>
      <c r="AQ148" s="533"/>
      <c r="AR148" s="533"/>
      <c r="AS148" s="533"/>
      <c r="AT148" s="533"/>
      <c r="AU148" s="533"/>
      <c r="AV148" s="533"/>
      <c r="AW148" s="533"/>
      <c r="AX148" s="533"/>
      <c r="AY148" s="533"/>
      <c r="AZ148" s="533"/>
      <c r="BA148" s="533"/>
      <c r="BB148" s="533"/>
      <c r="BC148" s="533"/>
      <c r="BD148" s="533"/>
      <c r="BE148" s="533"/>
      <c r="BF148" s="533"/>
      <c r="BG148" s="533"/>
      <c r="BH148" s="533"/>
      <c r="BI148" s="533"/>
      <c r="BJ148" s="533"/>
      <c r="BK148" s="533"/>
      <c r="BL148" s="533"/>
      <c r="BM148" s="533"/>
      <c r="BN148" s="533"/>
      <c r="BO148" s="533"/>
      <c r="BP148" s="533"/>
      <c r="BQ148" s="533"/>
      <c r="BR148" s="533"/>
      <c r="BS148" s="533"/>
      <c r="BT148" s="533"/>
    </row>
    <row r="149" spans="1:16135" s="635" customFormat="1" ht="15.75" customHeight="1" x14ac:dyDescent="0.2">
      <c r="A149" s="546"/>
      <c r="B149" s="547"/>
      <c r="C149" s="565"/>
      <c r="D149" s="548"/>
      <c r="E149" s="548"/>
      <c r="F149" s="558"/>
      <c r="G149" s="636">
        <f>SUM(G150:G150)</f>
        <v>10319</v>
      </c>
      <c r="H149" s="533"/>
      <c r="I149" s="533"/>
      <c r="J149" s="533"/>
      <c r="K149" s="533"/>
      <c r="L149" s="533"/>
      <c r="M149" s="533"/>
      <c r="N149" s="533"/>
      <c r="O149" s="533"/>
      <c r="P149" s="533"/>
      <c r="Q149" s="533"/>
      <c r="R149" s="533"/>
      <c r="S149" s="533"/>
      <c r="T149" s="533"/>
      <c r="U149" s="533"/>
      <c r="V149" s="533"/>
      <c r="W149" s="533"/>
      <c r="X149" s="533"/>
      <c r="Y149" s="533"/>
      <c r="Z149" s="533"/>
      <c r="AA149" s="533"/>
      <c r="AB149" s="533"/>
      <c r="AC149" s="533"/>
      <c r="AD149" s="533"/>
      <c r="AE149" s="533"/>
      <c r="AF149" s="533"/>
      <c r="AG149" s="533"/>
      <c r="AH149" s="533"/>
      <c r="AI149" s="533"/>
      <c r="AJ149" s="533"/>
      <c r="AK149" s="533"/>
      <c r="AL149" s="533"/>
      <c r="AM149" s="533"/>
      <c r="AN149" s="533"/>
      <c r="AO149" s="533"/>
      <c r="AP149" s="533"/>
      <c r="AQ149" s="533"/>
      <c r="AR149" s="533"/>
      <c r="AS149" s="533"/>
      <c r="AT149" s="533"/>
      <c r="AU149" s="533"/>
      <c r="AV149" s="533"/>
      <c r="AW149" s="533"/>
      <c r="AX149" s="533"/>
      <c r="AY149" s="533"/>
      <c r="AZ149" s="533"/>
      <c r="BA149" s="533"/>
      <c r="BB149" s="533"/>
      <c r="BC149" s="533"/>
      <c r="BD149" s="533"/>
      <c r="BE149" s="533"/>
      <c r="BF149" s="533"/>
      <c r="BG149" s="533"/>
      <c r="BH149" s="533"/>
      <c r="BI149" s="533"/>
      <c r="BJ149" s="533"/>
      <c r="BK149" s="533"/>
      <c r="BL149" s="533"/>
      <c r="BM149" s="533"/>
      <c r="BN149" s="533"/>
      <c r="BO149" s="533"/>
      <c r="BP149" s="533"/>
      <c r="BQ149" s="533"/>
      <c r="BR149" s="533"/>
      <c r="BS149" s="533"/>
      <c r="BT149" s="533"/>
    </row>
    <row r="150" spans="1:16135" s="635" customFormat="1" ht="15.75" customHeight="1" x14ac:dyDescent="0.2">
      <c r="A150" s="546"/>
      <c r="B150" s="547"/>
      <c r="C150" s="565"/>
      <c r="D150" s="548"/>
      <c r="E150" s="548" t="s">
        <v>149</v>
      </c>
      <c r="F150" s="558" t="s">
        <v>229</v>
      </c>
      <c r="G150" s="559">
        <f>4842+5477</f>
        <v>10319</v>
      </c>
      <c r="H150" s="533"/>
      <c r="I150" s="533"/>
      <c r="J150" s="533"/>
      <c r="K150" s="533"/>
      <c r="L150" s="533"/>
      <c r="M150" s="533"/>
      <c r="N150" s="533"/>
      <c r="O150" s="533"/>
      <c r="P150" s="533"/>
      <c r="Q150" s="533"/>
      <c r="R150" s="533"/>
      <c r="S150" s="533"/>
      <c r="T150" s="533"/>
      <c r="U150" s="533"/>
      <c r="V150" s="533"/>
      <c r="W150" s="533"/>
      <c r="X150" s="533"/>
      <c r="Y150" s="533"/>
      <c r="Z150" s="533"/>
      <c r="AA150" s="533"/>
      <c r="AB150" s="533"/>
      <c r="AC150" s="533"/>
      <c r="AD150" s="533"/>
      <c r="AE150" s="533"/>
      <c r="AF150" s="533"/>
      <c r="AG150" s="533"/>
      <c r="AH150" s="533"/>
      <c r="AI150" s="533"/>
      <c r="AJ150" s="533"/>
      <c r="AK150" s="533"/>
      <c r="AL150" s="533"/>
      <c r="AM150" s="533"/>
      <c r="AN150" s="533"/>
      <c r="AO150" s="533"/>
      <c r="AP150" s="533"/>
      <c r="AQ150" s="533"/>
      <c r="AR150" s="533"/>
      <c r="AS150" s="533"/>
      <c r="AT150" s="533"/>
      <c r="AU150" s="533"/>
      <c r="AV150" s="533"/>
      <c r="AW150" s="533"/>
      <c r="AX150" s="533"/>
      <c r="AY150" s="533"/>
      <c r="AZ150" s="533"/>
      <c r="BA150" s="533"/>
      <c r="BB150" s="533"/>
      <c r="BC150" s="533"/>
      <c r="BD150" s="533"/>
      <c r="BE150" s="533"/>
      <c r="BF150" s="533"/>
      <c r="BG150" s="533"/>
      <c r="BH150" s="533"/>
      <c r="BI150" s="533"/>
      <c r="BJ150" s="533"/>
      <c r="BK150" s="533"/>
      <c r="BL150" s="533"/>
      <c r="BM150" s="533"/>
      <c r="BN150" s="533"/>
      <c r="BO150" s="533"/>
      <c r="BP150" s="533"/>
      <c r="BQ150" s="533"/>
      <c r="BR150" s="533"/>
      <c r="BS150" s="533"/>
      <c r="BT150" s="533"/>
    </row>
    <row r="151" spans="1:16135" s="635" customFormat="1" ht="15.75" customHeight="1" x14ac:dyDescent="0.2">
      <c r="A151" s="560"/>
      <c r="B151" s="561"/>
      <c r="C151" s="562"/>
      <c r="D151" s="549"/>
      <c r="E151" s="549"/>
      <c r="F151" s="551"/>
      <c r="G151" s="563"/>
      <c r="H151" s="533"/>
      <c r="I151" s="533"/>
      <c r="J151" s="533"/>
      <c r="K151" s="533"/>
      <c r="L151" s="533"/>
      <c r="M151" s="533"/>
      <c r="N151" s="533"/>
      <c r="O151" s="533"/>
      <c r="P151" s="533"/>
      <c r="Q151" s="533"/>
      <c r="R151" s="533"/>
      <c r="S151" s="533"/>
      <c r="T151" s="533"/>
      <c r="U151" s="533"/>
      <c r="V151" s="533"/>
      <c r="W151" s="533"/>
      <c r="X151" s="533"/>
      <c r="Y151" s="533"/>
      <c r="Z151" s="533"/>
      <c r="AA151" s="533"/>
      <c r="AB151" s="533"/>
      <c r="AC151" s="533"/>
      <c r="AD151" s="533"/>
      <c r="AE151" s="533"/>
      <c r="AF151" s="533"/>
      <c r="AG151" s="533"/>
      <c r="AH151" s="533"/>
      <c r="AI151" s="533"/>
      <c r="AJ151" s="533"/>
      <c r="AK151" s="533"/>
      <c r="AL151" s="533"/>
      <c r="AM151" s="533"/>
      <c r="AN151" s="533"/>
      <c r="AO151" s="533"/>
      <c r="AP151" s="533"/>
      <c r="AQ151" s="533"/>
      <c r="AR151" s="533"/>
      <c r="AS151" s="533"/>
      <c r="AT151" s="533"/>
      <c r="AU151" s="533"/>
      <c r="AV151" s="533"/>
      <c r="AW151" s="533"/>
      <c r="AX151" s="533"/>
      <c r="AY151" s="533"/>
      <c r="AZ151" s="533"/>
      <c r="BA151" s="533"/>
      <c r="BB151" s="533"/>
      <c r="BC151" s="533"/>
      <c r="BD151" s="533"/>
      <c r="BE151" s="533"/>
      <c r="BF151" s="533"/>
      <c r="BG151" s="533"/>
      <c r="BH151" s="533"/>
      <c r="BI151" s="533"/>
      <c r="BJ151" s="533"/>
      <c r="BK151" s="533"/>
      <c r="BL151" s="533"/>
      <c r="BM151" s="533"/>
      <c r="BN151" s="533"/>
      <c r="BO151" s="533"/>
      <c r="BP151" s="533"/>
      <c r="BQ151" s="533"/>
      <c r="BR151" s="533"/>
      <c r="BS151" s="533"/>
      <c r="BT151" s="533"/>
    </row>
    <row r="152" spans="1:16135" s="542" customFormat="1" ht="27" customHeight="1" x14ac:dyDescent="0.2">
      <c r="A152" s="642"/>
      <c r="B152" s="643" t="s">
        <v>288</v>
      </c>
      <c r="C152" s="644"/>
      <c r="D152" s="645"/>
      <c r="E152" s="646"/>
      <c r="F152" s="646">
        <f>SUM(F12,F18,F26,F34,F42,F52,F60,F66,F71,F76)</f>
        <v>1195246.6400000001</v>
      </c>
      <c r="G152" s="646">
        <f>SUM(G13,G19,G27,G35,G43,G53,G61,G67,G72,G77)</f>
        <v>1194372</v>
      </c>
      <c r="H152" s="541"/>
      <c r="I152" s="541"/>
      <c r="J152" s="541"/>
      <c r="K152" s="541"/>
      <c r="L152" s="541"/>
      <c r="M152" s="541"/>
      <c r="N152" s="541"/>
      <c r="O152" s="541"/>
      <c r="P152" s="541"/>
      <c r="Q152" s="541"/>
      <c r="R152" s="541"/>
      <c r="S152" s="541"/>
      <c r="T152" s="541"/>
      <c r="U152" s="541"/>
      <c r="V152" s="541"/>
      <c r="W152" s="541"/>
      <c r="X152" s="541"/>
      <c r="Y152" s="541"/>
      <c r="Z152" s="541"/>
      <c r="AA152" s="541"/>
      <c r="AB152" s="541"/>
      <c r="AC152" s="541"/>
      <c r="AD152" s="541"/>
      <c r="AE152" s="541"/>
      <c r="AF152" s="541"/>
      <c r="AG152" s="541"/>
      <c r="AH152" s="541"/>
      <c r="AI152" s="541"/>
      <c r="AJ152" s="541"/>
      <c r="AK152" s="541"/>
      <c r="AL152" s="541"/>
      <c r="AM152" s="541"/>
      <c r="AN152" s="541"/>
      <c r="AO152" s="541"/>
      <c r="AP152" s="541"/>
      <c r="AQ152" s="541"/>
      <c r="AR152" s="541"/>
      <c r="AS152" s="541"/>
      <c r="AT152" s="541"/>
      <c r="AU152" s="541"/>
      <c r="AV152" s="541"/>
      <c r="AW152" s="541"/>
      <c r="AX152" s="541"/>
      <c r="AY152" s="541"/>
      <c r="AZ152" s="541"/>
      <c r="BA152" s="541"/>
      <c r="BB152" s="541"/>
      <c r="BC152" s="541"/>
      <c r="BD152" s="541"/>
      <c r="BE152" s="541"/>
      <c r="BF152" s="541"/>
      <c r="BG152" s="541"/>
      <c r="BH152" s="541"/>
      <c r="BI152" s="541"/>
      <c r="BJ152" s="541"/>
      <c r="BK152" s="541"/>
      <c r="BL152" s="541"/>
      <c r="BM152" s="541"/>
      <c r="BN152" s="541"/>
      <c r="BO152" s="541"/>
      <c r="BP152" s="541"/>
      <c r="BQ152" s="541"/>
      <c r="BR152" s="541"/>
      <c r="BS152" s="541"/>
      <c r="BT152" s="541"/>
    </row>
    <row r="154" spans="1:16135" customFormat="1" x14ac:dyDescent="0.25">
      <c r="A154" s="647"/>
      <c r="B154" s="629"/>
      <c r="C154" s="629"/>
      <c r="D154" s="629"/>
      <c r="E154" s="629"/>
      <c r="I154" s="16"/>
      <c r="BY154" s="629"/>
      <c r="BZ154" s="629"/>
      <c r="CA154" s="629"/>
      <c r="CB154" s="629"/>
      <c r="CC154" s="629"/>
      <c r="CD154" s="629"/>
      <c r="CE154" s="629"/>
      <c r="CF154" s="629"/>
      <c r="CG154" s="629"/>
      <c r="CH154" s="629"/>
      <c r="CI154" s="629"/>
      <c r="CJ154" s="629"/>
      <c r="CK154" s="629"/>
      <c r="CL154" s="629"/>
      <c r="CM154" s="629"/>
      <c r="CN154" s="629"/>
      <c r="CO154" s="629"/>
      <c r="CP154" s="629"/>
      <c r="CQ154" s="629"/>
      <c r="CR154" s="629"/>
      <c r="CS154" s="629"/>
      <c r="CT154" s="629"/>
      <c r="CU154" s="629"/>
      <c r="CV154" s="629"/>
      <c r="CW154" s="629"/>
      <c r="CX154" s="629"/>
      <c r="CY154" s="629"/>
      <c r="CZ154" s="629"/>
      <c r="DA154" s="629"/>
      <c r="DB154" s="629"/>
      <c r="DC154" s="629"/>
      <c r="DD154" s="629"/>
      <c r="DE154" s="629"/>
      <c r="DF154" s="629"/>
      <c r="DG154" s="629"/>
      <c r="DH154" s="629"/>
      <c r="DI154" s="629"/>
      <c r="DJ154" s="629"/>
      <c r="DK154" s="629"/>
      <c r="DL154" s="629"/>
      <c r="DM154" s="629"/>
      <c r="DN154" s="629"/>
      <c r="DO154" s="629"/>
      <c r="DP154" s="629"/>
      <c r="DQ154" s="629"/>
      <c r="DR154" s="629"/>
      <c r="DS154" s="629"/>
      <c r="DT154" s="629"/>
      <c r="DU154" s="629"/>
      <c r="DV154" s="629"/>
      <c r="DW154" s="629"/>
      <c r="DX154" s="629"/>
      <c r="DY154" s="629"/>
      <c r="DZ154" s="629"/>
      <c r="EA154" s="629"/>
      <c r="EB154" s="629"/>
      <c r="EC154" s="629"/>
      <c r="ED154" s="629"/>
      <c r="EE154" s="629"/>
      <c r="EF154" s="629"/>
      <c r="EG154" s="629"/>
      <c r="EH154" s="629"/>
      <c r="EI154" s="629"/>
      <c r="EJ154" s="629"/>
      <c r="EK154" s="629"/>
      <c r="EL154" s="629"/>
      <c r="EM154" s="629"/>
      <c r="EN154" s="629"/>
      <c r="EO154" s="629"/>
      <c r="EP154" s="629"/>
      <c r="EQ154" s="629"/>
      <c r="ER154" s="629"/>
      <c r="ES154" s="629"/>
      <c r="ET154" s="629"/>
      <c r="EU154" s="629"/>
      <c r="EV154" s="629"/>
      <c r="EW154" s="629"/>
      <c r="EX154" s="629"/>
      <c r="EY154" s="629"/>
      <c r="EZ154" s="629"/>
      <c r="FA154" s="629"/>
      <c r="FB154" s="629"/>
      <c r="FC154" s="629"/>
      <c r="FD154" s="629"/>
      <c r="FE154" s="629"/>
      <c r="FF154" s="629"/>
      <c r="FG154" s="629"/>
      <c r="FH154" s="629"/>
      <c r="FI154" s="629"/>
      <c r="FJ154" s="629"/>
      <c r="FK154" s="629"/>
      <c r="FL154" s="629"/>
      <c r="FM154" s="629"/>
      <c r="FN154" s="629"/>
      <c r="FO154" s="629"/>
      <c r="FP154" s="629"/>
      <c r="FQ154" s="629"/>
      <c r="FR154" s="629"/>
      <c r="FS154" s="629"/>
      <c r="FT154" s="629"/>
      <c r="FU154" s="629"/>
      <c r="FV154" s="629"/>
      <c r="FW154" s="629"/>
      <c r="FX154" s="629"/>
      <c r="FY154" s="629"/>
      <c r="FZ154" s="629"/>
      <c r="GA154" s="629"/>
      <c r="GB154" s="629"/>
      <c r="GC154" s="629"/>
      <c r="GD154" s="629"/>
      <c r="GE154" s="629"/>
      <c r="GF154" s="629"/>
      <c r="GG154" s="629"/>
      <c r="GH154" s="629"/>
      <c r="GI154" s="629"/>
      <c r="GJ154" s="629"/>
      <c r="GK154" s="629"/>
      <c r="GL154" s="629"/>
      <c r="GM154" s="629"/>
      <c r="GN154" s="629"/>
      <c r="GO154" s="629"/>
      <c r="GP154" s="629"/>
      <c r="GQ154" s="629"/>
      <c r="GR154" s="629"/>
      <c r="GS154" s="629"/>
      <c r="GT154" s="629"/>
      <c r="GU154" s="629"/>
      <c r="GV154" s="629"/>
      <c r="GW154" s="629"/>
      <c r="GX154" s="629"/>
      <c r="GY154" s="629"/>
      <c r="GZ154" s="629"/>
      <c r="HA154" s="629"/>
      <c r="HB154" s="629"/>
      <c r="HC154" s="629"/>
      <c r="HD154" s="629"/>
      <c r="HE154" s="629"/>
      <c r="HF154" s="629"/>
      <c r="HG154" s="629"/>
      <c r="HH154" s="629"/>
      <c r="HI154" s="629"/>
      <c r="HJ154" s="629"/>
      <c r="HK154" s="629"/>
      <c r="HL154" s="629"/>
      <c r="HM154" s="629"/>
      <c r="HN154" s="629"/>
      <c r="HO154" s="629"/>
      <c r="HP154" s="629"/>
      <c r="HQ154" s="629"/>
      <c r="HR154" s="629"/>
      <c r="HS154" s="629"/>
      <c r="HT154" s="629"/>
      <c r="HU154" s="629"/>
      <c r="HV154" s="629"/>
      <c r="HW154" s="629"/>
      <c r="HX154" s="629"/>
      <c r="HY154" s="629"/>
      <c r="HZ154" s="629"/>
      <c r="IA154" s="629"/>
      <c r="IB154" s="629"/>
      <c r="IC154" s="629"/>
      <c r="ID154" s="629"/>
      <c r="IE154" s="629"/>
      <c r="IF154" s="629"/>
      <c r="IG154" s="629"/>
      <c r="IH154" s="629"/>
      <c r="II154" s="629"/>
      <c r="IJ154" s="629"/>
      <c r="IK154" s="629"/>
      <c r="IL154" s="629"/>
      <c r="IM154" s="629"/>
      <c r="IN154" s="629"/>
      <c r="IO154" s="629"/>
      <c r="IP154" s="629"/>
      <c r="IQ154" s="629"/>
      <c r="IR154" s="629"/>
      <c r="IS154" s="629"/>
      <c r="IT154" s="629"/>
      <c r="IU154" s="629"/>
      <c r="IV154" s="629"/>
      <c r="IW154" s="629"/>
      <c r="IX154" s="629"/>
      <c r="IY154" s="629"/>
      <c r="IZ154" s="629"/>
      <c r="JA154" s="629"/>
      <c r="JB154" s="629"/>
      <c r="JC154" s="629"/>
      <c r="JD154" s="629"/>
      <c r="JE154" s="629"/>
      <c r="JF154" s="629"/>
      <c r="JG154" s="629"/>
      <c r="JH154" s="629"/>
      <c r="JI154" s="629"/>
      <c r="JJ154" s="629"/>
      <c r="JK154" s="629"/>
      <c r="JL154" s="629"/>
      <c r="JM154" s="629"/>
      <c r="JN154" s="629"/>
      <c r="JO154" s="629"/>
      <c r="JP154" s="629"/>
      <c r="JQ154" s="629"/>
      <c r="JR154" s="629"/>
      <c r="JS154" s="629"/>
      <c r="JT154" s="629"/>
      <c r="JU154" s="629"/>
      <c r="JV154" s="629"/>
      <c r="JW154" s="629"/>
      <c r="JX154" s="629"/>
      <c r="JY154" s="629"/>
      <c r="JZ154" s="629"/>
      <c r="KA154" s="629"/>
      <c r="KB154" s="629"/>
      <c r="KC154" s="629"/>
      <c r="KD154" s="629"/>
      <c r="KE154" s="629"/>
      <c r="KF154" s="629"/>
      <c r="KG154" s="629"/>
      <c r="KH154" s="629"/>
      <c r="KI154" s="629"/>
      <c r="KJ154" s="629"/>
      <c r="KK154" s="629"/>
      <c r="KL154" s="629"/>
      <c r="KM154" s="629"/>
      <c r="KN154" s="629"/>
      <c r="KO154" s="629"/>
      <c r="KP154" s="629"/>
      <c r="KQ154" s="629"/>
      <c r="KR154" s="629"/>
      <c r="KS154" s="629"/>
      <c r="KT154" s="629"/>
      <c r="KU154" s="629"/>
      <c r="KV154" s="629"/>
      <c r="KW154" s="629"/>
      <c r="KX154" s="629"/>
      <c r="KY154" s="629"/>
      <c r="KZ154" s="629"/>
      <c r="LA154" s="629"/>
      <c r="LB154" s="629"/>
      <c r="LC154" s="629"/>
      <c r="LD154" s="629"/>
      <c r="LE154" s="629"/>
      <c r="LF154" s="629"/>
      <c r="LG154" s="629"/>
      <c r="LH154" s="629"/>
      <c r="LI154" s="629"/>
      <c r="LJ154" s="629"/>
      <c r="LK154" s="629"/>
      <c r="LL154" s="629"/>
      <c r="LM154" s="629"/>
      <c r="LN154" s="629"/>
      <c r="LO154" s="629"/>
      <c r="LP154" s="629"/>
      <c r="LQ154" s="629"/>
      <c r="LR154" s="629"/>
      <c r="LS154" s="629"/>
      <c r="LT154" s="629"/>
      <c r="LU154" s="629"/>
      <c r="LV154" s="629"/>
      <c r="LW154" s="629"/>
      <c r="LX154" s="629"/>
      <c r="LY154" s="629"/>
      <c r="LZ154" s="629"/>
      <c r="MA154" s="629"/>
      <c r="MB154" s="629"/>
      <c r="MC154" s="629"/>
      <c r="MD154" s="629"/>
      <c r="ME154" s="629"/>
      <c r="MF154" s="629"/>
      <c r="MG154" s="629"/>
      <c r="MH154" s="629"/>
      <c r="MI154" s="629"/>
      <c r="MJ154" s="629"/>
      <c r="MK154" s="629"/>
      <c r="ML154" s="629"/>
      <c r="MM154" s="629"/>
      <c r="MN154" s="629"/>
      <c r="MO154" s="629"/>
      <c r="MP154" s="629"/>
      <c r="MQ154" s="629"/>
      <c r="MR154" s="629"/>
      <c r="MS154" s="629"/>
      <c r="MT154" s="629"/>
      <c r="MU154" s="629"/>
      <c r="MV154" s="629"/>
      <c r="MW154" s="629"/>
      <c r="MX154" s="629"/>
      <c r="MY154" s="629"/>
      <c r="MZ154" s="629"/>
      <c r="NA154" s="629"/>
      <c r="NB154" s="629"/>
      <c r="NC154" s="629"/>
      <c r="ND154" s="629"/>
      <c r="NE154" s="629"/>
      <c r="NF154" s="629"/>
      <c r="NG154" s="629"/>
      <c r="NH154" s="629"/>
      <c r="NI154" s="629"/>
      <c r="NJ154" s="629"/>
      <c r="NK154" s="629"/>
      <c r="NL154" s="629"/>
      <c r="NM154" s="629"/>
      <c r="NN154" s="629"/>
      <c r="NO154" s="629"/>
      <c r="NP154" s="629"/>
      <c r="NQ154" s="629"/>
      <c r="NR154" s="629"/>
      <c r="NS154" s="629"/>
      <c r="NT154" s="629"/>
      <c r="NU154" s="629"/>
      <c r="NV154" s="629"/>
      <c r="NW154" s="629"/>
      <c r="NX154" s="629"/>
      <c r="NY154" s="629"/>
      <c r="NZ154" s="629"/>
      <c r="OA154" s="629"/>
      <c r="OB154" s="629"/>
      <c r="OC154" s="629"/>
      <c r="OD154" s="629"/>
      <c r="OE154" s="629"/>
      <c r="OF154" s="629"/>
      <c r="OG154" s="629"/>
      <c r="OH154" s="629"/>
      <c r="OI154" s="629"/>
      <c r="OJ154" s="629"/>
      <c r="OK154" s="629"/>
      <c r="OL154" s="629"/>
      <c r="OM154" s="629"/>
      <c r="ON154" s="629"/>
      <c r="OO154" s="629"/>
      <c r="OP154" s="629"/>
      <c r="OQ154" s="629"/>
      <c r="OR154" s="629"/>
      <c r="OS154" s="629"/>
      <c r="OT154" s="629"/>
      <c r="OU154" s="629"/>
      <c r="OV154" s="629"/>
      <c r="OW154" s="629"/>
      <c r="OX154" s="629"/>
      <c r="OY154" s="629"/>
      <c r="OZ154" s="629"/>
      <c r="PA154" s="629"/>
      <c r="PB154" s="629"/>
      <c r="PC154" s="629"/>
      <c r="PD154" s="629"/>
      <c r="PE154" s="629"/>
      <c r="PF154" s="629"/>
      <c r="PG154" s="629"/>
      <c r="PH154" s="629"/>
      <c r="PI154" s="629"/>
      <c r="PJ154" s="629"/>
      <c r="PK154" s="629"/>
      <c r="PL154" s="629"/>
      <c r="PM154" s="629"/>
      <c r="PN154" s="629"/>
      <c r="PO154" s="629"/>
      <c r="PP154" s="629"/>
      <c r="PQ154" s="629"/>
      <c r="PR154" s="629"/>
      <c r="PS154" s="629"/>
      <c r="PT154" s="629"/>
      <c r="PU154" s="629"/>
      <c r="PV154" s="629"/>
      <c r="PW154" s="629"/>
      <c r="PX154" s="629"/>
      <c r="PY154" s="629"/>
      <c r="PZ154" s="629"/>
      <c r="QA154" s="629"/>
      <c r="QB154" s="629"/>
      <c r="QC154" s="629"/>
      <c r="QD154" s="629"/>
      <c r="QE154" s="629"/>
      <c r="QF154" s="629"/>
      <c r="QG154" s="629"/>
      <c r="QH154" s="629"/>
      <c r="QI154" s="629"/>
      <c r="QJ154" s="629"/>
      <c r="QK154" s="629"/>
      <c r="QL154" s="629"/>
      <c r="QM154" s="629"/>
      <c r="QN154" s="629"/>
      <c r="QO154" s="629"/>
      <c r="QP154" s="629"/>
      <c r="QQ154" s="629"/>
      <c r="QR154" s="629"/>
      <c r="QS154" s="629"/>
      <c r="QT154" s="629"/>
      <c r="QU154" s="629"/>
      <c r="QV154" s="629"/>
      <c r="QW154" s="629"/>
      <c r="QX154" s="629"/>
      <c r="QY154" s="629"/>
      <c r="QZ154" s="629"/>
      <c r="RA154" s="629"/>
      <c r="RB154" s="629"/>
      <c r="RC154" s="629"/>
      <c r="RD154" s="629"/>
      <c r="RE154" s="629"/>
      <c r="RF154" s="629"/>
      <c r="RG154" s="629"/>
      <c r="RH154" s="629"/>
      <c r="RI154" s="629"/>
      <c r="RJ154" s="629"/>
      <c r="RK154" s="629"/>
      <c r="RL154" s="629"/>
      <c r="RM154" s="629"/>
      <c r="RN154" s="629"/>
      <c r="RO154" s="629"/>
      <c r="RP154" s="629"/>
      <c r="RQ154" s="629"/>
      <c r="RR154" s="629"/>
      <c r="RS154" s="629"/>
      <c r="RT154" s="629"/>
      <c r="RU154" s="629"/>
      <c r="RV154" s="629"/>
      <c r="RW154" s="629"/>
      <c r="RX154" s="629"/>
      <c r="RY154" s="629"/>
      <c r="RZ154" s="629"/>
      <c r="SA154" s="629"/>
      <c r="SB154" s="629"/>
      <c r="SC154" s="629"/>
      <c r="SD154" s="629"/>
      <c r="SE154" s="629"/>
      <c r="SF154" s="629"/>
      <c r="SG154" s="629"/>
      <c r="SH154" s="629"/>
      <c r="SI154" s="629"/>
      <c r="SJ154" s="629"/>
      <c r="SK154" s="629"/>
      <c r="SL154" s="629"/>
      <c r="SM154" s="629"/>
      <c r="SN154" s="629"/>
      <c r="SO154" s="629"/>
      <c r="SP154" s="629"/>
      <c r="SQ154" s="629"/>
      <c r="SR154" s="629"/>
      <c r="SS154" s="629"/>
      <c r="ST154" s="629"/>
      <c r="SU154" s="629"/>
      <c r="SV154" s="629"/>
      <c r="SW154" s="629"/>
      <c r="SX154" s="629"/>
      <c r="SY154" s="629"/>
      <c r="SZ154" s="629"/>
      <c r="TA154" s="629"/>
      <c r="TB154" s="629"/>
      <c r="TC154" s="629"/>
      <c r="TD154" s="629"/>
      <c r="TE154" s="629"/>
      <c r="TF154" s="629"/>
      <c r="TG154" s="629"/>
      <c r="TH154" s="629"/>
      <c r="TI154" s="629"/>
      <c r="TJ154" s="629"/>
      <c r="TK154" s="629"/>
      <c r="TL154" s="629"/>
      <c r="TM154" s="629"/>
      <c r="TN154" s="629"/>
      <c r="TO154" s="629"/>
      <c r="TP154" s="629"/>
      <c r="TQ154" s="629"/>
      <c r="TR154" s="629"/>
      <c r="TS154" s="629"/>
      <c r="TT154" s="629"/>
      <c r="TU154" s="629"/>
      <c r="TV154" s="629"/>
      <c r="TW154" s="629"/>
      <c r="TX154" s="629"/>
      <c r="TY154" s="629"/>
      <c r="TZ154" s="629"/>
      <c r="UA154" s="629"/>
      <c r="UB154" s="629"/>
      <c r="UC154" s="629"/>
      <c r="UD154" s="629"/>
      <c r="UE154" s="629"/>
      <c r="UF154" s="629"/>
      <c r="UG154" s="629"/>
      <c r="UH154" s="629"/>
      <c r="UI154" s="629"/>
      <c r="UJ154" s="629"/>
      <c r="UK154" s="629"/>
      <c r="UL154" s="629"/>
      <c r="UM154" s="629"/>
      <c r="UN154" s="629"/>
      <c r="UO154" s="629"/>
      <c r="UP154" s="629"/>
      <c r="UQ154" s="629"/>
      <c r="UR154" s="629"/>
      <c r="US154" s="629"/>
      <c r="UT154" s="629"/>
      <c r="UU154" s="629"/>
      <c r="UV154" s="629"/>
      <c r="UW154" s="629"/>
      <c r="UX154" s="629"/>
      <c r="UY154" s="629"/>
      <c r="UZ154" s="629"/>
      <c r="VA154" s="629"/>
      <c r="VB154" s="629"/>
      <c r="VC154" s="629"/>
      <c r="VD154" s="629"/>
      <c r="VE154" s="629"/>
      <c r="VF154" s="629"/>
      <c r="VG154" s="629"/>
      <c r="VH154" s="629"/>
      <c r="VI154" s="629"/>
      <c r="VJ154" s="629"/>
      <c r="VK154" s="629"/>
      <c r="VL154" s="629"/>
      <c r="VM154" s="629"/>
      <c r="VN154" s="629"/>
      <c r="VO154" s="629"/>
      <c r="VP154" s="629"/>
      <c r="VQ154" s="629"/>
      <c r="VR154" s="629"/>
      <c r="VS154" s="629"/>
      <c r="VT154" s="629"/>
      <c r="VU154" s="629"/>
      <c r="VV154" s="629"/>
      <c r="VW154" s="629"/>
      <c r="VX154" s="629"/>
      <c r="VY154" s="629"/>
      <c r="VZ154" s="629"/>
      <c r="WA154" s="629"/>
      <c r="WB154" s="629"/>
      <c r="WC154" s="629"/>
      <c r="WD154" s="629"/>
      <c r="WE154" s="629"/>
      <c r="WF154" s="629"/>
      <c r="WG154" s="629"/>
      <c r="WH154" s="629"/>
      <c r="WI154" s="629"/>
      <c r="WJ154" s="629"/>
      <c r="WK154" s="629"/>
      <c r="WL154" s="629"/>
      <c r="WM154" s="629"/>
      <c r="WN154" s="629"/>
      <c r="WO154" s="629"/>
      <c r="WP154" s="629"/>
      <c r="WQ154" s="629"/>
      <c r="WR154" s="629"/>
      <c r="WS154" s="629"/>
      <c r="WT154" s="629"/>
      <c r="WU154" s="629"/>
      <c r="WV154" s="629"/>
      <c r="WW154" s="629"/>
      <c r="WX154" s="629"/>
      <c r="WY154" s="629"/>
      <c r="WZ154" s="629"/>
      <c r="XA154" s="629"/>
      <c r="XB154" s="629"/>
      <c r="XC154" s="629"/>
      <c r="XD154" s="629"/>
      <c r="XE154" s="629"/>
      <c r="XF154" s="629"/>
      <c r="XG154" s="629"/>
      <c r="XH154" s="629"/>
      <c r="XI154" s="629"/>
      <c r="XJ154" s="629"/>
      <c r="XK154" s="629"/>
      <c r="XL154" s="629"/>
      <c r="XM154" s="629"/>
      <c r="XN154" s="629"/>
      <c r="XO154" s="629"/>
      <c r="XP154" s="629"/>
      <c r="XQ154" s="629"/>
      <c r="XR154" s="629"/>
      <c r="XS154" s="629"/>
      <c r="XT154" s="629"/>
      <c r="XU154" s="629"/>
      <c r="XV154" s="629"/>
      <c r="XW154" s="629"/>
      <c r="XX154" s="629"/>
      <c r="XY154" s="629"/>
      <c r="XZ154" s="629"/>
      <c r="YA154" s="629"/>
      <c r="YB154" s="629"/>
      <c r="YC154" s="629"/>
      <c r="YD154" s="629"/>
      <c r="YE154" s="629"/>
      <c r="YF154" s="629"/>
      <c r="YG154" s="629"/>
      <c r="YH154" s="629"/>
      <c r="YI154" s="629"/>
      <c r="YJ154" s="629"/>
      <c r="YK154" s="629"/>
      <c r="YL154" s="629"/>
      <c r="YM154" s="629"/>
      <c r="YN154" s="629"/>
      <c r="YO154" s="629"/>
      <c r="YP154" s="629"/>
      <c r="YQ154" s="629"/>
      <c r="YR154" s="629"/>
      <c r="YS154" s="629"/>
      <c r="YT154" s="629"/>
      <c r="YU154" s="629"/>
      <c r="YV154" s="629"/>
      <c r="YW154" s="629"/>
      <c r="YX154" s="629"/>
      <c r="YY154" s="629"/>
      <c r="YZ154" s="629"/>
      <c r="ZA154" s="629"/>
      <c r="ZB154" s="629"/>
      <c r="ZC154" s="629"/>
      <c r="ZD154" s="629"/>
      <c r="ZE154" s="629"/>
      <c r="ZF154" s="629"/>
      <c r="ZG154" s="629"/>
      <c r="ZH154" s="629"/>
      <c r="ZI154" s="629"/>
      <c r="ZJ154" s="629"/>
      <c r="ZK154" s="629"/>
      <c r="ZL154" s="629"/>
      <c r="ZM154" s="629"/>
      <c r="ZN154" s="629"/>
      <c r="ZO154" s="629"/>
      <c r="ZP154" s="629"/>
      <c r="ZQ154" s="629"/>
      <c r="ZR154" s="629"/>
      <c r="ZS154" s="629"/>
      <c r="ZT154" s="629"/>
      <c r="ZU154" s="629"/>
      <c r="ZV154" s="629"/>
      <c r="ZW154" s="629"/>
      <c r="ZX154" s="629"/>
      <c r="ZY154" s="629"/>
      <c r="ZZ154" s="629"/>
      <c r="AAA154" s="629"/>
      <c r="AAB154" s="629"/>
      <c r="AAC154" s="629"/>
      <c r="AAD154" s="629"/>
      <c r="AAE154" s="629"/>
      <c r="AAF154" s="629"/>
      <c r="AAG154" s="629"/>
      <c r="AAH154" s="629"/>
      <c r="AAI154" s="629"/>
      <c r="AAJ154" s="629"/>
      <c r="AAK154" s="629"/>
      <c r="AAL154" s="629"/>
      <c r="AAM154" s="629"/>
      <c r="AAN154" s="629"/>
      <c r="AAO154" s="629"/>
      <c r="AAP154" s="629"/>
      <c r="AAQ154" s="629"/>
      <c r="AAR154" s="629"/>
      <c r="AAS154" s="629"/>
      <c r="AAT154" s="629"/>
      <c r="AAU154" s="629"/>
      <c r="AAV154" s="629"/>
      <c r="AAW154" s="629"/>
      <c r="AAX154" s="629"/>
      <c r="AAY154" s="629"/>
      <c r="AAZ154" s="629"/>
      <c r="ABA154" s="629"/>
      <c r="ABB154" s="629"/>
      <c r="ABC154" s="629"/>
      <c r="ABD154" s="629"/>
      <c r="ABE154" s="629"/>
      <c r="ABF154" s="629"/>
      <c r="ABG154" s="629"/>
      <c r="ABH154" s="629"/>
      <c r="ABI154" s="629"/>
      <c r="ABJ154" s="629"/>
      <c r="ABK154" s="629"/>
      <c r="ABL154" s="629"/>
      <c r="ABM154" s="629"/>
      <c r="ABN154" s="629"/>
      <c r="ABO154" s="629"/>
      <c r="ABP154" s="629"/>
      <c r="ABQ154" s="629"/>
      <c r="ABR154" s="629"/>
      <c r="ABS154" s="629"/>
      <c r="ABT154" s="629"/>
      <c r="ABU154" s="629"/>
      <c r="ABV154" s="629"/>
      <c r="ABW154" s="629"/>
      <c r="ABX154" s="629"/>
      <c r="ABY154" s="629"/>
      <c r="ABZ154" s="629"/>
      <c r="ACA154" s="629"/>
      <c r="ACB154" s="629"/>
      <c r="ACC154" s="629"/>
      <c r="ACD154" s="629"/>
      <c r="ACE154" s="629"/>
      <c r="ACF154" s="629"/>
      <c r="ACG154" s="629"/>
      <c r="ACH154" s="629"/>
      <c r="ACI154" s="629"/>
      <c r="ACJ154" s="629"/>
      <c r="ACK154" s="629"/>
      <c r="ACL154" s="629"/>
      <c r="ACM154" s="629"/>
      <c r="ACN154" s="629"/>
      <c r="ACO154" s="629"/>
      <c r="ACP154" s="629"/>
      <c r="ACQ154" s="629"/>
      <c r="ACR154" s="629"/>
      <c r="ACS154" s="629"/>
      <c r="ACT154" s="629"/>
      <c r="ACU154" s="629"/>
      <c r="ACV154" s="629"/>
      <c r="ACW154" s="629"/>
      <c r="ACX154" s="629"/>
      <c r="ACY154" s="629"/>
      <c r="ACZ154" s="629"/>
      <c r="ADA154" s="629"/>
      <c r="ADB154" s="629"/>
      <c r="ADC154" s="629"/>
      <c r="ADD154" s="629"/>
      <c r="ADE154" s="629"/>
      <c r="ADF154" s="629"/>
      <c r="ADG154" s="629"/>
      <c r="ADH154" s="629"/>
      <c r="ADI154" s="629"/>
      <c r="ADJ154" s="629"/>
      <c r="ADK154" s="629"/>
      <c r="ADL154" s="629"/>
      <c r="ADM154" s="629"/>
      <c r="ADN154" s="629"/>
      <c r="ADO154" s="629"/>
      <c r="ADP154" s="629"/>
      <c r="ADQ154" s="629"/>
      <c r="ADR154" s="629"/>
      <c r="ADS154" s="629"/>
      <c r="ADT154" s="629"/>
      <c r="ADU154" s="629"/>
      <c r="ADV154" s="629"/>
      <c r="ADW154" s="629"/>
      <c r="ADX154" s="629"/>
      <c r="ADY154" s="629"/>
      <c r="ADZ154" s="629"/>
      <c r="AEA154" s="629"/>
      <c r="AEB154" s="629"/>
      <c r="AEC154" s="629"/>
      <c r="AED154" s="629"/>
      <c r="AEE154" s="629"/>
      <c r="AEF154" s="629"/>
      <c r="AEG154" s="629"/>
      <c r="AEH154" s="629"/>
      <c r="AEI154" s="629"/>
      <c r="AEJ154" s="629"/>
      <c r="AEK154" s="629"/>
      <c r="AEL154" s="629"/>
      <c r="AEM154" s="629"/>
      <c r="AEN154" s="629"/>
      <c r="AEO154" s="629"/>
      <c r="AEP154" s="629"/>
      <c r="AEQ154" s="629"/>
      <c r="AER154" s="629"/>
      <c r="AES154" s="629"/>
      <c r="AET154" s="629"/>
      <c r="AEU154" s="629"/>
      <c r="AEV154" s="629"/>
      <c r="AEW154" s="629"/>
      <c r="AEX154" s="629"/>
      <c r="AEY154" s="629"/>
      <c r="AEZ154" s="629"/>
      <c r="AFA154" s="629"/>
      <c r="AFB154" s="629"/>
      <c r="AFC154" s="629"/>
      <c r="AFD154" s="629"/>
      <c r="AFE154" s="629"/>
      <c r="AFF154" s="629"/>
      <c r="AFG154" s="629"/>
      <c r="AFH154" s="629"/>
      <c r="AFI154" s="629"/>
      <c r="AFJ154" s="629"/>
      <c r="AFK154" s="629"/>
      <c r="AFL154" s="629"/>
      <c r="AFM154" s="629"/>
      <c r="AFN154" s="629"/>
      <c r="AFO154" s="629"/>
      <c r="AFP154" s="629"/>
      <c r="AFQ154" s="629"/>
      <c r="AFR154" s="629"/>
      <c r="AFS154" s="629"/>
      <c r="AFT154" s="629"/>
      <c r="AFU154" s="629"/>
      <c r="AFV154" s="629"/>
      <c r="AFW154" s="629"/>
      <c r="AFX154" s="629"/>
      <c r="AFY154" s="629"/>
      <c r="AFZ154" s="629"/>
      <c r="AGA154" s="629"/>
      <c r="AGB154" s="629"/>
      <c r="AGC154" s="629"/>
      <c r="AGD154" s="629"/>
      <c r="AGE154" s="629"/>
      <c r="AGF154" s="629"/>
      <c r="AGG154" s="629"/>
      <c r="AGH154" s="629"/>
      <c r="AGI154" s="629"/>
      <c r="AGJ154" s="629"/>
      <c r="AGK154" s="629"/>
      <c r="AGL154" s="629"/>
      <c r="AGM154" s="629"/>
      <c r="AGN154" s="629"/>
      <c r="AGO154" s="629"/>
      <c r="AGP154" s="629"/>
      <c r="AGQ154" s="629"/>
      <c r="AGR154" s="629"/>
      <c r="AGS154" s="629"/>
      <c r="AGT154" s="629"/>
      <c r="AGU154" s="629"/>
      <c r="AGV154" s="629"/>
      <c r="AGW154" s="629"/>
      <c r="AGX154" s="629"/>
      <c r="AGY154" s="629"/>
      <c r="AGZ154" s="629"/>
      <c r="AHA154" s="629"/>
      <c r="AHB154" s="629"/>
      <c r="AHC154" s="629"/>
      <c r="AHD154" s="629"/>
      <c r="AHE154" s="629"/>
      <c r="AHF154" s="629"/>
      <c r="AHG154" s="629"/>
      <c r="AHH154" s="629"/>
      <c r="AHI154" s="629"/>
      <c r="AHJ154" s="629"/>
      <c r="AHK154" s="629"/>
      <c r="AHL154" s="629"/>
      <c r="AHM154" s="629"/>
      <c r="AHN154" s="629"/>
      <c r="AHO154" s="629"/>
      <c r="AHP154" s="629"/>
      <c r="AHQ154" s="629"/>
      <c r="AHR154" s="629"/>
      <c r="AHS154" s="629"/>
      <c r="AHT154" s="629"/>
      <c r="AHU154" s="629"/>
      <c r="AHV154" s="629"/>
      <c r="AHW154" s="629"/>
      <c r="AHX154" s="629"/>
      <c r="AHY154" s="629"/>
      <c r="AHZ154" s="629"/>
      <c r="AIA154" s="629"/>
      <c r="AIB154" s="629"/>
      <c r="AIC154" s="629"/>
      <c r="AID154" s="629"/>
      <c r="AIE154" s="629"/>
      <c r="AIF154" s="629"/>
      <c r="AIG154" s="629"/>
      <c r="AIH154" s="629"/>
      <c r="AII154" s="629"/>
      <c r="AIJ154" s="629"/>
      <c r="AIK154" s="629"/>
      <c r="AIL154" s="629"/>
      <c r="AIM154" s="629"/>
      <c r="AIN154" s="629"/>
      <c r="AIO154" s="629"/>
      <c r="AIP154" s="629"/>
      <c r="AIQ154" s="629"/>
      <c r="AIR154" s="629"/>
      <c r="AIS154" s="629"/>
      <c r="AIT154" s="629"/>
      <c r="AIU154" s="629"/>
      <c r="AIV154" s="629"/>
      <c r="AIW154" s="629"/>
      <c r="AIX154" s="629"/>
      <c r="AIY154" s="629"/>
      <c r="AIZ154" s="629"/>
      <c r="AJA154" s="629"/>
      <c r="AJB154" s="629"/>
      <c r="AJC154" s="629"/>
      <c r="AJD154" s="629"/>
      <c r="AJE154" s="629"/>
      <c r="AJF154" s="629"/>
      <c r="AJG154" s="629"/>
      <c r="AJH154" s="629"/>
      <c r="AJI154" s="629"/>
      <c r="AJJ154" s="629"/>
      <c r="AJK154" s="629"/>
      <c r="AJL154" s="629"/>
      <c r="AJM154" s="629"/>
      <c r="AJN154" s="629"/>
      <c r="AJO154" s="629"/>
      <c r="AJP154" s="629"/>
      <c r="AJQ154" s="629"/>
      <c r="AJR154" s="629"/>
      <c r="AJS154" s="629"/>
      <c r="AJT154" s="629"/>
      <c r="AJU154" s="629"/>
      <c r="AJV154" s="629"/>
      <c r="AJW154" s="629"/>
      <c r="AJX154" s="629"/>
      <c r="AJY154" s="629"/>
      <c r="AJZ154" s="629"/>
      <c r="AKA154" s="629"/>
      <c r="AKB154" s="629"/>
      <c r="AKC154" s="629"/>
      <c r="AKD154" s="629"/>
      <c r="AKE154" s="629"/>
      <c r="AKF154" s="629"/>
      <c r="AKG154" s="629"/>
      <c r="AKH154" s="629"/>
      <c r="AKI154" s="629"/>
      <c r="AKJ154" s="629"/>
      <c r="AKK154" s="629"/>
      <c r="AKL154" s="629"/>
      <c r="AKM154" s="629"/>
      <c r="AKN154" s="629"/>
      <c r="AKO154" s="629"/>
      <c r="AKP154" s="629"/>
      <c r="AKQ154" s="629"/>
      <c r="AKR154" s="629"/>
      <c r="AKS154" s="629"/>
      <c r="AKT154" s="629"/>
      <c r="AKU154" s="629"/>
      <c r="AKV154" s="629"/>
      <c r="AKW154" s="629"/>
      <c r="AKX154" s="629"/>
      <c r="AKY154" s="629"/>
      <c r="AKZ154" s="629"/>
      <c r="ALA154" s="629"/>
      <c r="ALB154" s="629"/>
      <c r="ALC154" s="629"/>
      <c r="ALD154" s="629"/>
      <c r="ALE154" s="629"/>
      <c r="ALF154" s="629"/>
      <c r="ALG154" s="629"/>
      <c r="ALH154" s="629"/>
      <c r="ALI154" s="629"/>
      <c r="ALJ154" s="629"/>
      <c r="ALK154" s="629"/>
      <c r="ALL154" s="629"/>
      <c r="ALM154" s="629"/>
      <c r="ALN154" s="629"/>
      <c r="ALO154" s="629"/>
      <c r="ALP154" s="629"/>
      <c r="ALQ154" s="629"/>
      <c r="ALR154" s="629"/>
      <c r="ALS154" s="629"/>
      <c r="ALT154" s="629"/>
      <c r="ALU154" s="629"/>
      <c r="ALV154" s="629"/>
      <c r="ALW154" s="629"/>
      <c r="ALX154" s="629"/>
      <c r="ALY154" s="629"/>
      <c r="ALZ154" s="629"/>
      <c r="AMA154" s="629"/>
      <c r="AMB154" s="629"/>
      <c r="AMC154" s="629"/>
      <c r="AMD154" s="629"/>
      <c r="AME154" s="629"/>
      <c r="AMF154" s="629"/>
      <c r="AMG154" s="629"/>
      <c r="AMH154" s="629"/>
      <c r="AMI154" s="629"/>
      <c r="AMJ154" s="629"/>
      <c r="AMK154" s="629"/>
      <c r="AML154" s="629"/>
      <c r="AMM154" s="629"/>
      <c r="AMN154" s="629"/>
      <c r="AMO154" s="629"/>
      <c r="AMP154" s="629"/>
      <c r="AMQ154" s="629"/>
      <c r="AMR154" s="629"/>
      <c r="AMS154" s="629"/>
      <c r="AMT154" s="629"/>
      <c r="AMU154" s="629"/>
      <c r="AMV154" s="629"/>
      <c r="AMW154" s="629"/>
      <c r="AMX154" s="629"/>
      <c r="AMY154" s="629"/>
      <c r="AMZ154" s="629"/>
      <c r="ANA154" s="629"/>
      <c r="ANB154" s="629"/>
      <c r="ANC154" s="629"/>
      <c r="AND154" s="629"/>
      <c r="ANE154" s="629"/>
      <c r="ANF154" s="629"/>
      <c r="ANG154" s="629"/>
      <c r="ANH154" s="629"/>
      <c r="ANI154" s="629"/>
      <c r="ANJ154" s="629"/>
      <c r="ANK154" s="629"/>
      <c r="ANL154" s="629"/>
      <c r="ANM154" s="629"/>
      <c r="ANN154" s="629"/>
      <c r="ANO154" s="629"/>
      <c r="ANP154" s="629"/>
      <c r="ANQ154" s="629"/>
      <c r="ANR154" s="629"/>
      <c r="ANS154" s="629"/>
      <c r="ANT154" s="629"/>
      <c r="ANU154" s="629"/>
      <c r="ANV154" s="629"/>
      <c r="ANW154" s="629"/>
      <c r="ANX154" s="629"/>
      <c r="ANY154" s="629"/>
      <c r="ANZ154" s="629"/>
      <c r="AOA154" s="629"/>
      <c r="AOB154" s="629"/>
      <c r="AOC154" s="629"/>
      <c r="AOD154" s="629"/>
      <c r="AOE154" s="629"/>
      <c r="AOF154" s="629"/>
      <c r="AOG154" s="629"/>
      <c r="AOH154" s="629"/>
      <c r="AOI154" s="629"/>
      <c r="AOJ154" s="629"/>
      <c r="AOK154" s="629"/>
      <c r="AOL154" s="629"/>
      <c r="AOM154" s="629"/>
      <c r="AON154" s="629"/>
      <c r="AOO154" s="629"/>
      <c r="AOP154" s="629"/>
      <c r="AOQ154" s="629"/>
      <c r="AOR154" s="629"/>
      <c r="AOS154" s="629"/>
      <c r="AOT154" s="629"/>
      <c r="AOU154" s="629"/>
      <c r="AOV154" s="629"/>
      <c r="AOW154" s="629"/>
      <c r="AOX154" s="629"/>
      <c r="AOY154" s="629"/>
      <c r="AOZ154" s="629"/>
      <c r="APA154" s="629"/>
      <c r="APB154" s="629"/>
      <c r="APC154" s="629"/>
      <c r="APD154" s="629"/>
      <c r="APE154" s="629"/>
      <c r="APF154" s="629"/>
      <c r="APG154" s="629"/>
      <c r="APH154" s="629"/>
      <c r="API154" s="629"/>
      <c r="APJ154" s="629"/>
      <c r="APK154" s="629"/>
      <c r="APL154" s="629"/>
      <c r="APM154" s="629"/>
      <c r="APN154" s="629"/>
      <c r="APO154" s="629"/>
      <c r="APP154" s="629"/>
      <c r="APQ154" s="629"/>
      <c r="APR154" s="629"/>
      <c r="APS154" s="629"/>
      <c r="APT154" s="629"/>
      <c r="APU154" s="629"/>
      <c r="APV154" s="629"/>
      <c r="APW154" s="629"/>
      <c r="APX154" s="629"/>
      <c r="APY154" s="629"/>
      <c r="APZ154" s="629"/>
      <c r="AQA154" s="629"/>
      <c r="AQB154" s="629"/>
      <c r="AQC154" s="629"/>
      <c r="AQD154" s="629"/>
      <c r="AQE154" s="629"/>
      <c r="AQF154" s="629"/>
      <c r="AQG154" s="629"/>
      <c r="AQH154" s="629"/>
      <c r="AQI154" s="629"/>
      <c r="AQJ154" s="629"/>
      <c r="AQK154" s="629"/>
      <c r="AQL154" s="629"/>
      <c r="AQM154" s="629"/>
      <c r="AQN154" s="629"/>
      <c r="AQO154" s="629"/>
      <c r="AQP154" s="629"/>
      <c r="AQQ154" s="629"/>
      <c r="AQR154" s="629"/>
      <c r="AQS154" s="629"/>
      <c r="AQT154" s="629"/>
      <c r="AQU154" s="629"/>
      <c r="AQV154" s="629"/>
      <c r="AQW154" s="629"/>
      <c r="AQX154" s="629"/>
      <c r="AQY154" s="629"/>
      <c r="AQZ154" s="629"/>
      <c r="ARA154" s="629"/>
      <c r="ARB154" s="629"/>
      <c r="ARC154" s="629"/>
      <c r="ARD154" s="629"/>
      <c r="ARE154" s="629"/>
      <c r="ARF154" s="629"/>
      <c r="ARG154" s="629"/>
      <c r="ARH154" s="629"/>
      <c r="ARI154" s="629"/>
      <c r="ARJ154" s="629"/>
      <c r="ARK154" s="629"/>
      <c r="ARL154" s="629"/>
      <c r="ARM154" s="629"/>
      <c r="ARN154" s="629"/>
      <c r="ARO154" s="629"/>
      <c r="ARP154" s="629"/>
      <c r="ARQ154" s="629"/>
      <c r="ARR154" s="629"/>
      <c r="ARS154" s="629"/>
      <c r="ART154" s="629"/>
      <c r="ARU154" s="629"/>
      <c r="ARV154" s="629"/>
      <c r="ARW154" s="629"/>
      <c r="ARX154" s="629"/>
      <c r="ARY154" s="629"/>
      <c r="ARZ154" s="629"/>
      <c r="ASA154" s="629"/>
      <c r="ASB154" s="629"/>
      <c r="ASC154" s="629"/>
      <c r="ASD154" s="629"/>
      <c r="ASE154" s="629"/>
      <c r="ASF154" s="629"/>
      <c r="ASG154" s="629"/>
      <c r="ASH154" s="629"/>
      <c r="ASI154" s="629"/>
      <c r="ASJ154" s="629"/>
      <c r="ASK154" s="629"/>
      <c r="ASL154" s="629"/>
      <c r="ASM154" s="629"/>
      <c r="ASN154" s="629"/>
      <c r="ASO154" s="629"/>
      <c r="ASP154" s="629"/>
      <c r="ASQ154" s="629"/>
      <c r="ASR154" s="629"/>
      <c r="ASS154" s="629"/>
      <c r="AST154" s="629"/>
      <c r="ASU154" s="629"/>
      <c r="ASV154" s="629"/>
      <c r="ASW154" s="629"/>
      <c r="ASX154" s="629"/>
      <c r="ASY154" s="629"/>
      <c r="ASZ154" s="629"/>
      <c r="ATA154" s="629"/>
      <c r="ATB154" s="629"/>
      <c r="ATC154" s="629"/>
      <c r="ATD154" s="629"/>
      <c r="ATE154" s="629"/>
      <c r="ATF154" s="629"/>
      <c r="ATG154" s="629"/>
      <c r="ATH154" s="629"/>
      <c r="ATI154" s="629"/>
      <c r="ATJ154" s="629"/>
      <c r="ATK154" s="629"/>
      <c r="ATL154" s="629"/>
      <c r="ATM154" s="629"/>
      <c r="ATN154" s="629"/>
      <c r="ATO154" s="629"/>
      <c r="ATP154" s="629"/>
      <c r="ATQ154" s="629"/>
      <c r="ATR154" s="629"/>
      <c r="ATS154" s="629"/>
      <c r="ATT154" s="629"/>
      <c r="ATU154" s="629"/>
      <c r="ATV154" s="629"/>
      <c r="ATW154" s="629"/>
      <c r="ATX154" s="629"/>
      <c r="ATY154" s="629"/>
      <c r="ATZ154" s="629"/>
      <c r="AUA154" s="629"/>
      <c r="AUB154" s="629"/>
      <c r="AUC154" s="629"/>
      <c r="AUD154" s="629"/>
      <c r="AUE154" s="629"/>
      <c r="AUF154" s="629"/>
      <c r="AUG154" s="629"/>
      <c r="AUH154" s="629"/>
      <c r="AUI154" s="629"/>
      <c r="AUJ154" s="629"/>
      <c r="AUK154" s="629"/>
      <c r="AUL154" s="629"/>
      <c r="AUM154" s="629"/>
      <c r="AUN154" s="629"/>
      <c r="AUO154" s="629"/>
      <c r="AUP154" s="629"/>
      <c r="AUQ154" s="629"/>
      <c r="AUR154" s="629"/>
      <c r="AUS154" s="629"/>
      <c r="AUT154" s="629"/>
      <c r="AUU154" s="629"/>
      <c r="AUV154" s="629"/>
      <c r="AUW154" s="629"/>
      <c r="AUX154" s="629"/>
      <c r="AUY154" s="629"/>
      <c r="AUZ154" s="629"/>
      <c r="AVA154" s="629"/>
      <c r="AVB154" s="629"/>
      <c r="AVC154" s="629"/>
      <c r="AVD154" s="629"/>
      <c r="AVE154" s="629"/>
      <c r="AVF154" s="629"/>
      <c r="AVG154" s="629"/>
      <c r="AVH154" s="629"/>
      <c r="AVI154" s="629"/>
      <c r="AVJ154" s="629"/>
      <c r="AVK154" s="629"/>
      <c r="AVL154" s="629"/>
      <c r="AVM154" s="629"/>
      <c r="AVN154" s="629"/>
      <c r="AVO154" s="629"/>
      <c r="AVP154" s="629"/>
      <c r="AVQ154" s="629"/>
      <c r="AVR154" s="629"/>
      <c r="AVS154" s="629"/>
      <c r="AVT154" s="629"/>
      <c r="AVU154" s="629"/>
      <c r="AVV154" s="629"/>
      <c r="AVW154" s="629"/>
      <c r="AVX154" s="629"/>
      <c r="AVY154" s="629"/>
      <c r="AVZ154" s="629"/>
      <c r="AWA154" s="629"/>
      <c r="AWB154" s="629"/>
      <c r="AWC154" s="629"/>
      <c r="AWD154" s="629"/>
      <c r="AWE154" s="629"/>
      <c r="AWF154" s="629"/>
      <c r="AWG154" s="629"/>
      <c r="AWH154" s="629"/>
      <c r="AWI154" s="629"/>
      <c r="AWJ154" s="629"/>
      <c r="AWK154" s="629"/>
      <c r="AWL154" s="629"/>
      <c r="AWM154" s="629"/>
      <c r="AWN154" s="629"/>
      <c r="AWO154" s="629"/>
      <c r="AWP154" s="629"/>
      <c r="AWQ154" s="629"/>
      <c r="AWR154" s="629"/>
      <c r="AWS154" s="629"/>
      <c r="AWT154" s="629"/>
      <c r="AWU154" s="629"/>
      <c r="AWV154" s="629"/>
      <c r="AWW154" s="629"/>
      <c r="AWX154" s="629"/>
      <c r="AWY154" s="629"/>
      <c r="AWZ154" s="629"/>
      <c r="AXA154" s="629"/>
      <c r="AXB154" s="629"/>
      <c r="AXC154" s="629"/>
      <c r="AXD154" s="629"/>
      <c r="AXE154" s="629"/>
      <c r="AXF154" s="629"/>
      <c r="AXG154" s="629"/>
      <c r="AXH154" s="629"/>
      <c r="AXI154" s="629"/>
      <c r="AXJ154" s="629"/>
      <c r="AXK154" s="629"/>
      <c r="AXL154" s="629"/>
      <c r="AXM154" s="629"/>
      <c r="AXN154" s="629"/>
      <c r="AXO154" s="629"/>
      <c r="AXP154" s="629"/>
      <c r="AXQ154" s="629"/>
      <c r="AXR154" s="629"/>
      <c r="AXS154" s="629"/>
      <c r="AXT154" s="629"/>
      <c r="AXU154" s="629"/>
      <c r="AXV154" s="629"/>
      <c r="AXW154" s="629"/>
      <c r="AXX154" s="629"/>
      <c r="AXY154" s="629"/>
      <c r="AXZ154" s="629"/>
      <c r="AYA154" s="629"/>
      <c r="AYB154" s="629"/>
      <c r="AYC154" s="629"/>
      <c r="AYD154" s="629"/>
      <c r="AYE154" s="629"/>
      <c r="AYF154" s="629"/>
      <c r="AYG154" s="629"/>
      <c r="AYH154" s="629"/>
      <c r="AYI154" s="629"/>
      <c r="AYJ154" s="629"/>
      <c r="AYK154" s="629"/>
      <c r="AYL154" s="629"/>
      <c r="AYM154" s="629"/>
      <c r="AYN154" s="629"/>
      <c r="AYO154" s="629"/>
      <c r="AYP154" s="629"/>
      <c r="AYQ154" s="629"/>
      <c r="AYR154" s="629"/>
      <c r="AYS154" s="629"/>
      <c r="AYT154" s="629"/>
      <c r="AYU154" s="629"/>
      <c r="AYV154" s="629"/>
      <c r="AYW154" s="629"/>
      <c r="AYX154" s="629"/>
      <c r="AYY154" s="629"/>
      <c r="AYZ154" s="629"/>
      <c r="AZA154" s="629"/>
      <c r="AZB154" s="629"/>
      <c r="AZC154" s="629"/>
      <c r="AZD154" s="629"/>
      <c r="AZE154" s="629"/>
      <c r="AZF154" s="629"/>
      <c r="AZG154" s="629"/>
      <c r="AZH154" s="629"/>
      <c r="AZI154" s="629"/>
      <c r="AZJ154" s="629"/>
      <c r="AZK154" s="629"/>
      <c r="AZL154" s="629"/>
      <c r="AZM154" s="629"/>
      <c r="AZN154" s="629"/>
      <c r="AZO154" s="629"/>
      <c r="AZP154" s="629"/>
      <c r="AZQ154" s="629"/>
      <c r="AZR154" s="629"/>
      <c r="AZS154" s="629"/>
      <c r="AZT154" s="629"/>
      <c r="AZU154" s="629"/>
      <c r="AZV154" s="629"/>
      <c r="AZW154" s="629"/>
      <c r="AZX154" s="629"/>
      <c r="AZY154" s="629"/>
      <c r="AZZ154" s="629"/>
      <c r="BAA154" s="629"/>
      <c r="BAB154" s="629"/>
      <c r="BAC154" s="629"/>
      <c r="BAD154" s="629"/>
      <c r="BAE154" s="629"/>
      <c r="BAF154" s="629"/>
      <c r="BAG154" s="629"/>
      <c r="BAH154" s="629"/>
      <c r="BAI154" s="629"/>
      <c r="BAJ154" s="629"/>
      <c r="BAK154" s="629"/>
      <c r="BAL154" s="629"/>
      <c r="BAM154" s="629"/>
      <c r="BAN154" s="629"/>
      <c r="BAO154" s="629"/>
      <c r="BAP154" s="629"/>
      <c r="BAQ154" s="629"/>
      <c r="BAR154" s="629"/>
      <c r="BAS154" s="629"/>
      <c r="BAT154" s="629"/>
      <c r="BAU154" s="629"/>
      <c r="BAV154" s="629"/>
      <c r="BAW154" s="629"/>
      <c r="BAX154" s="629"/>
      <c r="BAY154" s="629"/>
      <c r="BAZ154" s="629"/>
      <c r="BBA154" s="629"/>
      <c r="BBB154" s="629"/>
      <c r="BBC154" s="629"/>
      <c r="BBD154" s="629"/>
      <c r="BBE154" s="629"/>
      <c r="BBF154" s="629"/>
      <c r="BBG154" s="629"/>
      <c r="BBH154" s="629"/>
      <c r="BBI154" s="629"/>
      <c r="BBJ154" s="629"/>
      <c r="BBK154" s="629"/>
      <c r="BBL154" s="629"/>
      <c r="BBM154" s="629"/>
      <c r="BBN154" s="629"/>
      <c r="BBO154" s="629"/>
      <c r="BBP154" s="629"/>
      <c r="BBQ154" s="629"/>
      <c r="BBR154" s="629"/>
      <c r="BBS154" s="629"/>
      <c r="BBT154" s="629"/>
      <c r="BBU154" s="629"/>
      <c r="BBV154" s="629"/>
      <c r="BBW154" s="629"/>
      <c r="BBX154" s="629"/>
      <c r="BBY154" s="629"/>
      <c r="BBZ154" s="629"/>
      <c r="BCA154" s="629"/>
      <c r="BCB154" s="629"/>
      <c r="BCC154" s="629"/>
      <c r="BCD154" s="629"/>
      <c r="BCE154" s="629"/>
      <c r="BCF154" s="629"/>
      <c r="BCG154" s="629"/>
      <c r="BCH154" s="629"/>
      <c r="BCI154" s="629"/>
      <c r="BCJ154" s="629"/>
      <c r="BCK154" s="629"/>
      <c r="BCL154" s="629"/>
      <c r="BCM154" s="629"/>
      <c r="BCN154" s="629"/>
      <c r="BCO154" s="629"/>
      <c r="BCP154" s="629"/>
      <c r="BCQ154" s="629"/>
      <c r="BCR154" s="629"/>
      <c r="BCS154" s="629"/>
      <c r="BCT154" s="629"/>
      <c r="BCU154" s="629"/>
      <c r="BCV154" s="629"/>
      <c r="BCW154" s="629"/>
      <c r="BCX154" s="629"/>
      <c r="BCY154" s="629"/>
      <c r="BCZ154" s="629"/>
      <c r="BDA154" s="629"/>
      <c r="BDB154" s="629"/>
      <c r="BDC154" s="629"/>
      <c r="BDD154" s="629"/>
      <c r="BDE154" s="629"/>
      <c r="BDF154" s="629"/>
      <c r="BDG154" s="629"/>
      <c r="BDH154" s="629"/>
      <c r="BDI154" s="629"/>
      <c r="BDJ154" s="629"/>
      <c r="BDK154" s="629"/>
      <c r="BDL154" s="629"/>
      <c r="BDM154" s="629"/>
      <c r="BDN154" s="629"/>
      <c r="BDO154" s="629"/>
      <c r="BDP154" s="629"/>
      <c r="BDQ154" s="629"/>
      <c r="BDR154" s="629"/>
      <c r="BDS154" s="629"/>
      <c r="BDT154" s="629"/>
      <c r="BDU154" s="629"/>
      <c r="BDV154" s="629"/>
      <c r="BDW154" s="629"/>
      <c r="BDX154" s="629"/>
      <c r="BDY154" s="629"/>
      <c r="BDZ154" s="629"/>
      <c r="BEA154" s="629"/>
      <c r="BEB154" s="629"/>
      <c r="BEC154" s="629"/>
      <c r="BED154" s="629"/>
      <c r="BEE154" s="629"/>
      <c r="BEF154" s="629"/>
      <c r="BEG154" s="629"/>
      <c r="BEH154" s="629"/>
      <c r="BEI154" s="629"/>
      <c r="BEJ154" s="629"/>
      <c r="BEK154" s="629"/>
      <c r="BEL154" s="629"/>
      <c r="BEM154" s="629"/>
      <c r="BEN154" s="629"/>
      <c r="BEO154" s="629"/>
      <c r="BEP154" s="629"/>
      <c r="BEQ154" s="629"/>
      <c r="BER154" s="629"/>
      <c r="BES154" s="629"/>
      <c r="BET154" s="629"/>
      <c r="BEU154" s="629"/>
      <c r="BEV154" s="629"/>
      <c r="BEW154" s="629"/>
      <c r="BEX154" s="629"/>
      <c r="BEY154" s="629"/>
      <c r="BEZ154" s="629"/>
      <c r="BFA154" s="629"/>
      <c r="BFB154" s="629"/>
      <c r="BFC154" s="629"/>
      <c r="BFD154" s="629"/>
      <c r="BFE154" s="629"/>
      <c r="BFF154" s="629"/>
      <c r="BFG154" s="629"/>
      <c r="BFH154" s="629"/>
      <c r="BFI154" s="629"/>
      <c r="BFJ154" s="629"/>
      <c r="BFK154" s="629"/>
      <c r="BFL154" s="629"/>
      <c r="BFM154" s="629"/>
      <c r="BFN154" s="629"/>
      <c r="BFO154" s="629"/>
      <c r="BFP154" s="629"/>
      <c r="BFQ154" s="629"/>
      <c r="BFR154" s="629"/>
      <c r="BFS154" s="629"/>
      <c r="BFT154" s="629"/>
      <c r="BFU154" s="629"/>
      <c r="BFV154" s="629"/>
      <c r="BFW154" s="629"/>
      <c r="BFX154" s="629"/>
      <c r="BFY154" s="629"/>
      <c r="BFZ154" s="629"/>
      <c r="BGA154" s="629"/>
      <c r="BGB154" s="629"/>
      <c r="BGC154" s="629"/>
      <c r="BGD154" s="629"/>
      <c r="BGE154" s="629"/>
      <c r="BGF154" s="629"/>
      <c r="BGG154" s="629"/>
      <c r="BGH154" s="629"/>
      <c r="BGI154" s="629"/>
      <c r="BGJ154" s="629"/>
      <c r="BGK154" s="629"/>
      <c r="BGL154" s="629"/>
      <c r="BGM154" s="629"/>
      <c r="BGN154" s="629"/>
      <c r="BGO154" s="629"/>
      <c r="BGP154" s="629"/>
      <c r="BGQ154" s="629"/>
      <c r="BGR154" s="629"/>
      <c r="BGS154" s="629"/>
      <c r="BGT154" s="629"/>
      <c r="BGU154" s="629"/>
      <c r="BGV154" s="629"/>
      <c r="BGW154" s="629"/>
      <c r="BGX154" s="629"/>
      <c r="BGY154" s="629"/>
      <c r="BGZ154" s="629"/>
      <c r="BHA154" s="629"/>
      <c r="BHB154" s="629"/>
      <c r="BHC154" s="629"/>
      <c r="BHD154" s="629"/>
      <c r="BHE154" s="629"/>
      <c r="BHF154" s="629"/>
      <c r="BHG154" s="629"/>
      <c r="BHH154" s="629"/>
      <c r="BHI154" s="629"/>
      <c r="BHJ154" s="629"/>
      <c r="BHK154" s="629"/>
      <c r="BHL154" s="629"/>
      <c r="BHM154" s="629"/>
      <c r="BHN154" s="629"/>
      <c r="BHO154" s="629"/>
      <c r="BHP154" s="629"/>
      <c r="BHQ154" s="629"/>
      <c r="BHR154" s="629"/>
      <c r="BHS154" s="629"/>
      <c r="BHT154" s="629"/>
      <c r="BHU154" s="629"/>
      <c r="BHV154" s="629"/>
      <c r="BHW154" s="629"/>
      <c r="BHX154" s="629"/>
      <c r="BHY154" s="629"/>
      <c r="BHZ154" s="629"/>
      <c r="BIA154" s="629"/>
      <c r="BIB154" s="629"/>
      <c r="BIC154" s="629"/>
      <c r="BID154" s="629"/>
      <c r="BIE154" s="629"/>
      <c r="BIF154" s="629"/>
      <c r="BIG154" s="629"/>
      <c r="BIH154" s="629"/>
      <c r="BII154" s="629"/>
      <c r="BIJ154" s="629"/>
      <c r="BIK154" s="629"/>
      <c r="BIL154" s="629"/>
      <c r="BIM154" s="629"/>
      <c r="BIN154" s="629"/>
      <c r="BIO154" s="629"/>
      <c r="BIP154" s="629"/>
      <c r="BIQ154" s="629"/>
      <c r="BIR154" s="629"/>
      <c r="BIS154" s="629"/>
      <c r="BIT154" s="629"/>
      <c r="BIU154" s="629"/>
      <c r="BIV154" s="629"/>
      <c r="BIW154" s="629"/>
      <c r="BIX154" s="629"/>
      <c r="BIY154" s="629"/>
      <c r="BIZ154" s="629"/>
      <c r="BJA154" s="629"/>
      <c r="BJB154" s="629"/>
      <c r="BJC154" s="629"/>
      <c r="BJD154" s="629"/>
      <c r="BJE154" s="629"/>
      <c r="BJF154" s="629"/>
      <c r="BJG154" s="629"/>
      <c r="BJH154" s="629"/>
      <c r="BJI154" s="629"/>
      <c r="BJJ154" s="629"/>
      <c r="BJK154" s="629"/>
      <c r="BJL154" s="629"/>
      <c r="BJM154" s="629"/>
      <c r="BJN154" s="629"/>
      <c r="BJO154" s="629"/>
      <c r="BJP154" s="629"/>
      <c r="BJQ154" s="629"/>
      <c r="BJR154" s="629"/>
      <c r="BJS154" s="629"/>
      <c r="BJT154" s="629"/>
      <c r="BJU154" s="629"/>
      <c r="BJV154" s="629"/>
      <c r="BJW154" s="629"/>
      <c r="BJX154" s="629"/>
      <c r="BJY154" s="629"/>
      <c r="BJZ154" s="629"/>
      <c r="BKA154" s="629"/>
      <c r="BKB154" s="629"/>
      <c r="BKC154" s="629"/>
      <c r="BKD154" s="629"/>
      <c r="BKE154" s="629"/>
      <c r="BKF154" s="629"/>
      <c r="BKG154" s="629"/>
      <c r="BKH154" s="629"/>
      <c r="BKI154" s="629"/>
      <c r="BKJ154" s="629"/>
      <c r="BKK154" s="629"/>
      <c r="BKL154" s="629"/>
      <c r="BKM154" s="629"/>
      <c r="BKN154" s="629"/>
      <c r="BKO154" s="629"/>
      <c r="BKP154" s="629"/>
      <c r="BKQ154" s="629"/>
      <c r="BKR154" s="629"/>
      <c r="BKS154" s="629"/>
      <c r="BKT154" s="629"/>
      <c r="BKU154" s="629"/>
      <c r="BKV154" s="629"/>
      <c r="BKW154" s="629"/>
      <c r="BKX154" s="629"/>
      <c r="BKY154" s="629"/>
      <c r="BKZ154" s="629"/>
      <c r="BLA154" s="629"/>
      <c r="BLB154" s="629"/>
      <c r="BLC154" s="629"/>
      <c r="BLD154" s="629"/>
      <c r="BLE154" s="629"/>
      <c r="BLF154" s="629"/>
      <c r="BLG154" s="629"/>
      <c r="BLH154" s="629"/>
      <c r="BLI154" s="629"/>
      <c r="BLJ154" s="629"/>
      <c r="BLK154" s="629"/>
      <c r="BLL154" s="629"/>
      <c r="BLM154" s="629"/>
      <c r="BLN154" s="629"/>
      <c r="BLO154" s="629"/>
      <c r="BLP154" s="629"/>
      <c r="BLQ154" s="629"/>
      <c r="BLR154" s="629"/>
      <c r="BLS154" s="629"/>
      <c r="BLT154" s="629"/>
      <c r="BLU154" s="629"/>
      <c r="BLV154" s="629"/>
      <c r="BLW154" s="629"/>
      <c r="BLX154" s="629"/>
      <c r="BLY154" s="629"/>
      <c r="BLZ154" s="629"/>
      <c r="BMA154" s="629"/>
      <c r="BMB154" s="629"/>
      <c r="BMC154" s="629"/>
      <c r="BMD154" s="629"/>
      <c r="BME154" s="629"/>
      <c r="BMF154" s="629"/>
      <c r="BMG154" s="629"/>
      <c r="BMH154" s="629"/>
      <c r="BMI154" s="629"/>
      <c r="BMJ154" s="629"/>
      <c r="BMK154" s="629"/>
      <c r="BML154" s="629"/>
      <c r="BMM154" s="629"/>
      <c r="BMN154" s="629"/>
      <c r="BMO154" s="629"/>
      <c r="BMP154" s="629"/>
      <c r="BMQ154" s="629"/>
      <c r="BMR154" s="629"/>
      <c r="BMS154" s="629"/>
      <c r="BMT154" s="629"/>
      <c r="BMU154" s="629"/>
      <c r="BMV154" s="629"/>
      <c r="BMW154" s="629"/>
      <c r="BMX154" s="629"/>
      <c r="BMY154" s="629"/>
      <c r="BMZ154" s="629"/>
      <c r="BNA154" s="629"/>
      <c r="BNB154" s="629"/>
      <c r="BNC154" s="629"/>
      <c r="BND154" s="629"/>
      <c r="BNE154" s="629"/>
      <c r="BNF154" s="629"/>
      <c r="BNG154" s="629"/>
      <c r="BNH154" s="629"/>
      <c r="BNI154" s="629"/>
      <c r="BNJ154" s="629"/>
      <c r="BNK154" s="629"/>
      <c r="BNL154" s="629"/>
      <c r="BNM154" s="629"/>
      <c r="BNN154" s="629"/>
      <c r="BNO154" s="629"/>
      <c r="BNP154" s="629"/>
      <c r="BNQ154" s="629"/>
      <c r="BNR154" s="629"/>
      <c r="BNS154" s="629"/>
      <c r="BNT154" s="629"/>
      <c r="BNU154" s="629"/>
      <c r="BNV154" s="629"/>
      <c r="BNW154" s="629"/>
      <c r="BNX154" s="629"/>
      <c r="BNY154" s="629"/>
      <c r="BNZ154" s="629"/>
      <c r="BOA154" s="629"/>
      <c r="BOB154" s="629"/>
      <c r="BOC154" s="629"/>
      <c r="BOD154" s="629"/>
      <c r="BOE154" s="629"/>
      <c r="BOF154" s="629"/>
      <c r="BOG154" s="629"/>
      <c r="BOH154" s="629"/>
      <c r="BOI154" s="629"/>
      <c r="BOJ154" s="629"/>
      <c r="BOK154" s="629"/>
      <c r="BOL154" s="629"/>
      <c r="BOM154" s="629"/>
      <c r="BON154" s="629"/>
      <c r="BOO154" s="629"/>
      <c r="BOP154" s="629"/>
      <c r="BOQ154" s="629"/>
      <c r="BOR154" s="629"/>
      <c r="BOS154" s="629"/>
      <c r="BOT154" s="629"/>
      <c r="BOU154" s="629"/>
      <c r="BOV154" s="629"/>
      <c r="BOW154" s="629"/>
      <c r="BOX154" s="629"/>
      <c r="BOY154" s="629"/>
      <c r="BOZ154" s="629"/>
      <c r="BPA154" s="629"/>
      <c r="BPB154" s="629"/>
      <c r="BPC154" s="629"/>
      <c r="BPD154" s="629"/>
      <c r="BPE154" s="629"/>
      <c r="BPF154" s="629"/>
      <c r="BPG154" s="629"/>
      <c r="BPH154" s="629"/>
      <c r="BPI154" s="629"/>
      <c r="BPJ154" s="629"/>
      <c r="BPK154" s="629"/>
      <c r="BPL154" s="629"/>
      <c r="BPM154" s="629"/>
      <c r="BPN154" s="629"/>
      <c r="BPO154" s="629"/>
      <c r="BPP154" s="629"/>
      <c r="BPQ154" s="629"/>
      <c r="BPR154" s="629"/>
      <c r="BPS154" s="629"/>
      <c r="BPT154" s="629"/>
      <c r="BPU154" s="629"/>
      <c r="BPV154" s="629"/>
      <c r="BPW154" s="629"/>
      <c r="BPX154" s="629"/>
      <c r="BPY154" s="629"/>
      <c r="BPZ154" s="629"/>
      <c r="BQA154" s="629"/>
      <c r="BQB154" s="629"/>
      <c r="BQC154" s="629"/>
      <c r="BQD154" s="629"/>
      <c r="BQE154" s="629"/>
      <c r="BQF154" s="629"/>
      <c r="BQG154" s="629"/>
      <c r="BQH154" s="629"/>
      <c r="BQI154" s="629"/>
      <c r="BQJ154" s="629"/>
      <c r="BQK154" s="629"/>
      <c r="BQL154" s="629"/>
      <c r="BQM154" s="629"/>
      <c r="BQN154" s="629"/>
      <c r="BQO154" s="629"/>
      <c r="BQP154" s="629"/>
      <c r="BQQ154" s="629"/>
      <c r="BQR154" s="629"/>
      <c r="BQS154" s="629"/>
      <c r="BQT154" s="629"/>
      <c r="BQU154" s="629"/>
      <c r="BQV154" s="629"/>
      <c r="BQW154" s="629"/>
      <c r="BQX154" s="629"/>
      <c r="BQY154" s="629"/>
      <c r="BQZ154" s="629"/>
      <c r="BRA154" s="629"/>
      <c r="BRB154" s="629"/>
      <c r="BRC154" s="629"/>
      <c r="BRD154" s="629"/>
      <c r="BRE154" s="629"/>
      <c r="BRF154" s="629"/>
      <c r="BRG154" s="629"/>
      <c r="BRH154" s="629"/>
      <c r="BRI154" s="629"/>
      <c r="BRJ154" s="629"/>
      <c r="BRK154" s="629"/>
      <c r="BRL154" s="629"/>
      <c r="BRM154" s="629"/>
      <c r="BRN154" s="629"/>
      <c r="BRO154" s="629"/>
      <c r="BRP154" s="629"/>
      <c r="BRQ154" s="629"/>
      <c r="BRR154" s="629"/>
      <c r="BRS154" s="629"/>
      <c r="BRT154" s="629"/>
      <c r="BRU154" s="629"/>
      <c r="BRV154" s="629"/>
      <c r="BRW154" s="629"/>
      <c r="BRX154" s="629"/>
      <c r="BRY154" s="629"/>
      <c r="BRZ154" s="629"/>
      <c r="BSA154" s="629"/>
      <c r="BSB154" s="629"/>
      <c r="BSC154" s="629"/>
      <c r="BSD154" s="629"/>
      <c r="BSE154" s="629"/>
      <c r="BSF154" s="629"/>
      <c r="BSG154" s="629"/>
      <c r="BSH154" s="629"/>
      <c r="BSI154" s="629"/>
      <c r="BSJ154" s="629"/>
      <c r="BSK154" s="629"/>
      <c r="BSL154" s="629"/>
      <c r="BSM154" s="629"/>
      <c r="BSN154" s="629"/>
      <c r="BSO154" s="629"/>
      <c r="BSP154" s="629"/>
      <c r="BSQ154" s="629"/>
      <c r="BSR154" s="629"/>
      <c r="BSS154" s="629"/>
      <c r="BST154" s="629"/>
      <c r="BSU154" s="629"/>
      <c r="BSV154" s="629"/>
      <c r="BSW154" s="629"/>
      <c r="BSX154" s="629"/>
      <c r="BSY154" s="629"/>
      <c r="BSZ154" s="629"/>
      <c r="BTA154" s="629"/>
      <c r="BTB154" s="629"/>
      <c r="BTC154" s="629"/>
      <c r="BTD154" s="629"/>
      <c r="BTE154" s="629"/>
      <c r="BTF154" s="629"/>
      <c r="BTG154" s="629"/>
      <c r="BTH154" s="629"/>
      <c r="BTI154" s="629"/>
      <c r="BTJ154" s="629"/>
      <c r="BTK154" s="629"/>
      <c r="BTL154" s="629"/>
      <c r="BTM154" s="629"/>
      <c r="BTN154" s="629"/>
      <c r="BTO154" s="629"/>
      <c r="BTP154" s="629"/>
      <c r="BTQ154" s="629"/>
      <c r="BTR154" s="629"/>
      <c r="BTS154" s="629"/>
      <c r="BTT154" s="629"/>
      <c r="BTU154" s="629"/>
      <c r="BTV154" s="629"/>
      <c r="BTW154" s="629"/>
      <c r="BTX154" s="629"/>
      <c r="BTY154" s="629"/>
      <c r="BTZ154" s="629"/>
      <c r="BUA154" s="629"/>
      <c r="BUB154" s="629"/>
      <c r="BUC154" s="629"/>
      <c r="BUD154" s="629"/>
      <c r="BUE154" s="629"/>
      <c r="BUF154" s="629"/>
      <c r="BUG154" s="629"/>
      <c r="BUH154" s="629"/>
      <c r="BUI154" s="629"/>
      <c r="BUJ154" s="629"/>
      <c r="BUK154" s="629"/>
      <c r="BUL154" s="629"/>
      <c r="BUM154" s="629"/>
      <c r="BUN154" s="629"/>
      <c r="BUO154" s="629"/>
      <c r="BUP154" s="629"/>
      <c r="BUQ154" s="629"/>
      <c r="BUR154" s="629"/>
      <c r="BUS154" s="629"/>
      <c r="BUT154" s="629"/>
      <c r="BUU154" s="629"/>
      <c r="BUV154" s="629"/>
      <c r="BUW154" s="629"/>
      <c r="BUX154" s="629"/>
      <c r="BUY154" s="629"/>
      <c r="BUZ154" s="629"/>
      <c r="BVA154" s="629"/>
      <c r="BVB154" s="629"/>
      <c r="BVC154" s="629"/>
      <c r="BVD154" s="629"/>
      <c r="BVE154" s="629"/>
      <c r="BVF154" s="629"/>
      <c r="BVG154" s="629"/>
      <c r="BVH154" s="629"/>
      <c r="BVI154" s="629"/>
      <c r="BVJ154" s="629"/>
      <c r="BVK154" s="629"/>
      <c r="BVL154" s="629"/>
      <c r="BVM154" s="629"/>
      <c r="BVN154" s="629"/>
      <c r="BVO154" s="629"/>
      <c r="BVP154" s="629"/>
      <c r="BVQ154" s="629"/>
      <c r="BVR154" s="629"/>
      <c r="BVS154" s="629"/>
      <c r="BVT154" s="629"/>
      <c r="BVU154" s="629"/>
      <c r="BVV154" s="629"/>
      <c r="BVW154" s="629"/>
      <c r="BVX154" s="629"/>
      <c r="BVY154" s="629"/>
      <c r="BVZ154" s="629"/>
      <c r="BWA154" s="629"/>
      <c r="BWB154" s="629"/>
      <c r="BWC154" s="629"/>
      <c r="BWD154" s="629"/>
      <c r="BWE154" s="629"/>
      <c r="BWF154" s="629"/>
      <c r="BWG154" s="629"/>
      <c r="BWH154" s="629"/>
      <c r="BWI154" s="629"/>
      <c r="BWJ154" s="629"/>
      <c r="BWK154" s="629"/>
      <c r="BWL154" s="629"/>
      <c r="BWM154" s="629"/>
      <c r="BWN154" s="629"/>
      <c r="BWO154" s="629"/>
      <c r="BWP154" s="629"/>
      <c r="BWQ154" s="629"/>
      <c r="BWR154" s="629"/>
      <c r="BWS154" s="629"/>
      <c r="BWT154" s="629"/>
      <c r="BWU154" s="629"/>
      <c r="BWV154" s="629"/>
      <c r="BWW154" s="629"/>
      <c r="BWX154" s="629"/>
      <c r="BWY154" s="629"/>
      <c r="BWZ154" s="629"/>
      <c r="BXA154" s="629"/>
      <c r="BXB154" s="629"/>
      <c r="BXC154" s="629"/>
      <c r="BXD154" s="629"/>
      <c r="BXE154" s="629"/>
      <c r="BXF154" s="629"/>
      <c r="BXG154" s="629"/>
      <c r="BXH154" s="629"/>
      <c r="BXI154" s="629"/>
      <c r="BXJ154" s="629"/>
      <c r="BXK154" s="629"/>
      <c r="BXL154" s="629"/>
      <c r="BXM154" s="629"/>
      <c r="BXN154" s="629"/>
      <c r="BXO154" s="629"/>
      <c r="BXP154" s="629"/>
      <c r="BXQ154" s="629"/>
      <c r="BXR154" s="629"/>
      <c r="BXS154" s="629"/>
      <c r="BXT154" s="629"/>
      <c r="BXU154" s="629"/>
      <c r="BXV154" s="629"/>
      <c r="BXW154" s="629"/>
      <c r="BXX154" s="629"/>
      <c r="BXY154" s="629"/>
      <c r="BXZ154" s="629"/>
      <c r="BYA154" s="629"/>
      <c r="BYB154" s="629"/>
      <c r="BYC154" s="629"/>
      <c r="BYD154" s="629"/>
      <c r="BYE154" s="629"/>
      <c r="BYF154" s="629"/>
      <c r="BYG154" s="629"/>
      <c r="BYH154" s="629"/>
      <c r="BYI154" s="629"/>
      <c r="BYJ154" s="629"/>
      <c r="BYK154" s="629"/>
      <c r="BYL154" s="629"/>
      <c r="BYM154" s="629"/>
      <c r="BYN154" s="629"/>
      <c r="BYO154" s="629"/>
      <c r="BYP154" s="629"/>
      <c r="BYQ154" s="629"/>
      <c r="BYR154" s="629"/>
      <c r="BYS154" s="629"/>
      <c r="BYT154" s="629"/>
      <c r="BYU154" s="629"/>
      <c r="BYV154" s="629"/>
      <c r="BYW154" s="629"/>
      <c r="BYX154" s="629"/>
      <c r="BYY154" s="629"/>
      <c r="BYZ154" s="629"/>
      <c r="BZA154" s="629"/>
      <c r="BZB154" s="629"/>
      <c r="BZC154" s="629"/>
      <c r="BZD154" s="629"/>
      <c r="BZE154" s="629"/>
      <c r="BZF154" s="629"/>
      <c r="BZG154" s="629"/>
      <c r="BZH154" s="629"/>
      <c r="BZI154" s="629"/>
      <c r="BZJ154" s="629"/>
      <c r="BZK154" s="629"/>
      <c r="BZL154" s="629"/>
      <c r="BZM154" s="629"/>
      <c r="BZN154" s="629"/>
      <c r="BZO154" s="629"/>
      <c r="BZP154" s="629"/>
      <c r="BZQ154" s="629"/>
      <c r="BZR154" s="629"/>
      <c r="BZS154" s="629"/>
      <c r="BZT154" s="629"/>
      <c r="BZU154" s="629"/>
      <c r="BZV154" s="629"/>
      <c r="BZW154" s="629"/>
      <c r="BZX154" s="629"/>
      <c r="BZY154" s="629"/>
      <c r="BZZ154" s="629"/>
      <c r="CAA154" s="629"/>
      <c r="CAB154" s="629"/>
      <c r="CAC154" s="629"/>
      <c r="CAD154" s="629"/>
      <c r="CAE154" s="629"/>
      <c r="CAF154" s="629"/>
      <c r="CAG154" s="629"/>
      <c r="CAH154" s="629"/>
      <c r="CAI154" s="629"/>
      <c r="CAJ154" s="629"/>
      <c r="CAK154" s="629"/>
      <c r="CAL154" s="629"/>
      <c r="CAM154" s="629"/>
      <c r="CAN154" s="629"/>
      <c r="CAO154" s="629"/>
      <c r="CAP154" s="629"/>
      <c r="CAQ154" s="629"/>
      <c r="CAR154" s="629"/>
      <c r="CAS154" s="629"/>
      <c r="CAT154" s="629"/>
      <c r="CAU154" s="629"/>
      <c r="CAV154" s="629"/>
      <c r="CAW154" s="629"/>
      <c r="CAX154" s="629"/>
      <c r="CAY154" s="629"/>
      <c r="CAZ154" s="629"/>
      <c r="CBA154" s="629"/>
      <c r="CBB154" s="629"/>
      <c r="CBC154" s="629"/>
      <c r="CBD154" s="629"/>
      <c r="CBE154" s="629"/>
      <c r="CBF154" s="629"/>
      <c r="CBG154" s="629"/>
      <c r="CBH154" s="629"/>
      <c r="CBI154" s="629"/>
      <c r="CBJ154" s="629"/>
      <c r="CBK154" s="629"/>
      <c r="CBL154" s="629"/>
      <c r="CBM154" s="629"/>
      <c r="CBN154" s="629"/>
      <c r="CBO154" s="629"/>
      <c r="CBP154" s="629"/>
      <c r="CBQ154" s="629"/>
      <c r="CBR154" s="629"/>
      <c r="CBS154" s="629"/>
      <c r="CBT154" s="629"/>
      <c r="CBU154" s="629"/>
      <c r="CBV154" s="629"/>
      <c r="CBW154" s="629"/>
      <c r="CBX154" s="629"/>
      <c r="CBY154" s="629"/>
      <c r="CBZ154" s="629"/>
      <c r="CCA154" s="629"/>
      <c r="CCB154" s="629"/>
      <c r="CCC154" s="629"/>
      <c r="CCD154" s="629"/>
      <c r="CCE154" s="629"/>
      <c r="CCF154" s="629"/>
      <c r="CCG154" s="629"/>
      <c r="CCH154" s="629"/>
      <c r="CCI154" s="629"/>
      <c r="CCJ154" s="629"/>
      <c r="CCK154" s="629"/>
      <c r="CCL154" s="629"/>
      <c r="CCM154" s="629"/>
      <c r="CCN154" s="629"/>
      <c r="CCO154" s="629"/>
      <c r="CCP154" s="629"/>
      <c r="CCQ154" s="629"/>
      <c r="CCR154" s="629"/>
      <c r="CCS154" s="629"/>
      <c r="CCT154" s="629"/>
      <c r="CCU154" s="629"/>
      <c r="CCV154" s="629"/>
      <c r="CCW154" s="629"/>
      <c r="CCX154" s="629"/>
      <c r="CCY154" s="629"/>
      <c r="CCZ154" s="629"/>
      <c r="CDA154" s="629"/>
      <c r="CDB154" s="629"/>
      <c r="CDC154" s="629"/>
      <c r="CDD154" s="629"/>
      <c r="CDE154" s="629"/>
      <c r="CDF154" s="629"/>
      <c r="CDG154" s="629"/>
      <c r="CDH154" s="629"/>
      <c r="CDI154" s="629"/>
      <c r="CDJ154" s="629"/>
      <c r="CDK154" s="629"/>
      <c r="CDL154" s="629"/>
      <c r="CDM154" s="629"/>
      <c r="CDN154" s="629"/>
      <c r="CDO154" s="629"/>
      <c r="CDP154" s="629"/>
      <c r="CDQ154" s="629"/>
      <c r="CDR154" s="629"/>
      <c r="CDS154" s="629"/>
      <c r="CDT154" s="629"/>
      <c r="CDU154" s="629"/>
      <c r="CDV154" s="629"/>
      <c r="CDW154" s="629"/>
      <c r="CDX154" s="629"/>
      <c r="CDY154" s="629"/>
      <c r="CDZ154" s="629"/>
      <c r="CEA154" s="629"/>
      <c r="CEB154" s="629"/>
      <c r="CEC154" s="629"/>
      <c r="CED154" s="629"/>
      <c r="CEE154" s="629"/>
      <c r="CEF154" s="629"/>
      <c r="CEG154" s="629"/>
      <c r="CEH154" s="629"/>
      <c r="CEI154" s="629"/>
      <c r="CEJ154" s="629"/>
      <c r="CEK154" s="629"/>
      <c r="CEL154" s="629"/>
      <c r="CEM154" s="629"/>
      <c r="CEN154" s="629"/>
      <c r="CEO154" s="629"/>
      <c r="CEP154" s="629"/>
      <c r="CEQ154" s="629"/>
      <c r="CER154" s="629"/>
      <c r="CES154" s="629"/>
      <c r="CET154" s="629"/>
      <c r="CEU154" s="629"/>
      <c r="CEV154" s="629"/>
      <c r="CEW154" s="629"/>
      <c r="CEX154" s="629"/>
      <c r="CEY154" s="629"/>
      <c r="CEZ154" s="629"/>
      <c r="CFA154" s="629"/>
      <c r="CFB154" s="629"/>
      <c r="CFC154" s="629"/>
      <c r="CFD154" s="629"/>
      <c r="CFE154" s="629"/>
      <c r="CFF154" s="629"/>
      <c r="CFG154" s="629"/>
      <c r="CFH154" s="629"/>
      <c r="CFI154" s="629"/>
      <c r="CFJ154" s="629"/>
      <c r="CFK154" s="629"/>
      <c r="CFL154" s="629"/>
      <c r="CFM154" s="629"/>
      <c r="CFN154" s="629"/>
      <c r="CFO154" s="629"/>
      <c r="CFP154" s="629"/>
      <c r="CFQ154" s="629"/>
      <c r="CFR154" s="629"/>
      <c r="CFS154" s="629"/>
      <c r="CFT154" s="629"/>
      <c r="CFU154" s="629"/>
      <c r="CFV154" s="629"/>
      <c r="CFW154" s="629"/>
      <c r="CFX154" s="629"/>
      <c r="CFY154" s="629"/>
      <c r="CFZ154" s="629"/>
      <c r="CGA154" s="629"/>
      <c r="CGB154" s="629"/>
      <c r="CGC154" s="629"/>
      <c r="CGD154" s="629"/>
      <c r="CGE154" s="629"/>
      <c r="CGF154" s="629"/>
      <c r="CGG154" s="629"/>
      <c r="CGH154" s="629"/>
      <c r="CGI154" s="629"/>
      <c r="CGJ154" s="629"/>
      <c r="CGK154" s="629"/>
      <c r="CGL154" s="629"/>
      <c r="CGM154" s="629"/>
      <c r="CGN154" s="629"/>
      <c r="CGO154" s="629"/>
      <c r="CGP154" s="629"/>
      <c r="CGQ154" s="629"/>
      <c r="CGR154" s="629"/>
      <c r="CGS154" s="629"/>
      <c r="CGT154" s="629"/>
      <c r="CGU154" s="629"/>
      <c r="CGV154" s="629"/>
      <c r="CGW154" s="629"/>
      <c r="CGX154" s="629"/>
      <c r="CGY154" s="629"/>
      <c r="CGZ154" s="629"/>
      <c r="CHA154" s="629"/>
      <c r="CHB154" s="629"/>
      <c r="CHC154" s="629"/>
      <c r="CHD154" s="629"/>
      <c r="CHE154" s="629"/>
      <c r="CHF154" s="629"/>
      <c r="CHG154" s="629"/>
      <c r="CHH154" s="629"/>
      <c r="CHI154" s="629"/>
      <c r="CHJ154" s="629"/>
      <c r="CHK154" s="629"/>
      <c r="CHL154" s="629"/>
      <c r="CHM154" s="629"/>
      <c r="CHN154" s="629"/>
      <c r="CHO154" s="629"/>
      <c r="CHP154" s="629"/>
      <c r="CHQ154" s="629"/>
      <c r="CHR154" s="629"/>
      <c r="CHS154" s="629"/>
      <c r="CHT154" s="629"/>
      <c r="CHU154" s="629"/>
      <c r="CHV154" s="629"/>
      <c r="CHW154" s="629"/>
      <c r="CHX154" s="629"/>
      <c r="CHY154" s="629"/>
      <c r="CHZ154" s="629"/>
      <c r="CIA154" s="629"/>
      <c r="CIB154" s="629"/>
      <c r="CIC154" s="629"/>
      <c r="CID154" s="629"/>
      <c r="CIE154" s="629"/>
      <c r="CIF154" s="629"/>
      <c r="CIG154" s="629"/>
      <c r="CIH154" s="629"/>
      <c r="CII154" s="629"/>
      <c r="CIJ154" s="629"/>
      <c r="CIK154" s="629"/>
      <c r="CIL154" s="629"/>
      <c r="CIM154" s="629"/>
      <c r="CIN154" s="629"/>
      <c r="CIO154" s="629"/>
      <c r="CIP154" s="629"/>
      <c r="CIQ154" s="629"/>
      <c r="CIR154" s="629"/>
      <c r="CIS154" s="629"/>
      <c r="CIT154" s="629"/>
      <c r="CIU154" s="629"/>
      <c r="CIV154" s="629"/>
      <c r="CIW154" s="629"/>
      <c r="CIX154" s="629"/>
      <c r="CIY154" s="629"/>
      <c r="CIZ154" s="629"/>
      <c r="CJA154" s="629"/>
      <c r="CJB154" s="629"/>
      <c r="CJC154" s="629"/>
      <c r="CJD154" s="629"/>
      <c r="CJE154" s="629"/>
      <c r="CJF154" s="629"/>
      <c r="CJG154" s="629"/>
      <c r="CJH154" s="629"/>
      <c r="CJI154" s="629"/>
      <c r="CJJ154" s="629"/>
      <c r="CJK154" s="629"/>
      <c r="CJL154" s="629"/>
      <c r="CJM154" s="629"/>
      <c r="CJN154" s="629"/>
      <c r="CJO154" s="629"/>
      <c r="CJP154" s="629"/>
      <c r="CJQ154" s="629"/>
      <c r="CJR154" s="629"/>
      <c r="CJS154" s="629"/>
      <c r="CJT154" s="629"/>
      <c r="CJU154" s="629"/>
      <c r="CJV154" s="629"/>
      <c r="CJW154" s="629"/>
      <c r="CJX154" s="629"/>
      <c r="CJY154" s="629"/>
      <c r="CJZ154" s="629"/>
      <c r="CKA154" s="629"/>
      <c r="CKB154" s="629"/>
      <c r="CKC154" s="629"/>
      <c r="CKD154" s="629"/>
      <c r="CKE154" s="629"/>
      <c r="CKF154" s="629"/>
      <c r="CKG154" s="629"/>
      <c r="CKH154" s="629"/>
      <c r="CKI154" s="629"/>
      <c r="CKJ154" s="629"/>
      <c r="CKK154" s="629"/>
      <c r="CKL154" s="629"/>
      <c r="CKM154" s="629"/>
      <c r="CKN154" s="629"/>
      <c r="CKO154" s="629"/>
      <c r="CKP154" s="629"/>
      <c r="CKQ154" s="629"/>
      <c r="CKR154" s="629"/>
      <c r="CKS154" s="629"/>
      <c r="CKT154" s="629"/>
      <c r="CKU154" s="629"/>
      <c r="CKV154" s="629"/>
      <c r="CKW154" s="629"/>
      <c r="CKX154" s="629"/>
      <c r="CKY154" s="629"/>
      <c r="CKZ154" s="629"/>
      <c r="CLA154" s="629"/>
      <c r="CLB154" s="629"/>
      <c r="CLC154" s="629"/>
      <c r="CLD154" s="629"/>
      <c r="CLE154" s="629"/>
      <c r="CLF154" s="629"/>
      <c r="CLG154" s="629"/>
      <c r="CLH154" s="629"/>
      <c r="CLI154" s="629"/>
      <c r="CLJ154" s="629"/>
      <c r="CLK154" s="629"/>
      <c r="CLL154" s="629"/>
      <c r="CLM154" s="629"/>
      <c r="CLN154" s="629"/>
      <c r="CLO154" s="629"/>
      <c r="CLP154" s="629"/>
      <c r="CLQ154" s="629"/>
      <c r="CLR154" s="629"/>
      <c r="CLS154" s="629"/>
      <c r="CLT154" s="629"/>
      <c r="CLU154" s="629"/>
      <c r="CLV154" s="629"/>
      <c r="CLW154" s="629"/>
      <c r="CLX154" s="629"/>
      <c r="CLY154" s="629"/>
      <c r="CLZ154" s="629"/>
      <c r="CMA154" s="629"/>
      <c r="CMB154" s="629"/>
      <c r="CMC154" s="629"/>
      <c r="CMD154" s="629"/>
      <c r="CME154" s="629"/>
      <c r="CMF154" s="629"/>
      <c r="CMG154" s="629"/>
      <c r="CMH154" s="629"/>
      <c r="CMI154" s="629"/>
      <c r="CMJ154" s="629"/>
      <c r="CMK154" s="629"/>
      <c r="CML154" s="629"/>
      <c r="CMM154" s="629"/>
      <c r="CMN154" s="629"/>
      <c r="CMO154" s="629"/>
      <c r="CMP154" s="629"/>
      <c r="CMQ154" s="629"/>
      <c r="CMR154" s="629"/>
      <c r="CMS154" s="629"/>
      <c r="CMT154" s="629"/>
      <c r="CMU154" s="629"/>
      <c r="CMV154" s="629"/>
      <c r="CMW154" s="629"/>
      <c r="CMX154" s="629"/>
      <c r="CMY154" s="629"/>
      <c r="CMZ154" s="629"/>
      <c r="CNA154" s="629"/>
      <c r="CNB154" s="629"/>
      <c r="CNC154" s="629"/>
      <c r="CND154" s="629"/>
      <c r="CNE154" s="629"/>
      <c r="CNF154" s="629"/>
      <c r="CNG154" s="629"/>
      <c r="CNH154" s="629"/>
      <c r="CNI154" s="629"/>
      <c r="CNJ154" s="629"/>
      <c r="CNK154" s="629"/>
      <c r="CNL154" s="629"/>
      <c r="CNM154" s="629"/>
      <c r="CNN154" s="629"/>
      <c r="CNO154" s="629"/>
      <c r="CNP154" s="629"/>
      <c r="CNQ154" s="629"/>
      <c r="CNR154" s="629"/>
      <c r="CNS154" s="629"/>
      <c r="CNT154" s="629"/>
      <c r="CNU154" s="629"/>
      <c r="CNV154" s="629"/>
      <c r="CNW154" s="629"/>
      <c r="CNX154" s="629"/>
      <c r="CNY154" s="629"/>
      <c r="CNZ154" s="629"/>
      <c r="COA154" s="629"/>
      <c r="COB154" s="629"/>
      <c r="COC154" s="629"/>
      <c r="COD154" s="629"/>
      <c r="COE154" s="629"/>
      <c r="COF154" s="629"/>
      <c r="COG154" s="629"/>
      <c r="COH154" s="629"/>
      <c r="COI154" s="629"/>
      <c r="COJ154" s="629"/>
      <c r="COK154" s="629"/>
      <c r="COL154" s="629"/>
      <c r="COM154" s="629"/>
      <c r="CON154" s="629"/>
      <c r="COO154" s="629"/>
      <c r="COP154" s="629"/>
      <c r="COQ154" s="629"/>
      <c r="COR154" s="629"/>
      <c r="COS154" s="629"/>
      <c r="COT154" s="629"/>
      <c r="COU154" s="629"/>
      <c r="COV154" s="629"/>
      <c r="COW154" s="629"/>
      <c r="COX154" s="629"/>
      <c r="COY154" s="629"/>
      <c r="COZ154" s="629"/>
      <c r="CPA154" s="629"/>
      <c r="CPB154" s="629"/>
      <c r="CPC154" s="629"/>
      <c r="CPD154" s="629"/>
      <c r="CPE154" s="629"/>
      <c r="CPF154" s="629"/>
      <c r="CPG154" s="629"/>
      <c r="CPH154" s="629"/>
      <c r="CPI154" s="629"/>
      <c r="CPJ154" s="629"/>
      <c r="CPK154" s="629"/>
      <c r="CPL154" s="629"/>
      <c r="CPM154" s="629"/>
      <c r="CPN154" s="629"/>
      <c r="CPO154" s="629"/>
      <c r="CPP154" s="629"/>
      <c r="CPQ154" s="629"/>
      <c r="CPR154" s="629"/>
      <c r="CPS154" s="629"/>
      <c r="CPT154" s="629"/>
      <c r="CPU154" s="629"/>
      <c r="CPV154" s="629"/>
      <c r="CPW154" s="629"/>
      <c r="CPX154" s="629"/>
      <c r="CPY154" s="629"/>
      <c r="CPZ154" s="629"/>
      <c r="CQA154" s="629"/>
      <c r="CQB154" s="629"/>
      <c r="CQC154" s="629"/>
      <c r="CQD154" s="629"/>
      <c r="CQE154" s="629"/>
      <c r="CQF154" s="629"/>
      <c r="CQG154" s="629"/>
      <c r="CQH154" s="629"/>
      <c r="CQI154" s="629"/>
      <c r="CQJ154" s="629"/>
      <c r="CQK154" s="629"/>
      <c r="CQL154" s="629"/>
      <c r="CQM154" s="629"/>
      <c r="CQN154" s="629"/>
      <c r="CQO154" s="629"/>
      <c r="CQP154" s="629"/>
      <c r="CQQ154" s="629"/>
      <c r="CQR154" s="629"/>
      <c r="CQS154" s="629"/>
      <c r="CQT154" s="629"/>
      <c r="CQU154" s="629"/>
      <c r="CQV154" s="629"/>
      <c r="CQW154" s="629"/>
      <c r="CQX154" s="629"/>
      <c r="CQY154" s="629"/>
      <c r="CQZ154" s="629"/>
      <c r="CRA154" s="629"/>
      <c r="CRB154" s="629"/>
      <c r="CRC154" s="629"/>
      <c r="CRD154" s="629"/>
      <c r="CRE154" s="629"/>
      <c r="CRF154" s="629"/>
      <c r="CRG154" s="629"/>
      <c r="CRH154" s="629"/>
      <c r="CRI154" s="629"/>
      <c r="CRJ154" s="629"/>
      <c r="CRK154" s="629"/>
      <c r="CRL154" s="629"/>
      <c r="CRM154" s="629"/>
      <c r="CRN154" s="629"/>
      <c r="CRO154" s="629"/>
      <c r="CRP154" s="629"/>
      <c r="CRQ154" s="629"/>
      <c r="CRR154" s="629"/>
      <c r="CRS154" s="629"/>
      <c r="CRT154" s="629"/>
      <c r="CRU154" s="629"/>
      <c r="CRV154" s="629"/>
      <c r="CRW154" s="629"/>
      <c r="CRX154" s="629"/>
      <c r="CRY154" s="629"/>
      <c r="CRZ154" s="629"/>
      <c r="CSA154" s="629"/>
      <c r="CSB154" s="629"/>
      <c r="CSC154" s="629"/>
      <c r="CSD154" s="629"/>
      <c r="CSE154" s="629"/>
      <c r="CSF154" s="629"/>
      <c r="CSG154" s="629"/>
      <c r="CSH154" s="629"/>
      <c r="CSI154" s="629"/>
      <c r="CSJ154" s="629"/>
      <c r="CSK154" s="629"/>
      <c r="CSL154" s="629"/>
      <c r="CSM154" s="629"/>
      <c r="CSN154" s="629"/>
      <c r="CSO154" s="629"/>
      <c r="CSP154" s="629"/>
      <c r="CSQ154" s="629"/>
      <c r="CSR154" s="629"/>
      <c r="CSS154" s="629"/>
      <c r="CST154" s="629"/>
      <c r="CSU154" s="629"/>
      <c r="CSV154" s="629"/>
      <c r="CSW154" s="629"/>
      <c r="CSX154" s="629"/>
      <c r="CSY154" s="629"/>
      <c r="CSZ154" s="629"/>
      <c r="CTA154" s="629"/>
      <c r="CTB154" s="629"/>
      <c r="CTC154" s="629"/>
      <c r="CTD154" s="629"/>
      <c r="CTE154" s="629"/>
      <c r="CTF154" s="629"/>
      <c r="CTG154" s="629"/>
      <c r="CTH154" s="629"/>
      <c r="CTI154" s="629"/>
      <c r="CTJ154" s="629"/>
      <c r="CTK154" s="629"/>
      <c r="CTL154" s="629"/>
      <c r="CTM154" s="629"/>
      <c r="CTN154" s="629"/>
      <c r="CTO154" s="629"/>
      <c r="CTP154" s="629"/>
      <c r="CTQ154" s="629"/>
      <c r="CTR154" s="629"/>
      <c r="CTS154" s="629"/>
      <c r="CTT154" s="629"/>
      <c r="CTU154" s="629"/>
      <c r="CTV154" s="629"/>
      <c r="CTW154" s="629"/>
      <c r="CTX154" s="629"/>
      <c r="CTY154" s="629"/>
      <c r="CTZ154" s="629"/>
      <c r="CUA154" s="629"/>
      <c r="CUB154" s="629"/>
      <c r="CUC154" s="629"/>
      <c r="CUD154" s="629"/>
      <c r="CUE154" s="629"/>
      <c r="CUF154" s="629"/>
      <c r="CUG154" s="629"/>
      <c r="CUH154" s="629"/>
      <c r="CUI154" s="629"/>
      <c r="CUJ154" s="629"/>
      <c r="CUK154" s="629"/>
      <c r="CUL154" s="629"/>
      <c r="CUM154" s="629"/>
      <c r="CUN154" s="629"/>
      <c r="CUO154" s="629"/>
      <c r="CUP154" s="629"/>
      <c r="CUQ154" s="629"/>
      <c r="CUR154" s="629"/>
      <c r="CUS154" s="629"/>
      <c r="CUT154" s="629"/>
      <c r="CUU154" s="629"/>
      <c r="CUV154" s="629"/>
      <c r="CUW154" s="629"/>
      <c r="CUX154" s="629"/>
      <c r="CUY154" s="629"/>
      <c r="CUZ154" s="629"/>
      <c r="CVA154" s="629"/>
      <c r="CVB154" s="629"/>
      <c r="CVC154" s="629"/>
      <c r="CVD154" s="629"/>
      <c r="CVE154" s="629"/>
      <c r="CVF154" s="629"/>
      <c r="CVG154" s="629"/>
      <c r="CVH154" s="629"/>
      <c r="CVI154" s="629"/>
      <c r="CVJ154" s="629"/>
      <c r="CVK154" s="629"/>
      <c r="CVL154" s="629"/>
      <c r="CVM154" s="629"/>
      <c r="CVN154" s="629"/>
      <c r="CVO154" s="629"/>
      <c r="CVP154" s="629"/>
      <c r="CVQ154" s="629"/>
      <c r="CVR154" s="629"/>
      <c r="CVS154" s="629"/>
      <c r="CVT154" s="629"/>
      <c r="CVU154" s="629"/>
      <c r="CVV154" s="629"/>
      <c r="CVW154" s="629"/>
      <c r="CVX154" s="629"/>
      <c r="CVY154" s="629"/>
      <c r="CVZ154" s="629"/>
      <c r="CWA154" s="629"/>
      <c r="CWB154" s="629"/>
      <c r="CWC154" s="629"/>
      <c r="CWD154" s="629"/>
      <c r="CWE154" s="629"/>
      <c r="CWF154" s="629"/>
      <c r="CWG154" s="629"/>
      <c r="CWH154" s="629"/>
      <c r="CWI154" s="629"/>
      <c r="CWJ154" s="629"/>
      <c r="CWK154" s="629"/>
      <c r="CWL154" s="629"/>
      <c r="CWM154" s="629"/>
      <c r="CWN154" s="629"/>
      <c r="CWO154" s="629"/>
      <c r="CWP154" s="629"/>
      <c r="CWQ154" s="629"/>
      <c r="CWR154" s="629"/>
      <c r="CWS154" s="629"/>
      <c r="CWT154" s="629"/>
      <c r="CWU154" s="629"/>
      <c r="CWV154" s="629"/>
      <c r="CWW154" s="629"/>
      <c r="CWX154" s="629"/>
      <c r="CWY154" s="629"/>
      <c r="CWZ154" s="629"/>
      <c r="CXA154" s="629"/>
      <c r="CXB154" s="629"/>
      <c r="CXC154" s="629"/>
      <c r="CXD154" s="629"/>
      <c r="CXE154" s="629"/>
      <c r="CXF154" s="629"/>
      <c r="CXG154" s="629"/>
      <c r="CXH154" s="629"/>
      <c r="CXI154" s="629"/>
      <c r="CXJ154" s="629"/>
      <c r="CXK154" s="629"/>
      <c r="CXL154" s="629"/>
      <c r="CXM154" s="629"/>
      <c r="CXN154" s="629"/>
      <c r="CXO154" s="629"/>
      <c r="CXP154" s="629"/>
      <c r="CXQ154" s="629"/>
      <c r="CXR154" s="629"/>
      <c r="CXS154" s="629"/>
      <c r="CXT154" s="629"/>
      <c r="CXU154" s="629"/>
      <c r="CXV154" s="629"/>
      <c r="CXW154" s="629"/>
      <c r="CXX154" s="629"/>
      <c r="CXY154" s="629"/>
      <c r="CXZ154" s="629"/>
      <c r="CYA154" s="629"/>
      <c r="CYB154" s="629"/>
      <c r="CYC154" s="629"/>
      <c r="CYD154" s="629"/>
      <c r="CYE154" s="629"/>
      <c r="CYF154" s="629"/>
      <c r="CYG154" s="629"/>
      <c r="CYH154" s="629"/>
      <c r="CYI154" s="629"/>
      <c r="CYJ154" s="629"/>
      <c r="CYK154" s="629"/>
      <c r="CYL154" s="629"/>
      <c r="CYM154" s="629"/>
      <c r="CYN154" s="629"/>
      <c r="CYO154" s="629"/>
      <c r="CYP154" s="629"/>
      <c r="CYQ154" s="629"/>
      <c r="CYR154" s="629"/>
      <c r="CYS154" s="629"/>
      <c r="CYT154" s="629"/>
      <c r="CYU154" s="629"/>
      <c r="CYV154" s="629"/>
      <c r="CYW154" s="629"/>
      <c r="CYX154" s="629"/>
      <c r="CYY154" s="629"/>
      <c r="CYZ154" s="629"/>
      <c r="CZA154" s="629"/>
      <c r="CZB154" s="629"/>
      <c r="CZC154" s="629"/>
      <c r="CZD154" s="629"/>
      <c r="CZE154" s="629"/>
      <c r="CZF154" s="629"/>
      <c r="CZG154" s="629"/>
      <c r="CZH154" s="629"/>
      <c r="CZI154" s="629"/>
      <c r="CZJ154" s="629"/>
      <c r="CZK154" s="629"/>
      <c r="CZL154" s="629"/>
      <c r="CZM154" s="629"/>
      <c r="CZN154" s="629"/>
      <c r="CZO154" s="629"/>
      <c r="CZP154" s="629"/>
      <c r="CZQ154" s="629"/>
      <c r="CZR154" s="629"/>
      <c r="CZS154" s="629"/>
      <c r="CZT154" s="629"/>
      <c r="CZU154" s="629"/>
      <c r="CZV154" s="629"/>
      <c r="CZW154" s="629"/>
      <c r="CZX154" s="629"/>
      <c r="CZY154" s="629"/>
      <c r="CZZ154" s="629"/>
      <c r="DAA154" s="629"/>
      <c r="DAB154" s="629"/>
      <c r="DAC154" s="629"/>
      <c r="DAD154" s="629"/>
      <c r="DAE154" s="629"/>
      <c r="DAF154" s="629"/>
      <c r="DAG154" s="629"/>
      <c r="DAH154" s="629"/>
      <c r="DAI154" s="629"/>
      <c r="DAJ154" s="629"/>
      <c r="DAK154" s="629"/>
      <c r="DAL154" s="629"/>
      <c r="DAM154" s="629"/>
      <c r="DAN154" s="629"/>
      <c r="DAO154" s="629"/>
      <c r="DAP154" s="629"/>
      <c r="DAQ154" s="629"/>
      <c r="DAR154" s="629"/>
      <c r="DAS154" s="629"/>
      <c r="DAT154" s="629"/>
      <c r="DAU154" s="629"/>
      <c r="DAV154" s="629"/>
      <c r="DAW154" s="629"/>
      <c r="DAX154" s="629"/>
      <c r="DAY154" s="629"/>
      <c r="DAZ154" s="629"/>
      <c r="DBA154" s="629"/>
      <c r="DBB154" s="629"/>
      <c r="DBC154" s="629"/>
      <c r="DBD154" s="629"/>
      <c r="DBE154" s="629"/>
      <c r="DBF154" s="629"/>
      <c r="DBG154" s="629"/>
      <c r="DBH154" s="629"/>
      <c r="DBI154" s="629"/>
      <c r="DBJ154" s="629"/>
      <c r="DBK154" s="629"/>
      <c r="DBL154" s="629"/>
      <c r="DBM154" s="629"/>
      <c r="DBN154" s="629"/>
      <c r="DBO154" s="629"/>
      <c r="DBP154" s="629"/>
      <c r="DBQ154" s="629"/>
      <c r="DBR154" s="629"/>
      <c r="DBS154" s="629"/>
      <c r="DBT154" s="629"/>
      <c r="DBU154" s="629"/>
      <c r="DBV154" s="629"/>
      <c r="DBW154" s="629"/>
      <c r="DBX154" s="629"/>
      <c r="DBY154" s="629"/>
      <c r="DBZ154" s="629"/>
      <c r="DCA154" s="629"/>
      <c r="DCB154" s="629"/>
      <c r="DCC154" s="629"/>
      <c r="DCD154" s="629"/>
      <c r="DCE154" s="629"/>
      <c r="DCF154" s="629"/>
      <c r="DCG154" s="629"/>
      <c r="DCH154" s="629"/>
      <c r="DCI154" s="629"/>
      <c r="DCJ154" s="629"/>
      <c r="DCK154" s="629"/>
      <c r="DCL154" s="629"/>
      <c r="DCM154" s="629"/>
      <c r="DCN154" s="629"/>
      <c r="DCO154" s="629"/>
      <c r="DCP154" s="629"/>
      <c r="DCQ154" s="629"/>
      <c r="DCR154" s="629"/>
      <c r="DCS154" s="629"/>
      <c r="DCT154" s="629"/>
      <c r="DCU154" s="629"/>
      <c r="DCV154" s="629"/>
      <c r="DCW154" s="629"/>
      <c r="DCX154" s="629"/>
      <c r="DCY154" s="629"/>
      <c r="DCZ154" s="629"/>
      <c r="DDA154" s="629"/>
      <c r="DDB154" s="629"/>
      <c r="DDC154" s="629"/>
      <c r="DDD154" s="629"/>
      <c r="DDE154" s="629"/>
      <c r="DDF154" s="629"/>
      <c r="DDG154" s="629"/>
      <c r="DDH154" s="629"/>
      <c r="DDI154" s="629"/>
      <c r="DDJ154" s="629"/>
      <c r="DDK154" s="629"/>
      <c r="DDL154" s="629"/>
      <c r="DDM154" s="629"/>
      <c r="DDN154" s="629"/>
      <c r="DDO154" s="629"/>
      <c r="DDP154" s="629"/>
      <c r="DDQ154" s="629"/>
      <c r="DDR154" s="629"/>
      <c r="DDS154" s="629"/>
      <c r="DDT154" s="629"/>
      <c r="DDU154" s="629"/>
      <c r="DDV154" s="629"/>
      <c r="DDW154" s="629"/>
      <c r="DDX154" s="629"/>
      <c r="DDY154" s="629"/>
      <c r="DDZ154" s="629"/>
      <c r="DEA154" s="629"/>
      <c r="DEB154" s="629"/>
      <c r="DEC154" s="629"/>
      <c r="DED154" s="629"/>
      <c r="DEE154" s="629"/>
      <c r="DEF154" s="629"/>
      <c r="DEG154" s="629"/>
      <c r="DEH154" s="629"/>
      <c r="DEI154" s="629"/>
      <c r="DEJ154" s="629"/>
      <c r="DEK154" s="629"/>
      <c r="DEL154" s="629"/>
      <c r="DEM154" s="629"/>
      <c r="DEN154" s="629"/>
      <c r="DEO154" s="629"/>
      <c r="DEP154" s="629"/>
      <c r="DEQ154" s="629"/>
      <c r="DER154" s="629"/>
      <c r="DES154" s="629"/>
      <c r="DET154" s="629"/>
      <c r="DEU154" s="629"/>
      <c r="DEV154" s="629"/>
      <c r="DEW154" s="629"/>
      <c r="DEX154" s="629"/>
      <c r="DEY154" s="629"/>
      <c r="DEZ154" s="629"/>
      <c r="DFA154" s="629"/>
      <c r="DFB154" s="629"/>
      <c r="DFC154" s="629"/>
      <c r="DFD154" s="629"/>
      <c r="DFE154" s="629"/>
      <c r="DFF154" s="629"/>
      <c r="DFG154" s="629"/>
      <c r="DFH154" s="629"/>
      <c r="DFI154" s="629"/>
      <c r="DFJ154" s="629"/>
      <c r="DFK154" s="629"/>
      <c r="DFL154" s="629"/>
      <c r="DFM154" s="629"/>
      <c r="DFN154" s="629"/>
      <c r="DFO154" s="629"/>
      <c r="DFP154" s="629"/>
      <c r="DFQ154" s="629"/>
      <c r="DFR154" s="629"/>
      <c r="DFS154" s="629"/>
      <c r="DFT154" s="629"/>
      <c r="DFU154" s="629"/>
      <c r="DFV154" s="629"/>
      <c r="DFW154" s="629"/>
      <c r="DFX154" s="629"/>
      <c r="DFY154" s="629"/>
      <c r="DFZ154" s="629"/>
      <c r="DGA154" s="629"/>
      <c r="DGB154" s="629"/>
      <c r="DGC154" s="629"/>
      <c r="DGD154" s="629"/>
      <c r="DGE154" s="629"/>
      <c r="DGF154" s="629"/>
      <c r="DGG154" s="629"/>
      <c r="DGH154" s="629"/>
      <c r="DGI154" s="629"/>
      <c r="DGJ154" s="629"/>
      <c r="DGK154" s="629"/>
      <c r="DGL154" s="629"/>
      <c r="DGM154" s="629"/>
      <c r="DGN154" s="629"/>
      <c r="DGO154" s="629"/>
      <c r="DGP154" s="629"/>
      <c r="DGQ154" s="629"/>
      <c r="DGR154" s="629"/>
      <c r="DGS154" s="629"/>
      <c r="DGT154" s="629"/>
      <c r="DGU154" s="629"/>
      <c r="DGV154" s="629"/>
      <c r="DGW154" s="629"/>
      <c r="DGX154" s="629"/>
      <c r="DGY154" s="629"/>
      <c r="DGZ154" s="629"/>
      <c r="DHA154" s="629"/>
      <c r="DHB154" s="629"/>
      <c r="DHC154" s="629"/>
      <c r="DHD154" s="629"/>
      <c r="DHE154" s="629"/>
      <c r="DHF154" s="629"/>
      <c r="DHG154" s="629"/>
      <c r="DHH154" s="629"/>
      <c r="DHI154" s="629"/>
      <c r="DHJ154" s="629"/>
      <c r="DHK154" s="629"/>
      <c r="DHL154" s="629"/>
      <c r="DHM154" s="629"/>
      <c r="DHN154" s="629"/>
      <c r="DHO154" s="629"/>
      <c r="DHP154" s="629"/>
      <c r="DHQ154" s="629"/>
      <c r="DHR154" s="629"/>
      <c r="DHS154" s="629"/>
      <c r="DHT154" s="629"/>
      <c r="DHU154" s="629"/>
      <c r="DHV154" s="629"/>
      <c r="DHW154" s="629"/>
      <c r="DHX154" s="629"/>
      <c r="DHY154" s="629"/>
      <c r="DHZ154" s="629"/>
      <c r="DIA154" s="629"/>
      <c r="DIB154" s="629"/>
      <c r="DIC154" s="629"/>
      <c r="DID154" s="629"/>
      <c r="DIE154" s="629"/>
      <c r="DIF154" s="629"/>
      <c r="DIG154" s="629"/>
      <c r="DIH154" s="629"/>
      <c r="DII154" s="629"/>
      <c r="DIJ154" s="629"/>
      <c r="DIK154" s="629"/>
      <c r="DIL154" s="629"/>
      <c r="DIM154" s="629"/>
      <c r="DIN154" s="629"/>
      <c r="DIO154" s="629"/>
      <c r="DIP154" s="629"/>
      <c r="DIQ154" s="629"/>
      <c r="DIR154" s="629"/>
      <c r="DIS154" s="629"/>
      <c r="DIT154" s="629"/>
      <c r="DIU154" s="629"/>
      <c r="DIV154" s="629"/>
      <c r="DIW154" s="629"/>
      <c r="DIX154" s="629"/>
      <c r="DIY154" s="629"/>
      <c r="DIZ154" s="629"/>
      <c r="DJA154" s="629"/>
      <c r="DJB154" s="629"/>
      <c r="DJC154" s="629"/>
      <c r="DJD154" s="629"/>
      <c r="DJE154" s="629"/>
      <c r="DJF154" s="629"/>
      <c r="DJG154" s="629"/>
      <c r="DJH154" s="629"/>
      <c r="DJI154" s="629"/>
      <c r="DJJ154" s="629"/>
      <c r="DJK154" s="629"/>
      <c r="DJL154" s="629"/>
      <c r="DJM154" s="629"/>
      <c r="DJN154" s="629"/>
      <c r="DJO154" s="629"/>
      <c r="DJP154" s="629"/>
      <c r="DJQ154" s="629"/>
      <c r="DJR154" s="629"/>
      <c r="DJS154" s="629"/>
      <c r="DJT154" s="629"/>
      <c r="DJU154" s="629"/>
      <c r="DJV154" s="629"/>
      <c r="DJW154" s="629"/>
      <c r="DJX154" s="629"/>
      <c r="DJY154" s="629"/>
      <c r="DJZ154" s="629"/>
      <c r="DKA154" s="629"/>
      <c r="DKB154" s="629"/>
      <c r="DKC154" s="629"/>
      <c r="DKD154" s="629"/>
      <c r="DKE154" s="629"/>
      <c r="DKF154" s="629"/>
      <c r="DKG154" s="629"/>
      <c r="DKH154" s="629"/>
      <c r="DKI154" s="629"/>
      <c r="DKJ154" s="629"/>
      <c r="DKK154" s="629"/>
      <c r="DKL154" s="629"/>
      <c r="DKM154" s="629"/>
      <c r="DKN154" s="629"/>
      <c r="DKO154" s="629"/>
      <c r="DKP154" s="629"/>
      <c r="DKQ154" s="629"/>
      <c r="DKR154" s="629"/>
      <c r="DKS154" s="629"/>
      <c r="DKT154" s="629"/>
      <c r="DKU154" s="629"/>
      <c r="DKV154" s="629"/>
      <c r="DKW154" s="629"/>
      <c r="DKX154" s="629"/>
      <c r="DKY154" s="629"/>
      <c r="DKZ154" s="629"/>
      <c r="DLA154" s="629"/>
      <c r="DLB154" s="629"/>
      <c r="DLC154" s="629"/>
      <c r="DLD154" s="629"/>
      <c r="DLE154" s="629"/>
      <c r="DLF154" s="629"/>
      <c r="DLG154" s="629"/>
      <c r="DLH154" s="629"/>
      <c r="DLI154" s="629"/>
      <c r="DLJ154" s="629"/>
      <c r="DLK154" s="629"/>
      <c r="DLL154" s="629"/>
      <c r="DLM154" s="629"/>
      <c r="DLN154" s="629"/>
      <c r="DLO154" s="629"/>
      <c r="DLP154" s="629"/>
      <c r="DLQ154" s="629"/>
      <c r="DLR154" s="629"/>
      <c r="DLS154" s="629"/>
      <c r="DLT154" s="629"/>
      <c r="DLU154" s="629"/>
      <c r="DLV154" s="629"/>
      <c r="DLW154" s="629"/>
      <c r="DLX154" s="629"/>
      <c r="DLY154" s="629"/>
      <c r="DLZ154" s="629"/>
      <c r="DMA154" s="629"/>
      <c r="DMB154" s="629"/>
      <c r="DMC154" s="629"/>
      <c r="DMD154" s="629"/>
      <c r="DME154" s="629"/>
      <c r="DMF154" s="629"/>
      <c r="DMG154" s="629"/>
      <c r="DMH154" s="629"/>
      <c r="DMI154" s="629"/>
      <c r="DMJ154" s="629"/>
      <c r="DMK154" s="629"/>
      <c r="DML154" s="629"/>
      <c r="DMM154" s="629"/>
      <c r="DMN154" s="629"/>
      <c r="DMO154" s="629"/>
      <c r="DMP154" s="629"/>
      <c r="DMQ154" s="629"/>
      <c r="DMR154" s="629"/>
      <c r="DMS154" s="629"/>
      <c r="DMT154" s="629"/>
      <c r="DMU154" s="629"/>
      <c r="DMV154" s="629"/>
      <c r="DMW154" s="629"/>
      <c r="DMX154" s="629"/>
      <c r="DMY154" s="629"/>
      <c r="DMZ154" s="629"/>
      <c r="DNA154" s="629"/>
      <c r="DNB154" s="629"/>
      <c r="DNC154" s="629"/>
      <c r="DND154" s="629"/>
      <c r="DNE154" s="629"/>
      <c r="DNF154" s="629"/>
      <c r="DNG154" s="629"/>
      <c r="DNH154" s="629"/>
      <c r="DNI154" s="629"/>
      <c r="DNJ154" s="629"/>
      <c r="DNK154" s="629"/>
      <c r="DNL154" s="629"/>
      <c r="DNM154" s="629"/>
      <c r="DNN154" s="629"/>
      <c r="DNO154" s="629"/>
      <c r="DNP154" s="629"/>
      <c r="DNQ154" s="629"/>
      <c r="DNR154" s="629"/>
      <c r="DNS154" s="629"/>
      <c r="DNT154" s="629"/>
      <c r="DNU154" s="629"/>
      <c r="DNV154" s="629"/>
      <c r="DNW154" s="629"/>
      <c r="DNX154" s="629"/>
      <c r="DNY154" s="629"/>
      <c r="DNZ154" s="629"/>
      <c r="DOA154" s="629"/>
      <c r="DOB154" s="629"/>
      <c r="DOC154" s="629"/>
      <c r="DOD154" s="629"/>
      <c r="DOE154" s="629"/>
      <c r="DOF154" s="629"/>
      <c r="DOG154" s="629"/>
      <c r="DOH154" s="629"/>
      <c r="DOI154" s="629"/>
      <c r="DOJ154" s="629"/>
      <c r="DOK154" s="629"/>
      <c r="DOL154" s="629"/>
      <c r="DOM154" s="629"/>
      <c r="DON154" s="629"/>
      <c r="DOO154" s="629"/>
      <c r="DOP154" s="629"/>
      <c r="DOQ154" s="629"/>
      <c r="DOR154" s="629"/>
      <c r="DOS154" s="629"/>
      <c r="DOT154" s="629"/>
      <c r="DOU154" s="629"/>
      <c r="DOV154" s="629"/>
      <c r="DOW154" s="629"/>
      <c r="DOX154" s="629"/>
      <c r="DOY154" s="629"/>
      <c r="DOZ154" s="629"/>
      <c r="DPA154" s="629"/>
      <c r="DPB154" s="629"/>
      <c r="DPC154" s="629"/>
      <c r="DPD154" s="629"/>
      <c r="DPE154" s="629"/>
      <c r="DPF154" s="629"/>
      <c r="DPG154" s="629"/>
      <c r="DPH154" s="629"/>
      <c r="DPI154" s="629"/>
      <c r="DPJ154" s="629"/>
      <c r="DPK154" s="629"/>
      <c r="DPL154" s="629"/>
      <c r="DPM154" s="629"/>
      <c r="DPN154" s="629"/>
      <c r="DPO154" s="629"/>
      <c r="DPP154" s="629"/>
      <c r="DPQ154" s="629"/>
      <c r="DPR154" s="629"/>
      <c r="DPS154" s="629"/>
      <c r="DPT154" s="629"/>
      <c r="DPU154" s="629"/>
      <c r="DPV154" s="629"/>
      <c r="DPW154" s="629"/>
      <c r="DPX154" s="629"/>
      <c r="DPY154" s="629"/>
      <c r="DPZ154" s="629"/>
      <c r="DQA154" s="629"/>
      <c r="DQB154" s="629"/>
      <c r="DQC154" s="629"/>
      <c r="DQD154" s="629"/>
      <c r="DQE154" s="629"/>
      <c r="DQF154" s="629"/>
      <c r="DQG154" s="629"/>
      <c r="DQH154" s="629"/>
      <c r="DQI154" s="629"/>
      <c r="DQJ154" s="629"/>
      <c r="DQK154" s="629"/>
      <c r="DQL154" s="629"/>
      <c r="DQM154" s="629"/>
      <c r="DQN154" s="629"/>
      <c r="DQO154" s="629"/>
      <c r="DQP154" s="629"/>
      <c r="DQQ154" s="629"/>
      <c r="DQR154" s="629"/>
      <c r="DQS154" s="629"/>
      <c r="DQT154" s="629"/>
      <c r="DQU154" s="629"/>
      <c r="DQV154" s="629"/>
      <c r="DQW154" s="629"/>
      <c r="DQX154" s="629"/>
      <c r="DQY154" s="629"/>
      <c r="DQZ154" s="629"/>
      <c r="DRA154" s="629"/>
      <c r="DRB154" s="629"/>
      <c r="DRC154" s="629"/>
      <c r="DRD154" s="629"/>
      <c r="DRE154" s="629"/>
      <c r="DRF154" s="629"/>
      <c r="DRG154" s="629"/>
      <c r="DRH154" s="629"/>
      <c r="DRI154" s="629"/>
      <c r="DRJ154" s="629"/>
      <c r="DRK154" s="629"/>
      <c r="DRL154" s="629"/>
      <c r="DRM154" s="629"/>
      <c r="DRN154" s="629"/>
      <c r="DRO154" s="629"/>
      <c r="DRP154" s="629"/>
      <c r="DRQ154" s="629"/>
      <c r="DRR154" s="629"/>
      <c r="DRS154" s="629"/>
      <c r="DRT154" s="629"/>
      <c r="DRU154" s="629"/>
      <c r="DRV154" s="629"/>
      <c r="DRW154" s="629"/>
      <c r="DRX154" s="629"/>
      <c r="DRY154" s="629"/>
      <c r="DRZ154" s="629"/>
      <c r="DSA154" s="629"/>
      <c r="DSB154" s="629"/>
      <c r="DSC154" s="629"/>
      <c r="DSD154" s="629"/>
      <c r="DSE154" s="629"/>
      <c r="DSF154" s="629"/>
      <c r="DSG154" s="629"/>
      <c r="DSH154" s="629"/>
      <c r="DSI154" s="629"/>
      <c r="DSJ154" s="629"/>
      <c r="DSK154" s="629"/>
      <c r="DSL154" s="629"/>
      <c r="DSM154" s="629"/>
      <c r="DSN154" s="629"/>
      <c r="DSO154" s="629"/>
      <c r="DSP154" s="629"/>
      <c r="DSQ154" s="629"/>
      <c r="DSR154" s="629"/>
      <c r="DSS154" s="629"/>
      <c r="DST154" s="629"/>
      <c r="DSU154" s="629"/>
      <c r="DSV154" s="629"/>
      <c r="DSW154" s="629"/>
      <c r="DSX154" s="629"/>
      <c r="DSY154" s="629"/>
      <c r="DSZ154" s="629"/>
      <c r="DTA154" s="629"/>
      <c r="DTB154" s="629"/>
      <c r="DTC154" s="629"/>
      <c r="DTD154" s="629"/>
      <c r="DTE154" s="629"/>
      <c r="DTF154" s="629"/>
      <c r="DTG154" s="629"/>
      <c r="DTH154" s="629"/>
      <c r="DTI154" s="629"/>
      <c r="DTJ154" s="629"/>
      <c r="DTK154" s="629"/>
      <c r="DTL154" s="629"/>
      <c r="DTM154" s="629"/>
      <c r="DTN154" s="629"/>
      <c r="DTO154" s="629"/>
      <c r="DTP154" s="629"/>
      <c r="DTQ154" s="629"/>
      <c r="DTR154" s="629"/>
      <c r="DTS154" s="629"/>
      <c r="DTT154" s="629"/>
      <c r="DTU154" s="629"/>
      <c r="DTV154" s="629"/>
      <c r="DTW154" s="629"/>
      <c r="DTX154" s="629"/>
      <c r="DTY154" s="629"/>
      <c r="DTZ154" s="629"/>
      <c r="DUA154" s="629"/>
      <c r="DUB154" s="629"/>
      <c r="DUC154" s="629"/>
      <c r="DUD154" s="629"/>
      <c r="DUE154" s="629"/>
      <c r="DUF154" s="629"/>
      <c r="DUG154" s="629"/>
      <c r="DUH154" s="629"/>
      <c r="DUI154" s="629"/>
      <c r="DUJ154" s="629"/>
      <c r="DUK154" s="629"/>
      <c r="DUL154" s="629"/>
      <c r="DUM154" s="629"/>
      <c r="DUN154" s="629"/>
      <c r="DUO154" s="629"/>
      <c r="DUP154" s="629"/>
      <c r="DUQ154" s="629"/>
      <c r="DUR154" s="629"/>
      <c r="DUS154" s="629"/>
      <c r="DUT154" s="629"/>
      <c r="DUU154" s="629"/>
      <c r="DUV154" s="629"/>
      <c r="DUW154" s="629"/>
      <c r="DUX154" s="629"/>
      <c r="DUY154" s="629"/>
      <c r="DUZ154" s="629"/>
      <c r="DVA154" s="629"/>
      <c r="DVB154" s="629"/>
      <c r="DVC154" s="629"/>
      <c r="DVD154" s="629"/>
      <c r="DVE154" s="629"/>
      <c r="DVF154" s="629"/>
      <c r="DVG154" s="629"/>
      <c r="DVH154" s="629"/>
      <c r="DVI154" s="629"/>
      <c r="DVJ154" s="629"/>
      <c r="DVK154" s="629"/>
      <c r="DVL154" s="629"/>
      <c r="DVM154" s="629"/>
      <c r="DVN154" s="629"/>
      <c r="DVO154" s="629"/>
      <c r="DVP154" s="629"/>
      <c r="DVQ154" s="629"/>
      <c r="DVR154" s="629"/>
      <c r="DVS154" s="629"/>
      <c r="DVT154" s="629"/>
      <c r="DVU154" s="629"/>
      <c r="DVV154" s="629"/>
      <c r="DVW154" s="629"/>
      <c r="DVX154" s="629"/>
      <c r="DVY154" s="629"/>
      <c r="DVZ154" s="629"/>
      <c r="DWA154" s="629"/>
      <c r="DWB154" s="629"/>
      <c r="DWC154" s="629"/>
      <c r="DWD154" s="629"/>
      <c r="DWE154" s="629"/>
      <c r="DWF154" s="629"/>
      <c r="DWG154" s="629"/>
      <c r="DWH154" s="629"/>
      <c r="DWI154" s="629"/>
      <c r="DWJ154" s="629"/>
      <c r="DWK154" s="629"/>
      <c r="DWL154" s="629"/>
      <c r="DWM154" s="629"/>
      <c r="DWN154" s="629"/>
      <c r="DWO154" s="629"/>
      <c r="DWP154" s="629"/>
      <c r="DWQ154" s="629"/>
      <c r="DWR154" s="629"/>
      <c r="DWS154" s="629"/>
      <c r="DWT154" s="629"/>
      <c r="DWU154" s="629"/>
      <c r="DWV154" s="629"/>
      <c r="DWW154" s="629"/>
      <c r="DWX154" s="629"/>
      <c r="DWY154" s="629"/>
      <c r="DWZ154" s="629"/>
      <c r="DXA154" s="629"/>
      <c r="DXB154" s="629"/>
      <c r="DXC154" s="629"/>
      <c r="DXD154" s="629"/>
      <c r="DXE154" s="629"/>
      <c r="DXF154" s="629"/>
      <c r="DXG154" s="629"/>
      <c r="DXH154" s="629"/>
      <c r="DXI154" s="629"/>
      <c r="DXJ154" s="629"/>
      <c r="DXK154" s="629"/>
      <c r="DXL154" s="629"/>
      <c r="DXM154" s="629"/>
      <c r="DXN154" s="629"/>
      <c r="DXO154" s="629"/>
      <c r="DXP154" s="629"/>
      <c r="DXQ154" s="629"/>
      <c r="DXR154" s="629"/>
      <c r="DXS154" s="629"/>
      <c r="DXT154" s="629"/>
      <c r="DXU154" s="629"/>
      <c r="DXV154" s="629"/>
      <c r="DXW154" s="629"/>
      <c r="DXX154" s="629"/>
      <c r="DXY154" s="629"/>
      <c r="DXZ154" s="629"/>
      <c r="DYA154" s="629"/>
      <c r="DYB154" s="629"/>
      <c r="DYC154" s="629"/>
      <c r="DYD154" s="629"/>
      <c r="DYE154" s="629"/>
      <c r="DYF154" s="629"/>
      <c r="DYG154" s="629"/>
      <c r="DYH154" s="629"/>
      <c r="DYI154" s="629"/>
      <c r="DYJ154" s="629"/>
      <c r="DYK154" s="629"/>
      <c r="DYL154" s="629"/>
      <c r="DYM154" s="629"/>
      <c r="DYN154" s="629"/>
      <c r="DYO154" s="629"/>
      <c r="DYP154" s="629"/>
      <c r="DYQ154" s="629"/>
      <c r="DYR154" s="629"/>
      <c r="DYS154" s="629"/>
      <c r="DYT154" s="629"/>
      <c r="DYU154" s="629"/>
      <c r="DYV154" s="629"/>
      <c r="DYW154" s="629"/>
      <c r="DYX154" s="629"/>
      <c r="DYY154" s="629"/>
      <c r="DYZ154" s="629"/>
      <c r="DZA154" s="629"/>
      <c r="DZB154" s="629"/>
      <c r="DZC154" s="629"/>
      <c r="DZD154" s="629"/>
      <c r="DZE154" s="629"/>
      <c r="DZF154" s="629"/>
      <c r="DZG154" s="629"/>
      <c r="DZH154" s="629"/>
      <c r="DZI154" s="629"/>
      <c r="DZJ154" s="629"/>
      <c r="DZK154" s="629"/>
      <c r="DZL154" s="629"/>
      <c r="DZM154" s="629"/>
      <c r="DZN154" s="629"/>
      <c r="DZO154" s="629"/>
      <c r="DZP154" s="629"/>
      <c r="DZQ154" s="629"/>
      <c r="DZR154" s="629"/>
      <c r="DZS154" s="629"/>
      <c r="DZT154" s="629"/>
      <c r="DZU154" s="629"/>
      <c r="DZV154" s="629"/>
      <c r="DZW154" s="629"/>
      <c r="DZX154" s="629"/>
      <c r="DZY154" s="629"/>
      <c r="DZZ154" s="629"/>
      <c r="EAA154" s="629"/>
      <c r="EAB154" s="629"/>
      <c r="EAC154" s="629"/>
      <c r="EAD154" s="629"/>
      <c r="EAE154" s="629"/>
      <c r="EAF154" s="629"/>
      <c r="EAG154" s="629"/>
      <c r="EAH154" s="629"/>
      <c r="EAI154" s="629"/>
      <c r="EAJ154" s="629"/>
      <c r="EAK154" s="629"/>
      <c r="EAL154" s="629"/>
      <c r="EAM154" s="629"/>
      <c r="EAN154" s="629"/>
      <c r="EAO154" s="629"/>
      <c r="EAP154" s="629"/>
      <c r="EAQ154" s="629"/>
      <c r="EAR154" s="629"/>
      <c r="EAS154" s="629"/>
      <c r="EAT154" s="629"/>
      <c r="EAU154" s="629"/>
      <c r="EAV154" s="629"/>
      <c r="EAW154" s="629"/>
      <c r="EAX154" s="629"/>
      <c r="EAY154" s="629"/>
      <c r="EAZ154" s="629"/>
      <c r="EBA154" s="629"/>
      <c r="EBB154" s="629"/>
      <c r="EBC154" s="629"/>
      <c r="EBD154" s="629"/>
      <c r="EBE154" s="629"/>
      <c r="EBF154" s="629"/>
      <c r="EBG154" s="629"/>
      <c r="EBH154" s="629"/>
      <c r="EBI154" s="629"/>
      <c r="EBJ154" s="629"/>
      <c r="EBK154" s="629"/>
      <c r="EBL154" s="629"/>
      <c r="EBM154" s="629"/>
      <c r="EBN154" s="629"/>
      <c r="EBO154" s="629"/>
      <c r="EBP154" s="629"/>
      <c r="EBQ154" s="629"/>
      <c r="EBR154" s="629"/>
      <c r="EBS154" s="629"/>
      <c r="EBT154" s="629"/>
      <c r="EBU154" s="629"/>
      <c r="EBV154" s="629"/>
      <c r="EBW154" s="629"/>
      <c r="EBX154" s="629"/>
      <c r="EBY154" s="629"/>
      <c r="EBZ154" s="629"/>
      <c r="ECA154" s="629"/>
      <c r="ECB154" s="629"/>
      <c r="ECC154" s="629"/>
      <c r="ECD154" s="629"/>
      <c r="ECE154" s="629"/>
      <c r="ECF154" s="629"/>
      <c r="ECG154" s="629"/>
      <c r="ECH154" s="629"/>
      <c r="ECI154" s="629"/>
      <c r="ECJ154" s="629"/>
      <c r="ECK154" s="629"/>
      <c r="ECL154" s="629"/>
      <c r="ECM154" s="629"/>
      <c r="ECN154" s="629"/>
      <c r="ECO154" s="629"/>
      <c r="ECP154" s="629"/>
      <c r="ECQ154" s="629"/>
      <c r="ECR154" s="629"/>
      <c r="ECS154" s="629"/>
      <c r="ECT154" s="629"/>
      <c r="ECU154" s="629"/>
      <c r="ECV154" s="629"/>
      <c r="ECW154" s="629"/>
      <c r="ECX154" s="629"/>
      <c r="ECY154" s="629"/>
      <c r="ECZ154" s="629"/>
      <c r="EDA154" s="629"/>
      <c r="EDB154" s="629"/>
      <c r="EDC154" s="629"/>
      <c r="EDD154" s="629"/>
      <c r="EDE154" s="629"/>
      <c r="EDF154" s="629"/>
      <c r="EDG154" s="629"/>
      <c r="EDH154" s="629"/>
      <c r="EDI154" s="629"/>
      <c r="EDJ154" s="629"/>
      <c r="EDK154" s="629"/>
      <c r="EDL154" s="629"/>
      <c r="EDM154" s="629"/>
      <c r="EDN154" s="629"/>
      <c r="EDO154" s="629"/>
      <c r="EDP154" s="629"/>
      <c r="EDQ154" s="629"/>
      <c r="EDR154" s="629"/>
      <c r="EDS154" s="629"/>
      <c r="EDT154" s="629"/>
      <c r="EDU154" s="629"/>
      <c r="EDV154" s="629"/>
      <c r="EDW154" s="629"/>
      <c r="EDX154" s="629"/>
      <c r="EDY154" s="629"/>
      <c r="EDZ154" s="629"/>
      <c r="EEA154" s="629"/>
      <c r="EEB154" s="629"/>
      <c r="EEC154" s="629"/>
      <c r="EED154" s="629"/>
      <c r="EEE154" s="629"/>
      <c r="EEF154" s="629"/>
      <c r="EEG154" s="629"/>
      <c r="EEH154" s="629"/>
      <c r="EEI154" s="629"/>
      <c r="EEJ154" s="629"/>
      <c r="EEK154" s="629"/>
      <c r="EEL154" s="629"/>
      <c r="EEM154" s="629"/>
      <c r="EEN154" s="629"/>
      <c r="EEO154" s="629"/>
      <c r="EEP154" s="629"/>
      <c r="EEQ154" s="629"/>
      <c r="EER154" s="629"/>
      <c r="EES154" s="629"/>
      <c r="EET154" s="629"/>
      <c r="EEU154" s="629"/>
      <c r="EEV154" s="629"/>
      <c r="EEW154" s="629"/>
      <c r="EEX154" s="629"/>
      <c r="EEY154" s="629"/>
      <c r="EEZ154" s="629"/>
      <c r="EFA154" s="629"/>
      <c r="EFB154" s="629"/>
      <c r="EFC154" s="629"/>
      <c r="EFD154" s="629"/>
      <c r="EFE154" s="629"/>
      <c r="EFF154" s="629"/>
      <c r="EFG154" s="629"/>
      <c r="EFH154" s="629"/>
      <c r="EFI154" s="629"/>
      <c r="EFJ154" s="629"/>
      <c r="EFK154" s="629"/>
      <c r="EFL154" s="629"/>
      <c r="EFM154" s="629"/>
      <c r="EFN154" s="629"/>
      <c r="EFO154" s="629"/>
      <c r="EFP154" s="629"/>
      <c r="EFQ154" s="629"/>
      <c r="EFR154" s="629"/>
      <c r="EFS154" s="629"/>
      <c r="EFT154" s="629"/>
      <c r="EFU154" s="629"/>
      <c r="EFV154" s="629"/>
      <c r="EFW154" s="629"/>
      <c r="EFX154" s="629"/>
      <c r="EFY154" s="629"/>
      <c r="EFZ154" s="629"/>
      <c r="EGA154" s="629"/>
      <c r="EGB154" s="629"/>
      <c r="EGC154" s="629"/>
      <c r="EGD154" s="629"/>
      <c r="EGE154" s="629"/>
      <c r="EGF154" s="629"/>
      <c r="EGG154" s="629"/>
      <c r="EGH154" s="629"/>
      <c r="EGI154" s="629"/>
      <c r="EGJ154" s="629"/>
      <c r="EGK154" s="629"/>
      <c r="EGL154" s="629"/>
      <c r="EGM154" s="629"/>
      <c r="EGN154" s="629"/>
      <c r="EGO154" s="629"/>
      <c r="EGP154" s="629"/>
      <c r="EGQ154" s="629"/>
      <c r="EGR154" s="629"/>
      <c r="EGS154" s="629"/>
      <c r="EGT154" s="629"/>
      <c r="EGU154" s="629"/>
      <c r="EGV154" s="629"/>
      <c r="EGW154" s="629"/>
      <c r="EGX154" s="629"/>
      <c r="EGY154" s="629"/>
      <c r="EGZ154" s="629"/>
      <c r="EHA154" s="629"/>
      <c r="EHB154" s="629"/>
      <c r="EHC154" s="629"/>
      <c r="EHD154" s="629"/>
      <c r="EHE154" s="629"/>
      <c r="EHF154" s="629"/>
      <c r="EHG154" s="629"/>
      <c r="EHH154" s="629"/>
      <c r="EHI154" s="629"/>
      <c r="EHJ154" s="629"/>
      <c r="EHK154" s="629"/>
      <c r="EHL154" s="629"/>
      <c r="EHM154" s="629"/>
      <c r="EHN154" s="629"/>
      <c r="EHO154" s="629"/>
      <c r="EHP154" s="629"/>
      <c r="EHQ154" s="629"/>
      <c r="EHR154" s="629"/>
      <c r="EHS154" s="629"/>
      <c r="EHT154" s="629"/>
      <c r="EHU154" s="629"/>
      <c r="EHV154" s="629"/>
      <c r="EHW154" s="629"/>
      <c r="EHX154" s="629"/>
      <c r="EHY154" s="629"/>
      <c r="EHZ154" s="629"/>
      <c r="EIA154" s="629"/>
      <c r="EIB154" s="629"/>
      <c r="EIC154" s="629"/>
      <c r="EID154" s="629"/>
      <c r="EIE154" s="629"/>
      <c r="EIF154" s="629"/>
      <c r="EIG154" s="629"/>
      <c r="EIH154" s="629"/>
      <c r="EII154" s="629"/>
      <c r="EIJ154" s="629"/>
      <c r="EIK154" s="629"/>
      <c r="EIL154" s="629"/>
      <c r="EIM154" s="629"/>
      <c r="EIN154" s="629"/>
      <c r="EIO154" s="629"/>
      <c r="EIP154" s="629"/>
      <c r="EIQ154" s="629"/>
      <c r="EIR154" s="629"/>
      <c r="EIS154" s="629"/>
      <c r="EIT154" s="629"/>
      <c r="EIU154" s="629"/>
      <c r="EIV154" s="629"/>
      <c r="EIW154" s="629"/>
      <c r="EIX154" s="629"/>
      <c r="EIY154" s="629"/>
      <c r="EIZ154" s="629"/>
      <c r="EJA154" s="629"/>
      <c r="EJB154" s="629"/>
      <c r="EJC154" s="629"/>
      <c r="EJD154" s="629"/>
      <c r="EJE154" s="629"/>
      <c r="EJF154" s="629"/>
      <c r="EJG154" s="629"/>
      <c r="EJH154" s="629"/>
      <c r="EJI154" s="629"/>
      <c r="EJJ154" s="629"/>
      <c r="EJK154" s="629"/>
      <c r="EJL154" s="629"/>
      <c r="EJM154" s="629"/>
      <c r="EJN154" s="629"/>
      <c r="EJO154" s="629"/>
      <c r="EJP154" s="629"/>
      <c r="EJQ154" s="629"/>
      <c r="EJR154" s="629"/>
      <c r="EJS154" s="629"/>
      <c r="EJT154" s="629"/>
      <c r="EJU154" s="629"/>
      <c r="EJV154" s="629"/>
      <c r="EJW154" s="629"/>
      <c r="EJX154" s="629"/>
      <c r="EJY154" s="629"/>
      <c r="EJZ154" s="629"/>
      <c r="EKA154" s="629"/>
      <c r="EKB154" s="629"/>
      <c r="EKC154" s="629"/>
      <c r="EKD154" s="629"/>
      <c r="EKE154" s="629"/>
      <c r="EKF154" s="629"/>
      <c r="EKG154" s="629"/>
      <c r="EKH154" s="629"/>
      <c r="EKI154" s="629"/>
      <c r="EKJ154" s="629"/>
      <c r="EKK154" s="629"/>
      <c r="EKL154" s="629"/>
      <c r="EKM154" s="629"/>
      <c r="EKN154" s="629"/>
      <c r="EKO154" s="629"/>
      <c r="EKP154" s="629"/>
      <c r="EKQ154" s="629"/>
      <c r="EKR154" s="629"/>
      <c r="EKS154" s="629"/>
      <c r="EKT154" s="629"/>
      <c r="EKU154" s="629"/>
      <c r="EKV154" s="629"/>
      <c r="EKW154" s="629"/>
      <c r="EKX154" s="629"/>
      <c r="EKY154" s="629"/>
      <c r="EKZ154" s="629"/>
      <c r="ELA154" s="629"/>
      <c r="ELB154" s="629"/>
      <c r="ELC154" s="629"/>
      <c r="ELD154" s="629"/>
      <c r="ELE154" s="629"/>
      <c r="ELF154" s="629"/>
      <c r="ELG154" s="629"/>
      <c r="ELH154" s="629"/>
      <c r="ELI154" s="629"/>
      <c r="ELJ154" s="629"/>
      <c r="ELK154" s="629"/>
      <c r="ELL154" s="629"/>
      <c r="ELM154" s="629"/>
      <c r="ELN154" s="629"/>
      <c r="ELO154" s="629"/>
      <c r="ELP154" s="629"/>
      <c r="ELQ154" s="629"/>
      <c r="ELR154" s="629"/>
      <c r="ELS154" s="629"/>
      <c r="ELT154" s="629"/>
      <c r="ELU154" s="629"/>
      <c r="ELV154" s="629"/>
      <c r="ELW154" s="629"/>
      <c r="ELX154" s="629"/>
      <c r="ELY154" s="629"/>
      <c r="ELZ154" s="629"/>
      <c r="EMA154" s="629"/>
      <c r="EMB154" s="629"/>
      <c r="EMC154" s="629"/>
      <c r="EMD154" s="629"/>
      <c r="EME154" s="629"/>
      <c r="EMF154" s="629"/>
      <c r="EMG154" s="629"/>
      <c r="EMH154" s="629"/>
      <c r="EMI154" s="629"/>
      <c r="EMJ154" s="629"/>
      <c r="EMK154" s="629"/>
      <c r="EML154" s="629"/>
      <c r="EMM154" s="629"/>
      <c r="EMN154" s="629"/>
      <c r="EMO154" s="629"/>
      <c r="EMP154" s="629"/>
      <c r="EMQ154" s="629"/>
      <c r="EMR154" s="629"/>
      <c r="EMS154" s="629"/>
      <c r="EMT154" s="629"/>
      <c r="EMU154" s="629"/>
      <c r="EMV154" s="629"/>
      <c r="EMW154" s="629"/>
      <c r="EMX154" s="629"/>
      <c r="EMY154" s="629"/>
      <c r="EMZ154" s="629"/>
      <c r="ENA154" s="629"/>
      <c r="ENB154" s="629"/>
      <c r="ENC154" s="629"/>
      <c r="END154" s="629"/>
      <c r="ENE154" s="629"/>
      <c r="ENF154" s="629"/>
      <c r="ENG154" s="629"/>
      <c r="ENH154" s="629"/>
      <c r="ENI154" s="629"/>
      <c r="ENJ154" s="629"/>
      <c r="ENK154" s="629"/>
      <c r="ENL154" s="629"/>
      <c r="ENM154" s="629"/>
      <c r="ENN154" s="629"/>
      <c r="ENO154" s="629"/>
      <c r="ENP154" s="629"/>
      <c r="ENQ154" s="629"/>
      <c r="ENR154" s="629"/>
      <c r="ENS154" s="629"/>
      <c r="ENT154" s="629"/>
      <c r="ENU154" s="629"/>
      <c r="ENV154" s="629"/>
      <c r="ENW154" s="629"/>
      <c r="ENX154" s="629"/>
      <c r="ENY154" s="629"/>
      <c r="ENZ154" s="629"/>
      <c r="EOA154" s="629"/>
      <c r="EOB154" s="629"/>
      <c r="EOC154" s="629"/>
      <c r="EOD154" s="629"/>
      <c r="EOE154" s="629"/>
      <c r="EOF154" s="629"/>
      <c r="EOG154" s="629"/>
      <c r="EOH154" s="629"/>
      <c r="EOI154" s="629"/>
      <c r="EOJ154" s="629"/>
      <c r="EOK154" s="629"/>
      <c r="EOL154" s="629"/>
      <c r="EOM154" s="629"/>
      <c r="EON154" s="629"/>
      <c r="EOO154" s="629"/>
      <c r="EOP154" s="629"/>
      <c r="EOQ154" s="629"/>
      <c r="EOR154" s="629"/>
      <c r="EOS154" s="629"/>
      <c r="EOT154" s="629"/>
      <c r="EOU154" s="629"/>
      <c r="EOV154" s="629"/>
      <c r="EOW154" s="629"/>
      <c r="EOX154" s="629"/>
      <c r="EOY154" s="629"/>
      <c r="EOZ154" s="629"/>
      <c r="EPA154" s="629"/>
      <c r="EPB154" s="629"/>
      <c r="EPC154" s="629"/>
      <c r="EPD154" s="629"/>
      <c r="EPE154" s="629"/>
      <c r="EPF154" s="629"/>
      <c r="EPG154" s="629"/>
      <c r="EPH154" s="629"/>
      <c r="EPI154" s="629"/>
      <c r="EPJ154" s="629"/>
      <c r="EPK154" s="629"/>
      <c r="EPL154" s="629"/>
      <c r="EPM154" s="629"/>
      <c r="EPN154" s="629"/>
      <c r="EPO154" s="629"/>
      <c r="EPP154" s="629"/>
      <c r="EPQ154" s="629"/>
      <c r="EPR154" s="629"/>
      <c r="EPS154" s="629"/>
      <c r="EPT154" s="629"/>
      <c r="EPU154" s="629"/>
      <c r="EPV154" s="629"/>
      <c r="EPW154" s="629"/>
      <c r="EPX154" s="629"/>
      <c r="EPY154" s="629"/>
      <c r="EPZ154" s="629"/>
      <c r="EQA154" s="629"/>
      <c r="EQB154" s="629"/>
      <c r="EQC154" s="629"/>
      <c r="EQD154" s="629"/>
      <c r="EQE154" s="629"/>
      <c r="EQF154" s="629"/>
      <c r="EQG154" s="629"/>
      <c r="EQH154" s="629"/>
      <c r="EQI154" s="629"/>
      <c r="EQJ154" s="629"/>
      <c r="EQK154" s="629"/>
      <c r="EQL154" s="629"/>
      <c r="EQM154" s="629"/>
      <c r="EQN154" s="629"/>
      <c r="EQO154" s="629"/>
      <c r="EQP154" s="629"/>
      <c r="EQQ154" s="629"/>
      <c r="EQR154" s="629"/>
      <c r="EQS154" s="629"/>
      <c r="EQT154" s="629"/>
      <c r="EQU154" s="629"/>
      <c r="EQV154" s="629"/>
      <c r="EQW154" s="629"/>
      <c r="EQX154" s="629"/>
      <c r="EQY154" s="629"/>
      <c r="EQZ154" s="629"/>
      <c r="ERA154" s="629"/>
      <c r="ERB154" s="629"/>
      <c r="ERC154" s="629"/>
      <c r="ERD154" s="629"/>
      <c r="ERE154" s="629"/>
      <c r="ERF154" s="629"/>
      <c r="ERG154" s="629"/>
      <c r="ERH154" s="629"/>
      <c r="ERI154" s="629"/>
      <c r="ERJ154" s="629"/>
      <c r="ERK154" s="629"/>
      <c r="ERL154" s="629"/>
      <c r="ERM154" s="629"/>
      <c r="ERN154" s="629"/>
      <c r="ERO154" s="629"/>
      <c r="ERP154" s="629"/>
      <c r="ERQ154" s="629"/>
      <c r="ERR154" s="629"/>
      <c r="ERS154" s="629"/>
      <c r="ERT154" s="629"/>
      <c r="ERU154" s="629"/>
      <c r="ERV154" s="629"/>
      <c r="ERW154" s="629"/>
      <c r="ERX154" s="629"/>
      <c r="ERY154" s="629"/>
      <c r="ERZ154" s="629"/>
      <c r="ESA154" s="629"/>
      <c r="ESB154" s="629"/>
      <c r="ESC154" s="629"/>
      <c r="ESD154" s="629"/>
      <c r="ESE154" s="629"/>
      <c r="ESF154" s="629"/>
      <c r="ESG154" s="629"/>
      <c r="ESH154" s="629"/>
      <c r="ESI154" s="629"/>
      <c r="ESJ154" s="629"/>
      <c r="ESK154" s="629"/>
      <c r="ESL154" s="629"/>
      <c r="ESM154" s="629"/>
      <c r="ESN154" s="629"/>
      <c r="ESO154" s="629"/>
      <c r="ESP154" s="629"/>
      <c r="ESQ154" s="629"/>
      <c r="ESR154" s="629"/>
      <c r="ESS154" s="629"/>
      <c r="EST154" s="629"/>
      <c r="ESU154" s="629"/>
      <c r="ESV154" s="629"/>
      <c r="ESW154" s="629"/>
      <c r="ESX154" s="629"/>
      <c r="ESY154" s="629"/>
      <c r="ESZ154" s="629"/>
      <c r="ETA154" s="629"/>
      <c r="ETB154" s="629"/>
      <c r="ETC154" s="629"/>
      <c r="ETD154" s="629"/>
      <c r="ETE154" s="629"/>
      <c r="ETF154" s="629"/>
      <c r="ETG154" s="629"/>
      <c r="ETH154" s="629"/>
      <c r="ETI154" s="629"/>
      <c r="ETJ154" s="629"/>
      <c r="ETK154" s="629"/>
      <c r="ETL154" s="629"/>
      <c r="ETM154" s="629"/>
      <c r="ETN154" s="629"/>
      <c r="ETO154" s="629"/>
      <c r="ETP154" s="629"/>
      <c r="ETQ154" s="629"/>
      <c r="ETR154" s="629"/>
      <c r="ETS154" s="629"/>
      <c r="ETT154" s="629"/>
      <c r="ETU154" s="629"/>
      <c r="ETV154" s="629"/>
      <c r="ETW154" s="629"/>
      <c r="ETX154" s="629"/>
      <c r="ETY154" s="629"/>
      <c r="ETZ154" s="629"/>
      <c r="EUA154" s="629"/>
      <c r="EUB154" s="629"/>
      <c r="EUC154" s="629"/>
      <c r="EUD154" s="629"/>
      <c r="EUE154" s="629"/>
      <c r="EUF154" s="629"/>
      <c r="EUG154" s="629"/>
      <c r="EUH154" s="629"/>
      <c r="EUI154" s="629"/>
      <c r="EUJ154" s="629"/>
      <c r="EUK154" s="629"/>
      <c r="EUL154" s="629"/>
      <c r="EUM154" s="629"/>
      <c r="EUN154" s="629"/>
      <c r="EUO154" s="629"/>
      <c r="EUP154" s="629"/>
      <c r="EUQ154" s="629"/>
      <c r="EUR154" s="629"/>
      <c r="EUS154" s="629"/>
      <c r="EUT154" s="629"/>
      <c r="EUU154" s="629"/>
      <c r="EUV154" s="629"/>
      <c r="EUW154" s="629"/>
      <c r="EUX154" s="629"/>
      <c r="EUY154" s="629"/>
      <c r="EUZ154" s="629"/>
      <c r="EVA154" s="629"/>
      <c r="EVB154" s="629"/>
      <c r="EVC154" s="629"/>
      <c r="EVD154" s="629"/>
      <c r="EVE154" s="629"/>
      <c r="EVF154" s="629"/>
      <c r="EVG154" s="629"/>
      <c r="EVH154" s="629"/>
      <c r="EVI154" s="629"/>
      <c r="EVJ154" s="629"/>
      <c r="EVK154" s="629"/>
      <c r="EVL154" s="629"/>
      <c r="EVM154" s="629"/>
      <c r="EVN154" s="629"/>
      <c r="EVO154" s="629"/>
      <c r="EVP154" s="629"/>
      <c r="EVQ154" s="629"/>
      <c r="EVR154" s="629"/>
      <c r="EVS154" s="629"/>
      <c r="EVT154" s="629"/>
      <c r="EVU154" s="629"/>
      <c r="EVV154" s="629"/>
      <c r="EVW154" s="629"/>
      <c r="EVX154" s="629"/>
      <c r="EVY154" s="629"/>
      <c r="EVZ154" s="629"/>
      <c r="EWA154" s="629"/>
      <c r="EWB154" s="629"/>
      <c r="EWC154" s="629"/>
      <c r="EWD154" s="629"/>
      <c r="EWE154" s="629"/>
      <c r="EWF154" s="629"/>
      <c r="EWG154" s="629"/>
      <c r="EWH154" s="629"/>
      <c r="EWI154" s="629"/>
      <c r="EWJ154" s="629"/>
      <c r="EWK154" s="629"/>
      <c r="EWL154" s="629"/>
      <c r="EWM154" s="629"/>
      <c r="EWN154" s="629"/>
      <c r="EWO154" s="629"/>
      <c r="EWP154" s="629"/>
      <c r="EWQ154" s="629"/>
      <c r="EWR154" s="629"/>
      <c r="EWS154" s="629"/>
      <c r="EWT154" s="629"/>
      <c r="EWU154" s="629"/>
      <c r="EWV154" s="629"/>
      <c r="EWW154" s="629"/>
      <c r="EWX154" s="629"/>
      <c r="EWY154" s="629"/>
      <c r="EWZ154" s="629"/>
      <c r="EXA154" s="629"/>
      <c r="EXB154" s="629"/>
      <c r="EXC154" s="629"/>
      <c r="EXD154" s="629"/>
      <c r="EXE154" s="629"/>
      <c r="EXF154" s="629"/>
      <c r="EXG154" s="629"/>
      <c r="EXH154" s="629"/>
      <c r="EXI154" s="629"/>
      <c r="EXJ154" s="629"/>
      <c r="EXK154" s="629"/>
      <c r="EXL154" s="629"/>
      <c r="EXM154" s="629"/>
      <c r="EXN154" s="629"/>
      <c r="EXO154" s="629"/>
      <c r="EXP154" s="629"/>
      <c r="EXQ154" s="629"/>
      <c r="EXR154" s="629"/>
      <c r="EXS154" s="629"/>
      <c r="EXT154" s="629"/>
      <c r="EXU154" s="629"/>
      <c r="EXV154" s="629"/>
      <c r="EXW154" s="629"/>
      <c r="EXX154" s="629"/>
      <c r="EXY154" s="629"/>
      <c r="EXZ154" s="629"/>
      <c r="EYA154" s="629"/>
      <c r="EYB154" s="629"/>
      <c r="EYC154" s="629"/>
      <c r="EYD154" s="629"/>
      <c r="EYE154" s="629"/>
      <c r="EYF154" s="629"/>
      <c r="EYG154" s="629"/>
      <c r="EYH154" s="629"/>
      <c r="EYI154" s="629"/>
      <c r="EYJ154" s="629"/>
      <c r="EYK154" s="629"/>
      <c r="EYL154" s="629"/>
      <c r="EYM154" s="629"/>
      <c r="EYN154" s="629"/>
      <c r="EYO154" s="629"/>
      <c r="EYP154" s="629"/>
      <c r="EYQ154" s="629"/>
      <c r="EYR154" s="629"/>
      <c r="EYS154" s="629"/>
      <c r="EYT154" s="629"/>
      <c r="EYU154" s="629"/>
      <c r="EYV154" s="629"/>
      <c r="EYW154" s="629"/>
      <c r="EYX154" s="629"/>
      <c r="EYY154" s="629"/>
      <c r="EYZ154" s="629"/>
      <c r="EZA154" s="629"/>
      <c r="EZB154" s="629"/>
      <c r="EZC154" s="629"/>
      <c r="EZD154" s="629"/>
      <c r="EZE154" s="629"/>
      <c r="EZF154" s="629"/>
      <c r="EZG154" s="629"/>
      <c r="EZH154" s="629"/>
      <c r="EZI154" s="629"/>
      <c r="EZJ154" s="629"/>
      <c r="EZK154" s="629"/>
      <c r="EZL154" s="629"/>
      <c r="EZM154" s="629"/>
      <c r="EZN154" s="629"/>
      <c r="EZO154" s="629"/>
      <c r="EZP154" s="629"/>
      <c r="EZQ154" s="629"/>
      <c r="EZR154" s="629"/>
      <c r="EZS154" s="629"/>
      <c r="EZT154" s="629"/>
      <c r="EZU154" s="629"/>
      <c r="EZV154" s="629"/>
      <c r="EZW154" s="629"/>
      <c r="EZX154" s="629"/>
      <c r="EZY154" s="629"/>
      <c r="EZZ154" s="629"/>
      <c r="FAA154" s="629"/>
      <c r="FAB154" s="629"/>
      <c r="FAC154" s="629"/>
      <c r="FAD154" s="629"/>
      <c r="FAE154" s="629"/>
      <c r="FAF154" s="629"/>
      <c r="FAG154" s="629"/>
      <c r="FAH154" s="629"/>
      <c r="FAI154" s="629"/>
      <c r="FAJ154" s="629"/>
      <c r="FAK154" s="629"/>
      <c r="FAL154" s="629"/>
      <c r="FAM154" s="629"/>
      <c r="FAN154" s="629"/>
      <c r="FAO154" s="629"/>
      <c r="FAP154" s="629"/>
      <c r="FAQ154" s="629"/>
      <c r="FAR154" s="629"/>
      <c r="FAS154" s="629"/>
      <c r="FAT154" s="629"/>
      <c r="FAU154" s="629"/>
      <c r="FAV154" s="629"/>
      <c r="FAW154" s="629"/>
      <c r="FAX154" s="629"/>
      <c r="FAY154" s="629"/>
      <c r="FAZ154" s="629"/>
      <c r="FBA154" s="629"/>
      <c r="FBB154" s="629"/>
      <c r="FBC154" s="629"/>
      <c r="FBD154" s="629"/>
      <c r="FBE154" s="629"/>
      <c r="FBF154" s="629"/>
      <c r="FBG154" s="629"/>
      <c r="FBH154" s="629"/>
      <c r="FBI154" s="629"/>
      <c r="FBJ154" s="629"/>
      <c r="FBK154" s="629"/>
      <c r="FBL154" s="629"/>
      <c r="FBM154" s="629"/>
      <c r="FBN154" s="629"/>
      <c r="FBO154" s="629"/>
      <c r="FBP154" s="629"/>
      <c r="FBQ154" s="629"/>
      <c r="FBR154" s="629"/>
      <c r="FBS154" s="629"/>
      <c r="FBT154" s="629"/>
      <c r="FBU154" s="629"/>
      <c r="FBV154" s="629"/>
      <c r="FBW154" s="629"/>
      <c r="FBX154" s="629"/>
      <c r="FBY154" s="629"/>
      <c r="FBZ154" s="629"/>
      <c r="FCA154" s="629"/>
      <c r="FCB154" s="629"/>
      <c r="FCC154" s="629"/>
      <c r="FCD154" s="629"/>
      <c r="FCE154" s="629"/>
      <c r="FCF154" s="629"/>
      <c r="FCG154" s="629"/>
      <c r="FCH154" s="629"/>
      <c r="FCI154" s="629"/>
      <c r="FCJ154" s="629"/>
      <c r="FCK154" s="629"/>
      <c r="FCL154" s="629"/>
      <c r="FCM154" s="629"/>
      <c r="FCN154" s="629"/>
      <c r="FCO154" s="629"/>
      <c r="FCP154" s="629"/>
      <c r="FCQ154" s="629"/>
      <c r="FCR154" s="629"/>
      <c r="FCS154" s="629"/>
      <c r="FCT154" s="629"/>
      <c r="FCU154" s="629"/>
      <c r="FCV154" s="629"/>
      <c r="FCW154" s="629"/>
      <c r="FCX154" s="629"/>
      <c r="FCY154" s="629"/>
      <c r="FCZ154" s="629"/>
      <c r="FDA154" s="629"/>
      <c r="FDB154" s="629"/>
      <c r="FDC154" s="629"/>
      <c r="FDD154" s="629"/>
      <c r="FDE154" s="629"/>
      <c r="FDF154" s="629"/>
      <c r="FDG154" s="629"/>
      <c r="FDH154" s="629"/>
      <c r="FDI154" s="629"/>
      <c r="FDJ154" s="629"/>
      <c r="FDK154" s="629"/>
      <c r="FDL154" s="629"/>
      <c r="FDM154" s="629"/>
      <c r="FDN154" s="629"/>
      <c r="FDO154" s="629"/>
      <c r="FDP154" s="629"/>
      <c r="FDQ154" s="629"/>
      <c r="FDR154" s="629"/>
      <c r="FDS154" s="629"/>
      <c r="FDT154" s="629"/>
      <c r="FDU154" s="629"/>
      <c r="FDV154" s="629"/>
      <c r="FDW154" s="629"/>
      <c r="FDX154" s="629"/>
      <c r="FDY154" s="629"/>
      <c r="FDZ154" s="629"/>
      <c r="FEA154" s="629"/>
      <c r="FEB154" s="629"/>
      <c r="FEC154" s="629"/>
      <c r="FED154" s="629"/>
      <c r="FEE154" s="629"/>
      <c r="FEF154" s="629"/>
      <c r="FEG154" s="629"/>
      <c r="FEH154" s="629"/>
      <c r="FEI154" s="629"/>
      <c r="FEJ154" s="629"/>
      <c r="FEK154" s="629"/>
      <c r="FEL154" s="629"/>
      <c r="FEM154" s="629"/>
      <c r="FEN154" s="629"/>
      <c r="FEO154" s="629"/>
      <c r="FEP154" s="629"/>
      <c r="FEQ154" s="629"/>
      <c r="FER154" s="629"/>
      <c r="FES154" s="629"/>
      <c r="FET154" s="629"/>
      <c r="FEU154" s="629"/>
      <c r="FEV154" s="629"/>
      <c r="FEW154" s="629"/>
      <c r="FEX154" s="629"/>
      <c r="FEY154" s="629"/>
      <c r="FEZ154" s="629"/>
      <c r="FFA154" s="629"/>
      <c r="FFB154" s="629"/>
      <c r="FFC154" s="629"/>
      <c r="FFD154" s="629"/>
      <c r="FFE154" s="629"/>
      <c r="FFF154" s="629"/>
      <c r="FFG154" s="629"/>
      <c r="FFH154" s="629"/>
      <c r="FFI154" s="629"/>
      <c r="FFJ154" s="629"/>
      <c r="FFK154" s="629"/>
      <c r="FFL154" s="629"/>
      <c r="FFM154" s="629"/>
      <c r="FFN154" s="629"/>
      <c r="FFO154" s="629"/>
      <c r="FFP154" s="629"/>
      <c r="FFQ154" s="629"/>
      <c r="FFR154" s="629"/>
      <c r="FFS154" s="629"/>
      <c r="FFT154" s="629"/>
      <c r="FFU154" s="629"/>
      <c r="FFV154" s="629"/>
      <c r="FFW154" s="629"/>
      <c r="FFX154" s="629"/>
      <c r="FFY154" s="629"/>
      <c r="FFZ154" s="629"/>
      <c r="FGA154" s="629"/>
      <c r="FGB154" s="629"/>
      <c r="FGC154" s="629"/>
      <c r="FGD154" s="629"/>
      <c r="FGE154" s="629"/>
      <c r="FGF154" s="629"/>
      <c r="FGG154" s="629"/>
      <c r="FGH154" s="629"/>
      <c r="FGI154" s="629"/>
      <c r="FGJ154" s="629"/>
      <c r="FGK154" s="629"/>
      <c r="FGL154" s="629"/>
      <c r="FGM154" s="629"/>
      <c r="FGN154" s="629"/>
      <c r="FGO154" s="629"/>
      <c r="FGP154" s="629"/>
      <c r="FGQ154" s="629"/>
      <c r="FGR154" s="629"/>
      <c r="FGS154" s="629"/>
      <c r="FGT154" s="629"/>
      <c r="FGU154" s="629"/>
      <c r="FGV154" s="629"/>
      <c r="FGW154" s="629"/>
      <c r="FGX154" s="629"/>
      <c r="FGY154" s="629"/>
      <c r="FGZ154" s="629"/>
      <c r="FHA154" s="629"/>
      <c r="FHB154" s="629"/>
      <c r="FHC154" s="629"/>
      <c r="FHD154" s="629"/>
      <c r="FHE154" s="629"/>
      <c r="FHF154" s="629"/>
      <c r="FHG154" s="629"/>
      <c r="FHH154" s="629"/>
      <c r="FHI154" s="629"/>
      <c r="FHJ154" s="629"/>
      <c r="FHK154" s="629"/>
      <c r="FHL154" s="629"/>
      <c r="FHM154" s="629"/>
      <c r="FHN154" s="629"/>
      <c r="FHO154" s="629"/>
      <c r="FHP154" s="629"/>
      <c r="FHQ154" s="629"/>
      <c r="FHR154" s="629"/>
      <c r="FHS154" s="629"/>
      <c r="FHT154" s="629"/>
      <c r="FHU154" s="629"/>
      <c r="FHV154" s="629"/>
      <c r="FHW154" s="629"/>
      <c r="FHX154" s="629"/>
      <c r="FHY154" s="629"/>
      <c r="FHZ154" s="629"/>
      <c r="FIA154" s="629"/>
      <c r="FIB154" s="629"/>
      <c r="FIC154" s="629"/>
      <c r="FID154" s="629"/>
      <c r="FIE154" s="629"/>
      <c r="FIF154" s="629"/>
      <c r="FIG154" s="629"/>
      <c r="FIH154" s="629"/>
      <c r="FII154" s="629"/>
      <c r="FIJ154" s="629"/>
      <c r="FIK154" s="629"/>
      <c r="FIL154" s="629"/>
      <c r="FIM154" s="629"/>
      <c r="FIN154" s="629"/>
      <c r="FIO154" s="629"/>
      <c r="FIP154" s="629"/>
      <c r="FIQ154" s="629"/>
      <c r="FIR154" s="629"/>
      <c r="FIS154" s="629"/>
      <c r="FIT154" s="629"/>
      <c r="FIU154" s="629"/>
      <c r="FIV154" s="629"/>
      <c r="FIW154" s="629"/>
      <c r="FIX154" s="629"/>
      <c r="FIY154" s="629"/>
      <c r="FIZ154" s="629"/>
      <c r="FJA154" s="629"/>
      <c r="FJB154" s="629"/>
      <c r="FJC154" s="629"/>
      <c r="FJD154" s="629"/>
      <c r="FJE154" s="629"/>
      <c r="FJF154" s="629"/>
      <c r="FJG154" s="629"/>
      <c r="FJH154" s="629"/>
      <c r="FJI154" s="629"/>
      <c r="FJJ154" s="629"/>
      <c r="FJK154" s="629"/>
      <c r="FJL154" s="629"/>
      <c r="FJM154" s="629"/>
      <c r="FJN154" s="629"/>
      <c r="FJO154" s="629"/>
      <c r="FJP154" s="629"/>
      <c r="FJQ154" s="629"/>
      <c r="FJR154" s="629"/>
      <c r="FJS154" s="629"/>
      <c r="FJT154" s="629"/>
      <c r="FJU154" s="629"/>
      <c r="FJV154" s="629"/>
      <c r="FJW154" s="629"/>
      <c r="FJX154" s="629"/>
      <c r="FJY154" s="629"/>
      <c r="FJZ154" s="629"/>
      <c r="FKA154" s="629"/>
      <c r="FKB154" s="629"/>
      <c r="FKC154" s="629"/>
      <c r="FKD154" s="629"/>
      <c r="FKE154" s="629"/>
      <c r="FKF154" s="629"/>
      <c r="FKG154" s="629"/>
      <c r="FKH154" s="629"/>
      <c r="FKI154" s="629"/>
      <c r="FKJ154" s="629"/>
      <c r="FKK154" s="629"/>
      <c r="FKL154" s="629"/>
      <c r="FKM154" s="629"/>
      <c r="FKN154" s="629"/>
      <c r="FKO154" s="629"/>
      <c r="FKP154" s="629"/>
      <c r="FKQ154" s="629"/>
      <c r="FKR154" s="629"/>
      <c r="FKS154" s="629"/>
      <c r="FKT154" s="629"/>
      <c r="FKU154" s="629"/>
      <c r="FKV154" s="629"/>
      <c r="FKW154" s="629"/>
      <c r="FKX154" s="629"/>
      <c r="FKY154" s="629"/>
      <c r="FKZ154" s="629"/>
      <c r="FLA154" s="629"/>
      <c r="FLB154" s="629"/>
      <c r="FLC154" s="629"/>
      <c r="FLD154" s="629"/>
      <c r="FLE154" s="629"/>
      <c r="FLF154" s="629"/>
      <c r="FLG154" s="629"/>
      <c r="FLH154" s="629"/>
      <c r="FLI154" s="629"/>
      <c r="FLJ154" s="629"/>
      <c r="FLK154" s="629"/>
      <c r="FLL154" s="629"/>
      <c r="FLM154" s="629"/>
      <c r="FLN154" s="629"/>
      <c r="FLO154" s="629"/>
      <c r="FLP154" s="629"/>
      <c r="FLQ154" s="629"/>
      <c r="FLR154" s="629"/>
      <c r="FLS154" s="629"/>
      <c r="FLT154" s="629"/>
      <c r="FLU154" s="629"/>
      <c r="FLV154" s="629"/>
      <c r="FLW154" s="629"/>
      <c r="FLX154" s="629"/>
      <c r="FLY154" s="629"/>
      <c r="FLZ154" s="629"/>
      <c r="FMA154" s="629"/>
      <c r="FMB154" s="629"/>
      <c r="FMC154" s="629"/>
      <c r="FMD154" s="629"/>
      <c r="FME154" s="629"/>
      <c r="FMF154" s="629"/>
      <c r="FMG154" s="629"/>
      <c r="FMH154" s="629"/>
      <c r="FMI154" s="629"/>
      <c r="FMJ154" s="629"/>
      <c r="FMK154" s="629"/>
      <c r="FML154" s="629"/>
      <c r="FMM154" s="629"/>
      <c r="FMN154" s="629"/>
      <c r="FMO154" s="629"/>
      <c r="FMP154" s="629"/>
      <c r="FMQ154" s="629"/>
      <c r="FMR154" s="629"/>
      <c r="FMS154" s="629"/>
      <c r="FMT154" s="629"/>
      <c r="FMU154" s="629"/>
      <c r="FMV154" s="629"/>
      <c r="FMW154" s="629"/>
      <c r="FMX154" s="629"/>
      <c r="FMY154" s="629"/>
      <c r="FMZ154" s="629"/>
      <c r="FNA154" s="629"/>
      <c r="FNB154" s="629"/>
      <c r="FNC154" s="629"/>
      <c r="FND154" s="629"/>
      <c r="FNE154" s="629"/>
      <c r="FNF154" s="629"/>
      <c r="FNG154" s="629"/>
      <c r="FNH154" s="629"/>
      <c r="FNI154" s="629"/>
      <c r="FNJ154" s="629"/>
      <c r="FNK154" s="629"/>
      <c r="FNL154" s="629"/>
      <c r="FNM154" s="629"/>
      <c r="FNN154" s="629"/>
      <c r="FNO154" s="629"/>
      <c r="FNP154" s="629"/>
      <c r="FNQ154" s="629"/>
      <c r="FNR154" s="629"/>
      <c r="FNS154" s="629"/>
      <c r="FNT154" s="629"/>
      <c r="FNU154" s="629"/>
      <c r="FNV154" s="629"/>
      <c r="FNW154" s="629"/>
      <c r="FNX154" s="629"/>
      <c r="FNY154" s="629"/>
      <c r="FNZ154" s="629"/>
      <c r="FOA154" s="629"/>
      <c r="FOB154" s="629"/>
      <c r="FOC154" s="629"/>
      <c r="FOD154" s="629"/>
      <c r="FOE154" s="629"/>
      <c r="FOF154" s="629"/>
      <c r="FOG154" s="629"/>
      <c r="FOH154" s="629"/>
      <c r="FOI154" s="629"/>
      <c r="FOJ154" s="629"/>
      <c r="FOK154" s="629"/>
      <c r="FOL154" s="629"/>
      <c r="FOM154" s="629"/>
      <c r="FON154" s="629"/>
      <c r="FOO154" s="629"/>
      <c r="FOP154" s="629"/>
      <c r="FOQ154" s="629"/>
      <c r="FOR154" s="629"/>
      <c r="FOS154" s="629"/>
      <c r="FOT154" s="629"/>
      <c r="FOU154" s="629"/>
      <c r="FOV154" s="629"/>
      <c r="FOW154" s="629"/>
      <c r="FOX154" s="629"/>
      <c r="FOY154" s="629"/>
      <c r="FOZ154" s="629"/>
      <c r="FPA154" s="629"/>
      <c r="FPB154" s="629"/>
      <c r="FPC154" s="629"/>
      <c r="FPD154" s="629"/>
      <c r="FPE154" s="629"/>
      <c r="FPF154" s="629"/>
      <c r="FPG154" s="629"/>
      <c r="FPH154" s="629"/>
      <c r="FPI154" s="629"/>
      <c r="FPJ154" s="629"/>
      <c r="FPK154" s="629"/>
      <c r="FPL154" s="629"/>
      <c r="FPM154" s="629"/>
      <c r="FPN154" s="629"/>
      <c r="FPO154" s="629"/>
      <c r="FPP154" s="629"/>
      <c r="FPQ154" s="629"/>
      <c r="FPR154" s="629"/>
      <c r="FPS154" s="629"/>
      <c r="FPT154" s="629"/>
      <c r="FPU154" s="629"/>
      <c r="FPV154" s="629"/>
      <c r="FPW154" s="629"/>
      <c r="FPX154" s="629"/>
      <c r="FPY154" s="629"/>
      <c r="FPZ154" s="629"/>
      <c r="FQA154" s="629"/>
      <c r="FQB154" s="629"/>
      <c r="FQC154" s="629"/>
      <c r="FQD154" s="629"/>
      <c r="FQE154" s="629"/>
      <c r="FQF154" s="629"/>
      <c r="FQG154" s="629"/>
      <c r="FQH154" s="629"/>
      <c r="FQI154" s="629"/>
      <c r="FQJ154" s="629"/>
      <c r="FQK154" s="629"/>
      <c r="FQL154" s="629"/>
      <c r="FQM154" s="629"/>
      <c r="FQN154" s="629"/>
      <c r="FQO154" s="629"/>
      <c r="FQP154" s="629"/>
      <c r="FQQ154" s="629"/>
      <c r="FQR154" s="629"/>
      <c r="FQS154" s="629"/>
      <c r="FQT154" s="629"/>
      <c r="FQU154" s="629"/>
      <c r="FQV154" s="629"/>
      <c r="FQW154" s="629"/>
      <c r="FQX154" s="629"/>
      <c r="FQY154" s="629"/>
      <c r="FQZ154" s="629"/>
      <c r="FRA154" s="629"/>
      <c r="FRB154" s="629"/>
      <c r="FRC154" s="629"/>
      <c r="FRD154" s="629"/>
      <c r="FRE154" s="629"/>
      <c r="FRF154" s="629"/>
      <c r="FRG154" s="629"/>
      <c r="FRH154" s="629"/>
      <c r="FRI154" s="629"/>
      <c r="FRJ154" s="629"/>
      <c r="FRK154" s="629"/>
      <c r="FRL154" s="629"/>
      <c r="FRM154" s="629"/>
      <c r="FRN154" s="629"/>
      <c r="FRO154" s="629"/>
      <c r="FRP154" s="629"/>
      <c r="FRQ154" s="629"/>
      <c r="FRR154" s="629"/>
      <c r="FRS154" s="629"/>
      <c r="FRT154" s="629"/>
      <c r="FRU154" s="629"/>
      <c r="FRV154" s="629"/>
      <c r="FRW154" s="629"/>
      <c r="FRX154" s="629"/>
      <c r="FRY154" s="629"/>
      <c r="FRZ154" s="629"/>
      <c r="FSA154" s="629"/>
      <c r="FSB154" s="629"/>
      <c r="FSC154" s="629"/>
      <c r="FSD154" s="629"/>
      <c r="FSE154" s="629"/>
      <c r="FSF154" s="629"/>
      <c r="FSG154" s="629"/>
      <c r="FSH154" s="629"/>
      <c r="FSI154" s="629"/>
      <c r="FSJ154" s="629"/>
      <c r="FSK154" s="629"/>
      <c r="FSL154" s="629"/>
      <c r="FSM154" s="629"/>
      <c r="FSN154" s="629"/>
      <c r="FSO154" s="629"/>
      <c r="FSP154" s="629"/>
      <c r="FSQ154" s="629"/>
      <c r="FSR154" s="629"/>
      <c r="FSS154" s="629"/>
      <c r="FST154" s="629"/>
      <c r="FSU154" s="629"/>
      <c r="FSV154" s="629"/>
      <c r="FSW154" s="629"/>
      <c r="FSX154" s="629"/>
      <c r="FSY154" s="629"/>
      <c r="FSZ154" s="629"/>
      <c r="FTA154" s="629"/>
      <c r="FTB154" s="629"/>
      <c r="FTC154" s="629"/>
      <c r="FTD154" s="629"/>
      <c r="FTE154" s="629"/>
      <c r="FTF154" s="629"/>
      <c r="FTG154" s="629"/>
      <c r="FTH154" s="629"/>
      <c r="FTI154" s="629"/>
      <c r="FTJ154" s="629"/>
      <c r="FTK154" s="629"/>
      <c r="FTL154" s="629"/>
      <c r="FTM154" s="629"/>
      <c r="FTN154" s="629"/>
      <c r="FTO154" s="629"/>
      <c r="FTP154" s="629"/>
      <c r="FTQ154" s="629"/>
      <c r="FTR154" s="629"/>
      <c r="FTS154" s="629"/>
      <c r="FTT154" s="629"/>
      <c r="FTU154" s="629"/>
      <c r="FTV154" s="629"/>
      <c r="FTW154" s="629"/>
      <c r="FTX154" s="629"/>
      <c r="FTY154" s="629"/>
      <c r="FTZ154" s="629"/>
      <c r="FUA154" s="629"/>
      <c r="FUB154" s="629"/>
      <c r="FUC154" s="629"/>
      <c r="FUD154" s="629"/>
      <c r="FUE154" s="629"/>
      <c r="FUF154" s="629"/>
      <c r="FUG154" s="629"/>
      <c r="FUH154" s="629"/>
      <c r="FUI154" s="629"/>
      <c r="FUJ154" s="629"/>
      <c r="FUK154" s="629"/>
      <c r="FUL154" s="629"/>
      <c r="FUM154" s="629"/>
      <c r="FUN154" s="629"/>
      <c r="FUO154" s="629"/>
      <c r="FUP154" s="629"/>
      <c r="FUQ154" s="629"/>
      <c r="FUR154" s="629"/>
      <c r="FUS154" s="629"/>
      <c r="FUT154" s="629"/>
      <c r="FUU154" s="629"/>
      <c r="FUV154" s="629"/>
      <c r="FUW154" s="629"/>
      <c r="FUX154" s="629"/>
      <c r="FUY154" s="629"/>
      <c r="FUZ154" s="629"/>
      <c r="FVA154" s="629"/>
      <c r="FVB154" s="629"/>
      <c r="FVC154" s="629"/>
      <c r="FVD154" s="629"/>
      <c r="FVE154" s="629"/>
      <c r="FVF154" s="629"/>
      <c r="FVG154" s="629"/>
      <c r="FVH154" s="629"/>
      <c r="FVI154" s="629"/>
      <c r="FVJ154" s="629"/>
      <c r="FVK154" s="629"/>
      <c r="FVL154" s="629"/>
      <c r="FVM154" s="629"/>
      <c r="FVN154" s="629"/>
      <c r="FVO154" s="629"/>
      <c r="FVP154" s="629"/>
      <c r="FVQ154" s="629"/>
      <c r="FVR154" s="629"/>
      <c r="FVS154" s="629"/>
      <c r="FVT154" s="629"/>
      <c r="FVU154" s="629"/>
      <c r="FVV154" s="629"/>
      <c r="FVW154" s="629"/>
      <c r="FVX154" s="629"/>
      <c r="FVY154" s="629"/>
      <c r="FVZ154" s="629"/>
      <c r="FWA154" s="629"/>
      <c r="FWB154" s="629"/>
      <c r="FWC154" s="629"/>
      <c r="FWD154" s="629"/>
      <c r="FWE154" s="629"/>
      <c r="FWF154" s="629"/>
      <c r="FWG154" s="629"/>
      <c r="FWH154" s="629"/>
      <c r="FWI154" s="629"/>
      <c r="FWJ154" s="629"/>
      <c r="FWK154" s="629"/>
      <c r="FWL154" s="629"/>
      <c r="FWM154" s="629"/>
      <c r="FWN154" s="629"/>
      <c r="FWO154" s="629"/>
      <c r="FWP154" s="629"/>
      <c r="FWQ154" s="629"/>
      <c r="FWR154" s="629"/>
      <c r="FWS154" s="629"/>
      <c r="FWT154" s="629"/>
      <c r="FWU154" s="629"/>
      <c r="FWV154" s="629"/>
      <c r="FWW154" s="629"/>
      <c r="FWX154" s="629"/>
      <c r="FWY154" s="629"/>
      <c r="FWZ154" s="629"/>
      <c r="FXA154" s="629"/>
      <c r="FXB154" s="629"/>
      <c r="FXC154" s="629"/>
      <c r="FXD154" s="629"/>
      <c r="FXE154" s="629"/>
      <c r="FXF154" s="629"/>
      <c r="FXG154" s="629"/>
      <c r="FXH154" s="629"/>
      <c r="FXI154" s="629"/>
      <c r="FXJ154" s="629"/>
      <c r="FXK154" s="629"/>
      <c r="FXL154" s="629"/>
      <c r="FXM154" s="629"/>
      <c r="FXN154" s="629"/>
      <c r="FXO154" s="629"/>
      <c r="FXP154" s="629"/>
      <c r="FXQ154" s="629"/>
      <c r="FXR154" s="629"/>
      <c r="FXS154" s="629"/>
      <c r="FXT154" s="629"/>
      <c r="FXU154" s="629"/>
      <c r="FXV154" s="629"/>
      <c r="FXW154" s="629"/>
      <c r="FXX154" s="629"/>
      <c r="FXY154" s="629"/>
      <c r="FXZ154" s="629"/>
      <c r="FYA154" s="629"/>
      <c r="FYB154" s="629"/>
      <c r="FYC154" s="629"/>
      <c r="FYD154" s="629"/>
      <c r="FYE154" s="629"/>
      <c r="FYF154" s="629"/>
      <c r="FYG154" s="629"/>
      <c r="FYH154" s="629"/>
      <c r="FYI154" s="629"/>
      <c r="FYJ154" s="629"/>
      <c r="FYK154" s="629"/>
      <c r="FYL154" s="629"/>
      <c r="FYM154" s="629"/>
      <c r="FYN154" s="629"/>
      <c r="FYO154" s="629"/>
      <c r="FYP154" s="629"/>
      <c r="FYQ154" s="629"/>
      <c r="FYR154" s="629"/>
      <c r="FYS154" s="629"/>
      <c r="FYT154" s="629"/>
      <c r="FYU154" s="629"/>
      <c r="FYV154" s="629"/>
      <c r="FYW154" s="629"/>
      <c r="FYX154" s="629"/>
      <c r="FYY154" s="629"/>
      <c r="FYZ154" s="629"/>
      <c r="FZA154" s="629"/>
      <c r="FZB154" s="629"/>
      <c r="FZC154" s="629"/>
      <c r="FZD154" s="629"/>
      <c r="FZE154" s="629"/>
      <c r="FZF154" s="629"/>
      <c r="FZG154" s="629"/>
      <c r="FZH154" s="629"/>
      <c r="FZI154" s="629"/>
      <c r="FZJ154" s="629"/>
      <c r="FZK154" s="629"/>
      <c r="FZL154" s="629"/>
      <c r="FZM154" s="629"/>
      <c r="FZN154" s="629"/>
      <c r="FZO154" s="629"/>
      <c r="FZP154" s="629"/>
      <c r="FZQ154" s="629"/>
      <c r="FZR154" s="629"/>
      <c r="FZS154" s="629"/>
      <c r="FZT154" s="629"/>
      <c r="FZU154" s="629"/>
      <c r="FZV154" s="629"/>
      <c r="FZW154" s="629"/>
      <c r="FZX154" s="629"/>
      <c r="FZY154" s="629"/>
      <c r="FZZ154" s="629"/>
      <c r="GAA154" s="629"/>
      <c r="GAB154" s="629"/>
      <c r="GAC154" s="629"/>
      <c r="GAD154" s="629"/>
      <c r="GAE154" s="629"/>
      <c r="GAF154" s="629"/>
      <c r="GAG154" s="629"/>
      <c r="GAH154" s="629"/>
      <c r="GAI154" s="629"/>
      <c r="GAJ154" s="629"/>
      <c r="GAK154" s="629"/>
      <c r="GAL154" s="629"/>
      <c r="GAM154" s="629"/>
      <c r="GAN154" s="629"/>
      <c r="GAO154" s="629"/>
      <c r="GAP154" s="629"/>
      <c r="GAQ154" s="629"/>
      <c r="GAR154" s="629"/>
      <c r="GAS154" s="629"/>
      <c r="GAT154" s="629"/>
      <c r="GAU154" s="629"/>
      <c r="GAV154" s="629"/>
      <c r="GAW154" s="629"/>
      <c r="GAX154" s="629"/>
      <c r="GAY154" s="629"/>
      <c r="GAZ154" s="629"/>
      <c r="GBA154" s="629"/>
      <c r="GBB154" s="629"/>
      <c r="GBC154" s="629"/>
      <c r="GBD154" s="629"/>
      <c r="GBE154" s="629"/>
      <c r="GBF154" s="629"/>
      <c r="GBG154" s="629"/>
      <c r="GBH154" s="629"/>
      <c r="GBI154" s="629"/>
      <c r="GBJ154" s="629"/>
      <c r="GBK154" s="629"/>
      <c r="GBL154" s="629"/>
      <c r="GBM154" s="629"/>
      <c r="GBN154" s="629"/>
      <c r="GBO154" s="629"/>
      <c r="GBP154" s="629"/>
      <c r="GBQ154" s="629"/>
      <c r="GBR154" s="629"/>
      <c r="GBS154" s="629"/>
      <c r="GBT154" s="629"/>
      <c r="GBU154" s="629"/>
      <c r="GBV154" s="629"/>
      <c r="GBW154" s="629"/>
      <c r="GBX154" s="629"/>
      <c r="GBY154" s="629"/>
      <c r="GBZ154" s="629"/>
      <c r="GCA154" s="629"/>
      <c r="GCB154" s="629"/>
      <c r="GCC154" s="629"/>
      <c r="GCD154" s="629"/>
      <c r="GCE154" s="629"/>
      <c r="GCF154" s="629"/>
      <c r="GCG154" s="629"/>
      <c r="GCH154" s="629"/>
      <c r="GCI154" s="629"/>
      <c r="GCJ154" s="629"/>
      <c r="GCK154" s="629"/>
      <c r="GCL154" s="629"/>
      <c r="GCM154" s="629"/>
      <c r="GCN154" s="629"/>
      <c r="GCO154" s="629"/>
      <c r="GCP154" s="629"/>
      <c r="GCQ154" s="629"/>
      <c r="GCR154" s="629"/>
      <c r="GCS154" s="629"/>
      <c r="GCT154" s="629"/>
      <c r="GCU154" s="629"/>
      <c r="GCV154" s="629"/>
      <c r="GCW154" s="629"/>
      <c r="GCX154" s="629"/>
      <c r="GCY154" s="629"/>
      <c r="GCZ154" s="629"/>
      <c r="GDA154" s="629"/>
      <c r="GDB154" s="629"/>
      <c r="GDC154" s="629"/>
      <c r="GDD154" s="629"/>
      <c r="GDE154" s="629"/>
      <c r="GDF154" s="629"/>
      <c r="GDG154" s="629"/>
      <c r="GDH154" s="629"/>
      <c r="GDI154" s="629"/>
      <c r="GDJ154" s="629"/>
      <c r="GDK154" s="629"/>
      <c r="GDL154" s="629"/>
      <c r="GDM154" s="629"/>
      <c r="GDN154" s="629"/>
      <c r="GDO154" s="629"/>
      <c r="GDP154" s="629"/>
      <c r="GDQ154" s="629"/>
      <c r="GDR154" s="629"/>
      <c r="GDS154" s="629"/>
      <c r="GDT154" s="629"/>
      <c r="GDU154" s="629"/>
      <c r="GDV154" s="629"/>
      <c r="GDW154" s="629"/>
      <c r="GDX154" s="629"/>
      <c r="GDY154" s="629"/>
      <c r="GDZ154" s="629"/>
      <c r="GEA154" s="629"/>
      <c r="GEB154" s="629"/>
      <c r="GEC154" s="629"/>
      <c r="GED154" s="629"/>
      <c r="GEE154" s="629"/>
      <c r="GEF154" s="629"/>
      <c r="GEG154" s="629"/>
      <c r="GEH154" s="629"/>
      <c r="GEI154" s="629"/>
      <c r="GEJ154" s="629"/>
      <c r="GEK154" s="629"/>
      <c r="GEL154" s="629"/>
      <c r="GEM154" s="629"/>
      <c r="GEN154" s="629"/>
      <c r="GEO154" s="629"/>
      <c r="GEP154" s="629"/>
      <c r="GEQ154" s="629"/>
      <c r="GER154" s="629"/>
      <c r="GES154" s="629"/>
      <c r="GET154" s="629"/>
      <c r="GEU154" s="629"/>
      <c r="GEV154" s="629"/>
      <c r="GEW154" s="629"/>
      <c r="GEX154" s="629"/>
      <c r="GEY154" s="629"/>
      <c r="GEZ154" s="629"/>
      <c r="GFA154" s="629"/>
      <c r="GFB154" s="629"/>
      <c r="GFC154" s="629"/>
      <c r="GFD154" s="629"/>
      <c r="GFE154" s="629"/>
      <c r="GFF154" s="629"/>
      <c r="GFG154" s="629"/>
      <c r="GFH154" s="629"/>
      <c r="GFI154" s="629"/>
      <c r="GFJ154" s="629"/>
      <c r="GFK154" s="629"/>
      <c r="GFL154" s="629"/>
      <c r="GFM154" s="629"/>
      <c r="GFN154" s="629"/>
      <c r="GFO154" s="629"/>
      <c r="GFP154" s="629"/>
      <c r="GFQ154" s="629"/>
      <c r="GFR154" s="629"/>
      <c r="GFS154" s="629"/>
      <c r="GFT154" s="629"/>
      <c r="GFU154" s="629"/>
      <c r="GFV154" s="629"/>
      <c r="GFW154" s="629"/>
      <c r="GFX154" s="629"/>
      <c r="GFY154" s="629"/>
      <c r="GFZ154" s="629"/>
      <c r="GGA154" s="629"/>
      <c r="GGB154" s="629"/>
      <c r="GGC154" s="629"/>
      <c r="GGD154" s="629"/>
      <c r="GGE154" s="629"/>
      <c r="GGF154" s="629"/>
      <c r="GGG154" s="629"/>
      <c r="GGH154" s="629"/>
      <c r="GGI154" s="629"/>
      <c r="GGJ154" s="629"/>
      <c r="GGK154" s="629"/>
      <c r="GGL154" s="629"/>
      <c r="GGM154" s="629"/>
      <c r="GGN154" s="629"/>
      <c r="GGO154" s="629"/>
      <c r="GGP154" s="629"/>
      <c r="GGQ154" s="629"/>
      <c r="GGR154" s="629"/>
      <c r="GGS154" s="629"/>
      <c r="GGT154" s="629"/>
      <c r="GGU154" s="629"/>
      <c r="GGV154" s="629"/>
      <c r="GGW154" s="629"/>
      <c r="GGX154" s="629"/>
      <c r="GGY154" s="629"/>
      <c r="GGZ154" s="629"/>
      <c r="GHA154" s="629"/>
      <c r="GHB154" s="629"/>
      <c r="GHC154" s="629"/>
      <c r="GHD154" s="629"/>
      <c r="GHE154" s="629"/>
      <c r="GHF154" s="629"/>
      <c r="GHG154" s="629"/>
      <c r="GHH154" s="629"/>
      <c r="GHI154" s="629"/>
      <c r="GHJ154" s="629"/>
      <c r="GHK154" s="629"/>
      <c r="GHL154" s="629"/>
      <c r="GHM154" s="629"/>
      <c r="GHN154" s="629"/>
      <c r="GHO154" s="629"/>
      <c r="GHP154" s="629"/>
      <c r="GHQ154" s="629"/>
      <c r="GHR154" s="629"/>
      <c r="GHS154" s="629"/>
      <c r="GHT154" s="629"/>
      <c r="GHU154" s="629"/>
      <c r="GHV154" s="629"/>
      <c r="GHW154" s="629"/>
      <c r="GHX154" s="629"/>
      <c r="GHY154" s="629"/>
      <c r="GHZ154" s="629"/>
      <c r="GIA154" s="629"/>
      <c r="GIB154" s="629"/>
      <c r="GIC154" s="629"/>
      <c r="GID154" s="629"/>
      <c r="GIE154" s="629"/>
      <c r="GIF154" s="629"/>
      <c r="GIG154" s="629"/>
      <c r="GIH154" s="629"/>
      <c r="GII154" s="629"/>
      <c r="GIJ154" s="629"/>
      <c r="GIK154" s="629"/>
      <c r="GIL154" s="629"/>
      <c r="GIM154" s="629"/>
      <c r="GIN154" s="629"/>
      <c r="GIO154" s="629"/>
      <c r="GIP154" s="629"/>
      <c r="GIQ154" s="629"/>
      <c r="GIR154" s="629"/>
      <c r="GIS154" s="629"/>
      <c r="GIT154" s="629"/>
      <c r="GIU154" s="629"/>
      <c r="GIV154" s="629"/>
      <c r="GIW154" s="629"/>
      <c r="GIX154" s="629"/>
      <c r="GIY154" s="629"/>
      <c r="GIZ154" s="629"/>
      <c r="GJA154" s="629"/>
      <c r="GJB154" s="629"/>
      <c r="GJC154" s="629"/>
      <c r="GJD154" s="629"/>
      <c r="GJE154" s="629"/>
      <c r="GJF154" s="629"/>
      <c r="GJG154" s="629"/>
      <c r="GJH154" s="629"/>
      <c r="GJI154" s="629"/>
      <c r="GJJ154" s="629"/>
      <c r="GJK154" s="629"/>
      <c r="GJL154" s="629"/>
      <c r="GJM154" s="629"/>
      <c r="GJN154" s="629"/>
      <c r="GJO154" s="629"/>
      <c r="GJP154" s="629"/>
      <c r="GJQ154" s="629"/>
      <c r="GJR154" s="629"/>
      <c r="GJS154" s="629"/>
      <c r="GJT154" s="629"/>
      <c r="GJU154" s="629"/>
      <c r="GJV154" s="629"/>
      <c r="GJW154" s="629"/>
      <c r="GJX154" s="629"/>
      <c r="GJY154" s="629"/>
      <c r="GJZ154" s="629"/>
      <c r="GKA154" s="629"/>
      <c r="GKB154" s="629"/>
      <c r="GKC154" s="629"/>
      <c r="GKD154" s="629"/>
      <c r="GKE154" s="629"/>
      <c r="GKF154" s="629"/>
      <c r="GKG154" s="629"/>
      <c r="GKH154" s="629"/>
      <c r="GKI154" s="629"/>
      <c r="GKJ154" s="629"/>
      <c r="GKK154" s="629"/>
      <c r="GKL154" s="629"/>
      <c r="GKM154" s="629"/>
      <c r="GKN154" s="629"/>
      <c r="GKO154" s="629"/>
      <c r="GKP154" s="629"/>
      <c r="GKQ154" s="629"/>
      <c r="GKR154" s="629"/>
      <c r="GKS154" s="629"/>
      <c r="GKT154" s="629"/>
      <c r="GKU154" s="629"/>
      <c r="GKV154" s="629"/>
      <c r="GKW154" s="629"/>
      <c r="GKX154" s="629"/>
      <c r="GKY154" s="629"/>
      <c r="GKZ154" s="629"/>
      <c r="GLA154" s="629"/>
      <c r="GLB154" s="629"/>
      <c r="GLC154" s="629"/>
      <c r="GLD154" s="629"/>
      <c r="GLE154" s="629"/>
      <c r="GLF154" s="629"/>
      <c r="GLG154" s="629"/>
      <c r="GLH154" s="629"/>
      <c r="GLI154" s="629"/>
      <c r="GLJ154" s="629"/>
      <c r="GLK154" s="629"/>
      <c r="GLL154" s="629"/>
      <c r="GLM154" s="629"/>
      <c r="GLN154" s="629"/>
      <c r="GLO154" s="629"/>
      <c r="GLP154" s="629"/>
      <c r="GLQ154" s="629"/>
      <c r="GLR154" s="629"/>
      <c r="GLS154" s="629"/>
      <c r="GLT154" s="629"/>
      <c r="GLU154" s="629"/>
      <c r="GLV154" s="629"/>
      <c r="GLW154" s="629"/>
      <c r="GLX154" s="629"/>
      <c r="GLY154" s="629"/>
      <c r="GLZ154" s="629"/>
      <c r="GMA154" s="629"/>
      <c r="GMB154" s="629"/>
      <c r="GMC154" s="629"/>
      <c r="GMD154" s="629"/>
      <c r="GME154" s="629"/>
      <c r="GMF154" s="629"/>
      <c r="GMG154" s="629"/>
      <c r="GMH154" s="629"/>
      <c r="GMI154" s="629"/>
      <c r="GMJ154" s="629"/>
      <c r="GMK154" s="629"/>
      <c r="GML154" s="629"/>
      <c r="GMM154" s="629"/>
      <c r="GMN154" s="629"/>
      <c r="GMO154" s="629"/>
      <c r="GMP154" s="629"/>
      <c r="GMQ154" s="629"/>
      <c r="GMR154" s="629"/>
      <c r="GMS154" s="629"/>
      <c r="GMT154" s="629"/>
      <c r="GMU154" s="629"/>
      <c r="GMV154" s="629"/>
      <c r="GMW154" s="629"/>
      <c r="GMX154" s="629"/>
      <c r="GMY154" s="629"/>
      <c r="GMZ154" s="629"/>
      <c r="GNA154" s="629"/>
      <c r="GNB154" s="629"/>
      <c r="GNC154" s="629"/>
      <c r="GND154" s="629"/>
      <c r="GNE154" s="629"/>
      <c r="GNF154" s="629"/>
      <c r="GNG154" s="629"/>
      <c r="GNH154" s="629"/>
      <c r="GNI154" s="629"/>
      <c r="GNJ154" s="629"/>
      <c r="GNK154" s="629"/>
      <c r="GNL154" s="629"/>
      <c r="GNM154" s="629"/>
      <c r="GNN154" s="629"/>
      <c r="GNO154" s="629"/>
      <c r="GNP154" s="629"/>
      <c r="GNQ154" s="629"/>
      <c r="GNR154" s="629"/>
      <c r="GNS154" s="629"/>
      <c r="GNT154" s="629"/>
      <c r="GNU154" s="629"/>
      <c r="GNV154" s="629"/>
      <c r="GNW154" s="629"/>
      <c r="GNX154" s="629"/>
      <c r="GNY154" s="629"/>
      <c r="GNZ154" s="629"/>
      <c r="GOA154" s="629"/>
      <c r="GOB154" s="629"/>
      <c r="GOC154" s="629"/>
      <c r="GOD154" s="629"/>
      <c r="GOE154" s="629"/>
      <c r="GOF154" s="629"/>
      <c r="GOG154" s="629"/>
      <c r="GOH154" s="629"/>
      <c r="GOI154" s="629"/>
      <c r="GOJ154" s="629"/>
      <c r="GOK154" s="629"/>
      <c r="GOL154" s="629"/>
      <c r="GOM154" s="629"/>
      <c r="GON154" s="629"/>
      <c r="GOO154" s="629"/>
      <c r="GOP154" s="629"/>
      <c r="GOQ154" s="629"/>
      <c r="GOR154" s="629"/>
      <c r="GOS154" s="629"/>
      <c r="GOT154" s="629"/>
      <c r="GOU154" s="629"/>
      <c r="GOV154" s="629"/>
      <c r="GOW154" s="629"/>
      <c r="GOX154" s="629"/>
      <c r="GOY154" s="629"/>
      <c r="GOZ154" s="629"/>
      <c r="GPA154" s="629"/>
      <c r="GPB154" s="629"/>
      <c r="GPC154" s="629"/>
      <c r="GPD154" s="629"/>
      <c r="GPE154" s="629"/>
      <c r="GPF154" s="629"/>
      <c r="GPG154" s="629"/>
      <c r="GPH154" s="629"/>
      <c r="GPI154" s="629"/>
      <c r="GPJ154" s="629"/>
      <c r="GPK154" s="629"/>
      <c r="GPL154" s="629"/>
      <c r="GPM154" s="629"/>
      <c r="GPN154" s="629"/>
      <c r="GPO154" s="629"/>
      <c r="GPP154" s="629"/>
      <c r="GPQ154" s="629"/>
      <c r="GPR154" s="629"/>
      <c r="GPS154" s="629"/>
      <c r="GPT154" s="629"/>
      <c r="GPU154" s="629"/>
      <c r="GPV154" s="629"/>
      <c r="GPW154" s="629"/>
      <c r="GPX154" s="629"/>
      <c r="GPY154" s="629"/>
      <c r="GPZ154" s="629"/>
      <c r="GQA154" s="629"/>
      <c r="GQB154" s="629"/>
      <c r="GQC154" s="629"/>
      <c r="GQD154" s="629"/>
      <c r="GQE154" s="629"/>
      <c r="GQF154" s="629"/>
      <c r="GQG154" s="629"/>
      <c r="GQH154" s="629"/>
      <c r="GQI154" s="629"/>
      <c r="GQJ154" s="629"/>
      <c r="GQK154" s="629"/>
      <c r="GQL154" s="629"/>
      <c r="GQM154" s="629"/>
      <c r="GQN154" s="629"/>
      <c r="GQO154" s="629"/>
      <c r="GQP154" s="629"/>
      <c r="GQQ154" s="629"/>
      <c r="GQR154" s="629"/>
      <c r="GQS154" s="629"/>
      <c r="GQT154" s="629"/>
      <c r="GQU154" s="629"/>
      <c r="GQV154" s="629"/>
      <c r="GQW154" s="629"/>
      <c r="GQX154" s="629"/>
      <c r="GQY154" s="629"/>
      <c r="GQZ154" s="629"/>
      <c r="GRA154" s="629"/>
      <c r="GRB154" s="629"/>
      <c r="GRC154" s="629"/>
      <c r="GRD154" s="629"/>
      <c r="GRE154" s="629"/>
      <c r="GRF154" s="629"/>
      <c r="GRG154" s="629"/>
      <c r="GRH154" s="629"/>
      <c r="GRI154" s="629"/>
      <c r="GRJ154" s="629"/>
      <c r="GRK154" s="629"/>
      <c r="GRL154" s="629"/>
      <c r="GRM154" s="629"/>
      <c r="GRN154" s="629"/>
      <c r="GRO154" s="629"/>
      <c r="GRP154" s="629"/>
      <c r="GRQ154" s="629"/>
      <c r="GRR154" s="629"/>
      <c r="GRS154" s="629"/>
      <c r="GRT154" s="629"/>
      <c r="GRU154" s="629"/>
      <c r="GRV154" s="629"/>
      <c r="GRW154" s="629"/>
      <c r="GRX154" s="629"/>
      <c r="GRY154" s="629"/>
      <c r="GRZ154" s="629"/>
      <c r="GSA154" s="629"/>
      <c r="GSB154" s="629"/>
      <c r="GSC154" s="629"/>
      <c r="GSD154" s="629"/>
      <c r="GSE154" s="629"/>
      <c r="GSF154" s="629"/>
      <c r="GSG154" s="629"/>
      <c r="GSH154" s="629"/>
      <c r="GSI154" s="629"/>
      <c r="GSJ154" s="629"/>
      <c r="GSK154" s="629"/>
      <c r="GSL154" s="629"/>
      <c r="GSM154" s="629"/>
      <c r="GSN154" s="629"/>
      <c r="GSO154" s="629"/>
      <c r="GSP154" s="629"/>
      <c r="GSQ154" s="629"/>
      <c r="GSR154" s="629"/>
      <c r="GSS154" s="629"/>
      <c r="GST154" s="629"/>
      <c r="GSU154" s="629"/>
      <c r="GSV154" s="629"/>
      <c r="GSW154" s="629"/>
      <c r="GSX154" s="629"/>
      <c r="GSY154" s="629"/>
      <c r="GSZ154" s="629"/>
      <c r="GTA154" s="629"/>
      <c r="GTB154" s="629"/>
      <c r="GTC154" s="629"/>
      <c r="GTD154" s="629"/>
      <c r="GTE154" s="629"/>
      <c r="GTF154" s="629"/>
      <c r="GTG154" s="629"/>
      <c r="GTH154" s="629"/>
      <c r="GTI154" s="629"/>
      <c r="GTJ154" s="629"/>
      <c r="GTK154" s="629"/>
      <c r="GTL154" s="629"/>
      <c r="GTM154" s="629"/>
      <c r="GTN154" s="629"/>
      <c r="GTO154" s="629"/>
      <c r="GTP154" s="629"/>
      <c r="GTQ154" s="629"/>
      <c r="GTR154" s="629"/>
      <c r="GTS154" s="629"/>
      <c r="GTT154" s="629"/>
      <c r="GTU154" s="629"/>
      <c r="GTV154" s="629"/>
      <c r="GTW154" s="629"/>
      <c r="GTX154" s="629"/>
      <c r="GTY154" s="629"/>
      <c r="GTZ154" s="629"/>
      <c r="GUA154" s="629"/>
      <c r="GUB154" s="629"/>
      <c r="GUC154" s="629"/>
      <c r="GUD154" s="629"/>
      <c r="GUE154" s="629"/>
      <c r="GUF154" s="629"/>
      <c r="GUG154" s="629"/>
      <c r="GUH154" s="629"/>
      <c r="GUI154" s="629"/>
      <c r="GUJ154" s="629"/>
      <c r="GUK154" s="629"/>
      <c r="GUL154" s="629"/>
      <c r="GUM154" s="629"/>
      <c r="GUN154" s="629"/>
      <c r="GUO154" s="629"/>
      <c r="GUP154" s="629"/>
      <c r="GUQ154" s="629"/>
      <c r="GUR154" s="629"/>
      <c r="GUS154" s="629"/>
      <c r="GUT154" s="629"/>
      <c r="GUU154" s="629"/>
      <c r="GUV154" s="629"/>
      <c r="GUW154" s="629"/>
      <c r="GUX154" s="629"/>
      <c r="GUY154" s="629"/>
      <c r="GUZ154" s="629"/>
      <c r="GVA154" s="629"/>
      <c r="GVB154" s="629"/>
      <c r="GVC154" s="629"/>
      <c r="GVD154" s="629"/>
      <c r="GVE154" s="629"/>
      <c r="GVF154" s="629"/>
      <c r="GVG154" s="629"/>
      <c r="GVH154" s="629"/>
      <c r="GVI154" s="629"/>
      <c r="GVJ154" s="629"/>
      <c r="GVK154" s="629"/>
      <c r="GVL154" s="629"/>
      <c r="GVM154" s="629"/>
      <c r="GVN154" s="629"/>
      <c r="GVO154" s="629"/>
      <c r="GVP154" s="629"/>
      <c r="GVQ154" s="629"/>
      <c r="GVR154" s="629"/>
      <c r="GVS154" s="629"/>
      <c r="GVT154" s="629"/>
      <c r="GVU154" s="629"/>
      <c r="GVV154" s="629"/>
      <c r="GVW154" s="629"/>
      <c r="GVX154" s="629"/>
      <c r="GVY154" s="629"/>
      <c r="GVZ154" s="629"/>
      <c r="GWA154" s="629"/>
      <c r="GWB154" s="629"/>
      <c r="GWC154" s="629"/>
      <c r="GWD154" s="629"/>
      <c r="GWE154" s="629"/>
      <c r="GWF154" s="629"/>
      <c r="GWG154" s="629"/>
      <c r="GWH154" s="629"/>
      <c r="GWI154" s="629"/>
      <c r="GWJ154" s="629"/>
      <c r="GWK154" s="629"/>
      <c r="GWL154" s="629"/>
      <c r="GWM154" s="629"/>
      <c r="GWN154" s="629"/>
      <c r="GWO154" s="629"/>
      <c r="GWP154" s="629"/>
      <c r="GWQ154" s="629"/>
      <c r="GWR154" s="629"/>
      <c r="GWS154" s="629"/>
      <c r="GWT154" s="629"/>
      <c r="GWU154" s="629"/>
      <c r="GWV154" s="629"/>
      <c r="GWW154" s="629"/>
      <c r="GWX154" s="629"/>
      <c r="GWY154" s="629"/>
      <c r="GWZ154" s="629"/>
      <c r="GXA154" s="629"/>
      <c r="GXB154" s="629"/>
      <c r="GXC154" s="629"/>
      <c r="GXD154" s="629"/>
      <c r="GXE154" s="629"/>
      <c r="GXF154" s="629"/>
      <c r="GXG154" s="629"/>
      <c r="GXH154" s="629"/>
      <c r="GXI154" s="629"/>
      <c r="GXJ154" s="629"/>
      <c r="GXK154" s="629"/>
      <c r="GXL154" s="629"/>
      <c r="GXM154" s="629"/>
      <c r="GXN154" s="629"/>
      <c r="GXO154" s="629"/>
      <c r="GXP154" s="629"/>
      <c r="GXQ154" s="629"/>
      <c r="GXR154" s="629"/>
      <c r="GXS154" s="629"/>
      <c r="GXT154" s="629"/>
      <c r="GXU154" s="629"/>
      <c r="GXV154" s="629"/>
      <c r="GXW154" s="629"/>
      <c r="GXX154" s="629"/>
      <c r="GXY154" s="629"/>
      <c r="GXZ154" s="629"/>
      <c r="GYA154" s="629"/>
      <c r="GYB154" s="629"/>
      <c r="GYC154" s="629"/>
      <c r="GYD154" s="629"/>
      <c r="GYE154" s="629"/>
      <c r="GYF154" s="629"/>
      <c r="GYG154" s="629"/>
      <c r="GYH154" s="629"/>
      <c r="GYI154" s="629"/>
      <c r="GYJ154" s="629"/>
      <c r="GYK154" s="629"/>
      <c r="GYL154" s="629"/>
      <c r="GYM154" s="629"/>
      <c r="GYN154" s="629"/>
      <c r="GYO154" s="629"/>
      <c r="GYP154" s="629"/>
      <c r="GYQ154" s="629"/>
      <c r="GYR154" s="629"/>
      <c r="GYS154" s="629"/>
      <c r="GYT154" s="629"/>
      <c r="GYU154" s="629"/>
      <c r="GYV154" s="629"/>
      <c r="GYW154" s="629"/>
      <c r="GYX154" s="629"/>
      <c r="GYY154" s="629"/>
      <c r="GYZ154" s="629"/>
      <c r="GZA154" s="629"/>
      <c r="GZB154" s="629"/>
      <c r="GZC154" s="629"/>
      <c r="GZD154" s="629"/>
      <c r="GZE154" s="629"/>
      <c r="GZF154" s="629"/>
      <c r="GZG154" s="629"/>
      <c r="GZH154" s="629"/>
      <c r="GZI154" s="629"/>
      <c r="GZJ154" s="629"/>
      <c r="GZK154" s="629"/>
      <c r="GZL154" s="629"/>
      <c r="GZM154" s="629"/>
      <c r="GZN154" s="629"/>
      <c r="GZO154" s="629"/>
      <c r="GZP154" s="629"/>
      <c r="GZQ154" s="629"/>
      <c r="GZR154" s="629"/>
      <c r="GZS154" s="629"/>
      <c r="GZT154" s="629"/>
      <c r="GZU154" s="629"/>
      <c r="GZV154" s="629"/>
      <c r="GZW154" s="629"/>
      <c r="GZX154" s="629"/>
      <c r="GZY154" s="629"/>
      <c r="GZZ154" s="629"/>
      <c r="HAA154" s="629"/>
      <c r="HAB154" s="629"/>
      <c r="HAC154" s="629"/>
      <c r="HAD154" s="629"/>
      <c r="HAE154" s="629"/>
      <c r="HAF154" s="629"/>
      <c r="HAG154" s="629"/>
      <c r="HAH154" s="629"/>
      <c r="HAI154" s="629"/>
      <c r="HAJ154" s="629"/>
      <c r="HAK154" s="629"/>
      <c r="HAL154" s="629"/>
      <c r="HAM154" s="629"/>
      <c r="HAN154" s="629"/>
      <c r="HAO154" s="629"/>
      <c r="HAP154" s="629"/>
      <c r="HAQ154" s="629"/>
      <c r="HAR154" s="629"/>
      <c r="HAS154" s="629"/>
      <c r="HAT154" s="629"/>
      <c r="HAU154" s="629"/>
      <c r="HAV154" s="629"/>
      <c r="HAW154" s="629"/>
      <c r="HAX154" s="629"/>
      <c r="HAY154" s="629"/>
      <c r="HAZ154" s="629"/>
      <c r="HBA154" s="629"/>
      <c r="HBB154" s="629"/>
      <c r="HBC154" s="629"/>
      <c r="HBD154" s="629"/>
      <c r="HBE154" s="629"/>
      <c r="HBF154" s="629"/>
      <c r="HBG154" s="629"/>
      <c r="HBH154" s="629"/>
      <c r="HBI154" s="629"/>
      <c r="HBJ154" s="629"/>
      <c r="HBK154" s="629"/>
      <c r="HBL154" s="629"/>
      <c r="HBM154" s="629"/>
      <c r="HBN154" s="629"/>
      <c r="HBO154" s="629"/>
      <c r="HBP154" s="629"/>
      <c r="HBQ154" s="629"/>
      <c r="HBR154" s="629"/>
      <c r="HBS154" s="629"/>
      <c r="HBT154" s="629"/>
      <c r="HBU154" s="629"/>
      <c r="HBV154" s="629"/>
      <c r="HBW154" s="629"/>
      <c r="HBX154" s="629"/>
      <c r="HBY154" s="629"/>
      <c r="HBZ154" s="629"/>
      <c r="HCA154" s="629"/>
      <c r="HCB154" s="629"/>
      <c r="HCC154" s="629"/>
      <c r="HCD154" s="629"/>
      <c r="HCE154" s="629"/>
      <c r="HCF154" s="629"/>
      <c r="HCG154" s="629"/>
      <c r="HCH154" s="629"/>
      <c r="HCI154" s="629"/>
      <c r="HCJ154" s="629"/>
      <c r="HCK154" s="629"/>
      <c r="HCL154" s="629"/>
      <c r="HCM154" s="629"/>
      <c r="HCN154" s="629"/>
      <c r="HCO154" s="629"/>
      <c r="HCP154" s="629"/>
      <c r="HCQ154" s="629"/>
      <c r="HCR154" s="629"/>
      <c r="HCS154" s="629"/>
      <c r="HCT154" s="629"/>
      <c r="HCU154" s="629"/>
      <c r="HCV154" s="629"/>
      <c r="HCW154" s="629"/>
      <c r="HCX154" s="629"/>
      <c r="HCY154" s="629"/>
      <c r="HCZ154" s="629"/>
      <c r="HDA154" s="629"/>
      <c r="HDB154" s="629"/>
      <c r="HDC154" s="629"/>
      <c r="HDD154" s="629"/>
      <c r="HDE154" s="629"/>
      <c r="HDF154" s="629"/>
      <c r="HDG154" s="629"/>
      <c r="HDH154" s="629"/>
      <c r="HDI154" s="629"/>
      <c r="HDJ154" s="629"/>
      <c r="HDK154" s="629"/>
      <c r="HDL154" s="629"/>
      <c r="HDM154" s="629"/>
      <c r="HDN154" s="629"/>
      <c r="HDO154" s="629"/>
      <c r="HDP154" s="629"/>
      <c r="HDQ154" s="629"/>
      <c r="HDR154" s="629"/>
      <c r="HDS154" s="629"/>
      <c r="HDT154" s="629"/>
      <c r="HDU154" s="629"/>
      <c r="HDV154" s="629"/>
      <c r="HDW154" s="629"/>
      <c r="HDX154" s="629"/>
      <c r="HDY154" s="629"/>
      <c r="HDZ154" s="629"/>
      <c r="HEA154" s="629"/>
      <c r="HEB154" s="629"/>
      <c r="HEC154" s="629"/>
      <c r="HED154" s="629"/>
      <c r="HEE154" s="629"/>
      <c r="HEF154" s="629"/>
      <c r="HEG154" s="629"/>
      <c r="HEH154" s="629"/>
      <c r="HEI154" s="629"/>
      <c r="HEJ154" s="629"/>
      <c r="HEK154" s="629"/>
      <c r="HEL154" s="629"/>
      <c r="HEM154" s="629"/>
      <c r="HEN154" s="629"/>
      <c r="HEO154" s="629"/>
      <c r="HEP154" s="629"/>
      <c r="HEQ154" s="629"/>
      <c r="HER154" s="629"/>
      <c r="HES154" s="629"/>
      <c r="HET154" s="629"/>
      <c r="HEU154" s="629"/>
      <c r="HEV154" s="629"/>
      <c r="HEW154" s="629"/>
      <c r="HEX154" s="629"/>
      <c r="HEY154" s="629"/>
      <c r="HEZ154" s="629"/>
      <c r="HFA154" s="629"/>
      <c r="HFB154" s="629"/>
      <c r="HFC154" s="629"/>
      <c r="HFD154" s="629"/>
      <c r="HFE154" s="629"/>
      <c r="HFF154" s="629"/>
      <c r="HFG154" s="629"/>
      <c r="HFH154" s="629"/>
      <c r="HFI154" s="629"/>
      <c r="HFJ154" s="629"/>
      <c r="HFK154" s="629"/>
      <c r="HFL154" s="629"/>
      <c r="HFM154" s="629"/>
      <c r="HFN154" s="629"/>
      <c r="HFO154" s="629"/>
      <c r="HFP154" s="629"/>
      <c r="HFQ154" s="629"/>
      <c r="HFR154" s="629"/>
      <c r="HFS154" s="629"/>
      <c r="HFT154" s="629"/>
      <c r="HFU154" s="629"/>
      <c r="HFV154" s="629"/>
      <c r="HFW154" s="629"/>
      <c r="HFX154" s="629"/>
      <c r="HFY154" s="629"/>
      <c r="HFZ154" s="629"/>
      <c r="HGA154" s="629"/>
      <c r="HGB154" s="629"/>
      <c r="HGC154" s="629"/>
      <c r="HGD154" s="629"/>
      <c r="HGE154" s="629"/>
      <c r="HGF154" s="629"/>
      <c r="HGG154" s="629"/>
      <c r="HGH154" s="629"/>
      <c r="HGI154" s="629"/>
      <c r="HGJ154" s="629"/>
      <c r="HGK154" s="629"/>
      <c r="HGL154" s="629"/>
      <c r="HGM154" s="629"/>
      <c r="HGN154" s="629"/>
      <c r="HGO154" s="629"/>
      <c r="HGP154" s="629"/>
      <c r="HGQ154" s="629"/>
      <c r="HGR154" s="629"/>
      <c r="HGS154" s="629"/>
      <c r="HGT154" s="629"/>
      <c r="HGU154" s="629"/>
      <c r="HGV154" s="629"/>
      <c r="HGW154" s="629"/>
      <c r="HGX154" s="629"/>
      <c r="HGY154" s="629"/>
      <c r="HGZ154" s="629"/>
      <c r="HHA154" s="629"/>
      <c r="HHB154" s="629"/>
      <c r="HHC154" s="629"/>
      <c r="HHD154" s="629"/>
      <c r="HHE154" s="629"/>
      <c r="HHF154" s="629"/>
      <c r="HHG154" s="629"/>
      <c r="HHH154" s="629"/>
      <c r="HHI154" s="629"/>
      <c r="HHJ154" s="629"/>
      <c r="HHK154" s="629"/>
      <c r="HHL154" s="629"/>
      <c r="HHM154" s="629"/>
      <c r="HHN154" s="629"/>
      <c r="HHO154" s="629"/>
      <c r="HHP154" s="629"/>
      <c r="HHQ154" s="629"/>
      <c r="HHR154" s="629"/>
      <c r="HHS154" s="629"/>
      <c r="HHT154" s="629"/>
      <c r="HHU154" s="629"/>
      <c r="HHV154" s="629"/>
      <c r="HHW154" s="629"/>
      <c r="HHX154" s="629"/>
      <c r="HHY154" s="629"/>
      <c r="HHZ154" s="629"/>
      <c r="HIA154" s="629"/>
      <c r="HIB154" s="629"/>
      <c r="HIC154" s="629"/>
      <c r="HID154" s="629"/>
      <c r="HIE154" s="629"/>
      <c r="HIF154" s="629"/>
      <c r="HIG154" s="629"/>
      <c r="HIH154" s="629"/>
      <c r="HII154" s="629"/>
      <c r="HIJ154" s="629"/>
      <c r="HIK154" s="629"/>
      <c r="HIL154" s="629"/>
      <c r="HIM154" s="629"/>
      <c r="HIN154" s="629"/>
      <c r="HIO154" s="629"/>
      <c r="HIP154" s="629"/>
      <c r="HIQ154" s="629"/>
      <c r="HIR154" s="629"/>
      <c r="HIS154" s="629"/>
      <c r="HIT154" s="629"/>
      <c r="HIU154" s="629"/>
      <c r="HIV154" s="629"/>
      <c r="HIW154" s="629"/>
      <c r="HIX154" s="629"/>
      <c r="HIY154" s="629"/>
      <c r="HIZ154" s="629"/>
      <c r="HJA154" s="629"/>
      <c r="HJB154" s="629"/>
      <c r="HJC154" s="629"/>
      <c r="HJD154" s="629"/>
      <c r="HJE154" s="629"/>
      <c r="HJF154" s="629"/>
      <c r="HJG154" s="629"/>
      <c r="HJH154" s="629"/>
      <c r="HJI154" s="629"/>
      <c r="HJJ154" s="629"/>
      <c r="HJK154" s="629"/>
      <c r="HJL154" s="629"/>
      <c r="HJM154" s="629"/>
      <c r="HJN154" s="629"/>
      <c r="HJO154" s="629"/>
      <c r="HJP154" s="629"/>
      <c r="HJQ154" s="629"/>
      <c r="HJR154" s="629"/>
      <c r="HJS154" s="629"/>
      <c r="HJT154" s="629"/>
      <c r="HJU154" s="629"/>
      <c r="HJV154" s="629"/>
      <c r="HJW154" s="629"/>
      <c r="HJX154" s="629"/>
      <c r="HJY154" s="629"/>
      <c r="HJZ154" s="629"/>
      <c r="HKA154" s="629"/>
      <c r="HKB154" s="629"/>
      <c r="HKC154" s="629"/>
      <c r="HKD154" s="629"/>
      <c r="HKE154" s="629"/>
      <c r="HKF154" s="629"/>
      <c r="HKG154" s="629"/>
      <c r="HKH154" s="629"/>
      <c r="HKI154" s="629"/>
      <c r="HKJ154" s="629"/>
      <c r="HKK154" s="629"/>
      <c r="HKL154" s="629"/>
      <c r="HKM154" s="629"/>
      <c r="HKN154" s="629"/>
      <c r="HKO154" s="629"/>
      <c r="HKP154" s="629"/>
      <c r="HKQ154" s="629"/>
      <c r="HKR154" s="629"/>
      <c r="HKS154" s="629"/>
      <c r="HKT154" s="629"/>
      <c r="HKU154" s="629"/>
      <c r="HKV154" s="629"/>
      <c r="HKW154" s="629"/>
      <c r="HKX154" s="629"/>
      <c r="HKY154" s="629"/>
      <c r="HKZ154" s="629"/>
      <c r="HLA154" s="629"/>
      <c r="HLB154" s="629"/>
      <c r="HLC154" s="629"/>
      <c r="HLD154" s="629"/>
      <c r="HLE154" s="629"/>
      <c r="HLF154" s="629"/>
      <c r="HLG154" s="629"/>
      <c r="HLH154" s="629"/>
      <c r="HLI154" s="629"/>
      <c r="HLJ154" s="629"/>
      <c r="HLK154" s="629"/>
      <c r="HLL154" s="629"/>
      <c r="HLM154" s="629"/>
      <c r="HLN154" s="629"/>
      <c r="HLO154" s="629"/>
      <c r="HLP154" s="629"/>
      <c r="HLQ154" s="629"/>
      <c r="HLR154" s="629"/>
      <c r="HLS154" s="629"/>
      <c r="HLT154" s="629"/>
      <c r="HLU154" s="629"/>
      <c r="HLV154" s="629"/>
      <c r="HLW154" s="629"/>
      <c r="HLX154" s="629"/>
      <c r="HLY154" s="629"/>
      <c r="HLZ154" s="629"/>
      <c r="HMA154" s="629"/>
      <c r="HMB154" s="629"/>
      <c r="HMC154" s="629"/>
      <c r="HMD154" s="629"/>
      <c r="HME154" s="629"/>
      <c r="HMF154" s="629"/>
      <c r="HMG154" s="629"/>
      <c r="HMH154" s="629"/>
      <c r="HMI154" s="629"/>
      <c r="HMJ154" s="629"/>
      <c r="HMK154" s="629"/>
      <c r="HML154" s="629"/>
      <c r="HMM154" s="629"/>
      <c r="HMN154" s="629"/>
      <c r="HMO154" s="629"/>
      <c r="HMP154" s="629"/>
      <c r="HMQ154" s="629"/>
      <c r="HMR154" s="629"/>
      <c r="HMS154" s="629"/>
      <c r="HMT154" s="629"/>
      <c r="HMU154" s="629"/>
      <c r="HMV154" s="629"/>
      <c r="HMW154" s="629"/>
      <c r="HMX154" s="629"/>
      <c r="HMY154" s="629"/>
      <c r="HMZ154" s="629"/>
      <c r="HNA154" s="629"/>
      <c r="HNB154" s="629"/>
      <c r="HNC154" s="629"/>
      <c r="HND154" s="629"/>
      <c r="HNE154" s="629"/>
      <c r="HNF154" s="629"/>
      <c r="HNG154" s="629"/>
      <c r="HNH154" s="629"/>
      <c r="HNI154" s="629"/>
      <c r="HNJ154" s="629"/>
      <c r="HNK154" s="629"/>
      <c r="HNL154" s="629"/>
      <c r="HNM154" s="629"/>
      <c r="HNN154" s="629"/>
      <c r="HNO154" s="629"/>
      <c r="HNP154" s="629"/>
      <c r="HNQ154" s="629"/>
      <c r="HNR154" s="629"/>
      <c r="HNS154" s="629"/>
      <c r="HNT154" s="629"/>
      <c r="HNU154" s="629"/>
      <c r="HNV154" s="629"/>
      <c r="HNW154" s="629"/>
      <c r="HNX154" s="629"/>
      <c r="HNY154" s="629"/>
      <c r="HNZ154" s="629"/>
      <c r="HOA154" s="629"/>
      <c r="HOB154" s="629"/>
      <c r="HOC154" s="629"/>
      <c r="HOD154" s="629"/>
      <c r="HOE154" s="629"/>
      <c r="HOF154" s="629"/>
      <c r="HOG154" s="629"/>
      <c r="HOH154" s="629"/>
      <c r="HOI154" s="629"/>
      <c r="HOJ154" s="629"/>
      <c r="HOK154" s="629"/>
      <c r="HOL154" s="629"/>
      <c r="HOM154" s="629"/>
      <c r="HON154" s="629"/>
      <c r="HOO154" s="629"/>
      <c r="HOP154" s="629"/>
      <c r="HOQ154" s="629"/>
      <c r="HOR154" s="629"/>
      <c r="HOS154" s="629"/>
      <c r="HOT154" s="629"/>
      <c r="HOU154" s="629"/>
      <c r="HOV154" s="629"/>
      <c r="HOW154" s="629"/>
      <c r="HOX154" s="629"/>
      <c r="HOY154" s="629"/>
      <c r="HOZ154" s="629"/>
      <c r="HPA154" s="629"/>
      <c r="HPB154" s="629"/>
      <c r="HPC154" s="629"/>
      <c r="HPD154" s="629"/>
      <c r="HPE154" s="629"/>
      <c r="HPF154" s="629"/>
      <c r="HPG154" s="629"/>
      <c r="HPH154" s="629"/>
      <c r="HPI154" s="629"/>
      <c r="HPJ154" s="629"/>
      <c r="HPK154" s="629"/>
      <c r="HPL154" s="629"/>
      <c r="HPM154" s="629"/>
      <c r="HPN154" s="629"/>
      <c r="HPO154" s="629"/>
      <c r="HPP154" s="629"/>
      <c r="HPQ154" s="629"/>
      <c r="HPR154" s="629"/>
      <c r="HPS154" s="629"/>
      <c r="HPT154" s="629"/>
      <c r="HPU154" s="629"/>
      <c r="HPV154" s="629"/>
      <c r="HPW154" s="629"/>
      <c r="HPX154" s="629"/>
      <c r="HPY154" s="629"/>
      <c r="HPZ154" s="629"/>
      <c r="HQA154" s="629"/>
      <c r="HQB154" s="629"/>
      <c r="HQC154" s="629"/>
      <c r="HQD154" s="629"/>
      <c r="HQE154" s="629"/>
      <c r="HQF154" s="629"/>
      <c r="HQG154" s="629"/>
      <c r="HQH154" s="629"/>
      <c r="HQI154" s="629"/>
      <c r="HQJ154" s="629"/>
      <c r="HQK154" s="629"/>
      <c r="HQL154" s="629"/>
      <c r="HQM154" s="629"/>
      <c r="HQN154" s="629"/>
      <c r="HQO154" s="629"/>
      <c r="HQP154" s="629"/>
      <c r="HQQ154" s="629"/>
      <c r="HQR154" s="629"/>
      <c r="HQS154" s="629"/>
      <c r="HQT154" s="629"/>
      <c r="HQU154" s="629"/>
      <c r="HQV154" s="629"/>
      <c r="HQW154" s="629"/>
      <c r="HQX154" s="629"/>
      <c r="HQY154" s="629"/>
      <c r="HQZ154" s="629"/>
      <c r="HRA154" s="629"/>
      <c r="HRB154" s="629"/>
      <c r="HRC154" s="629"/>
      <c r="HRD154" s="629"/>
      <c r="HRE154" s="629"/>
      <c r="HRF154" s="629"/>
      <c r="HRG154" s="629"/>
      <c r="HRH154" s="629"/>
      <c r="HRI154" s="629"/>
      <c r="HRJ154" s="629"/>
      <c r="HRK154" s="629"/>
      <c r="HRL154" s="629"/>
      <c r="HRM154" s="629"/>
      <c r="HRN154" s="629"/>
      <c r="HRO154" s="629"/>
      <c r="HRP154" s="629"/>
      <c r="HRQ154" s="629"/>
      <c r="HRR154" s="629"/>
      <c r="HRS154" s="629"/>
      <c r="HRT154" s="629"/>
      <c r="HRU154" s="629"/>
      <c r="HRV154" s="629"/>
      <c r="HRW154" s="629"/>
      <c r="HRX154" s="629"/>
      <c r="HRY154" s="629"/>
      <c r="HRZ154" s="629"/>
      <c r="HSA154" s="629"/>
      <c r="HSB154" s="629"/>
      <c r="HSC154" s="629"/>
      <c r="HSD154" s="629"/>
      <c r="HSE154" s="629"/>
      <c r="HSF154" s="629"/>
      <c r="HSG154" s="629"/>
      <c r="HSH154" s="629"/>
      <c r="HSI154" s="629"/>
      <c r="HSJ154" s="629"/>
      <c r="HSK154" s="629"/>
      <c r="HSL154" s="629"/>
      <c r="HSM154" s="629"/>
      <c r="HSN154" s="629"/>
      <c r="HSO154" s="629"/>
      <c r="HSP154" s="629"/>
      <c r="HSQ154" s="629"/>
      <c r="HSR154" s="629"/>
      <c r="HSS154" s="629"/>
      <c r="HST154" s="629"/>
      <c r="HSU154" s="629"/>
      <c r="HSV154" s="629"/>
      <c r="HSW154" s="629"/>
      <c r="HSX154" s="629"/>
      <c r="HSY154" s="629"/>
      <c r="HSZ154" s="629"/>
      <c r="HTA154" s="629"/>
      <c r="HTB154" s="629"/>
      <c r="HTC154" s="629"/>
      <c r="HTD154" s="629"/>
      <c r="HTE154" s="629"/>
      <c r="HTF154" s="629"/>
      <c r="HTG154" s="629"/>
      <c r="HTH154" s="629"/>
      <c r="HTI154" s="629"/>
      <c r="HTJ154" s="629"/>
      <c r="HTK154" s="629"/>
      <c r="HTL154" s="629"/>
      <c r="HTM154" s="629"/>
      <c r="HTN154" s="629"/>
      <c r="HTO154" s="629"/>
      <c r="HTP154" s="629"/>
      <c r="HTQ154" s="629"/>
      <c r="HTR154" s="629"/>
      <c r="HTS154" s="629"/>
      <c r="HTT154" s="629"/>
      <c r="HTU154" s="629"/>
      <c r="HTV154" s="629"/>
      <c r="HTW154" s="629"/>
      <c r="HTX154" s="629"/>
      <c r="HTY154" s="629"/>
      <c r="HTZ154" s="629"/>
      <c r="HUA154" s="629"/>
      <c r="HUB154" s="629"/>
      <c r="HUC154" s="629"/>
      <c r="HUD154" s="629"/>
      <c r="HUE154" s="629"/>
      <c r="HUF154" s="629"/>
      <c r="HUG154" s="629"/>
      <c r="HUH154" s="629"/>
      <c r="HUI154" s="629"/>
      <c r="HUJ154" s="629"/>
      <c r="HUK154" s="629"/>
      <c r="HUL154" s="629"/>
      <c r="HUM154" s="629"/>
      <c r="HUN154" s="629"/>
      <c r="HUO154" s="629"/>
      <c r="HUP154" s="629"/>
      <c r="HUQ154" s="629"/>
      <c r="HUR154" s="629"/>
      <c r="HUS154" s="629"/>
      <c r="HUT154" s="629"/>
      <c r="HUU154" s="629"/>
      <c r="HUV154" s="629"/>
      <c r="HUW154" s="629"/>
      <c r="HUX154" s="629"/>
      <c r="HUY154" s="629"/>
      <c r="HUZ154" s="629"/>
      <c r="HVA154" s="629"/>
      <c r="HVB154" s="629"/>
      <c r="HVC154" s="629"/>
      <c r="HVD154" s="629"/>
      <c r="HVE154" s="629"/>
      <c r="HVF154" s="629"/>
      <c r="HVG154" s="629"/>
      <c r="HVH154" s="629"/>
      <c r="HVI154" s="629"/>
      <c r="HVJ154" s="629"/>
      <c r="HVK154" s="629"/>
      <c r="HVL154" s="629"/>
      <c r="HVM154" s="629"/>
      <c r="HVN154" s="629"/>
      <c r="HVO154" s="629"/>
      <c r="HVP154" s="629"/>
      <c r="HVQ154" s="629"/>
      <c r="HVR154" s="629"/>
      <c r="HVS154" s="629"/>
      <c r="HVT154" s="629"/>
      <c r="HVU154" s="629"/>
      <c r="HVV154" s="629"/>
      <c r="HVW154" s="629"/>
      <c r="HVX154" s="629"/>
      <c r="HVY154" s="629"/>
      <c r="HVZ154" s="629"/>
      <c r="HWA154" s="629"/>
      <c r="HWB154" s="629"/>
      <c r="HWC154" s="629"/>
      <c r="HWD154" s="629"/>
      <c r="HWE154" s="629"/>
      <c r="HWF154" s="629"/>
      <c r="HWG154" s="629"/>
      <c r="HWH154" s="629"/>
      <c r="HWI154" s="629"/>
      <c r="HWJ154" s="629"/>
      <c r="HWK154" s="629"/>
      <c r="HWL154" s="629"/>
      <c r="HWM154" s="629"/>
      <c r="HWN154" s="629"/>
      <c r="HWO154" s="629"/>
      <c r="HWP154" s="629"/>
      <c r="HWQ154" s="629"/>
      <c r="HWR154" s="629"/>
      <c r="HWS154" s="629"/>
      <c r="HWT154" s="629"/>
      <c r="HWU154" s="629"/>
      <c r="HWV154" s="629"/>
      <c r="HWW154" s="629"/>
      <c r="HWX154" s="629"/>
      <c r="HWY154" s="629"/>
      <c r="HWZ154" s="629"/>
      <c r="HXA154" s="629"/>
      <c r="HXB154" s="629"/>
      <c r="HXC154" s="629"/>
      <c r="HXD154" s="629"/>
      <c r="HXE154" s="629"/>
      <c r="HXF154" s="629"/>
      <c r="HXG154" s="629"/>
      <c r="HXH154" s="629"/>
      <c r="HXI154" s="629"/>
      <c r="HXJ154" s="629"/>
      <c r="HXK154" s="629"/>
      <c r="HXL154" s="629"/>
      <c r="HXM154" s="629"/>
      <c r="HXN154" s="629"/>
      <c r="HXO154" s="629"/>
      <c r="HXP154" s="629"/>
      <c r="HXQ154" s="629"/>
      <c r="HXR154" s="629"/>
      <c r="HXS154" s="629"/>
      <c r="HXT154" s="629"/>
      <c r="HXU154" s="629"/>
      <c r="HXV154" s="629"/>
      <c r="HXW154" s="629"/>
      <c r="HXX154" s="629"/>
      <c r="HXY154" s="629"/>
      <c r="HXZ154" s="629"/>
      <c r="HYA154" s="629"/>
      <c r="HYB154" s="629"/>
      <c r="HYC154" s="629"/>
      <c r="HYD154" s="629"/>
      <c r="HYE154" s="629"/>
      <c r="HYF154" s="629"/>
      <c r="HYG154" s="629"/>
      <c r="HYH154" s="629"/>
      <c r="HYI154" s="629"/>
      <c r="HYJ154" s="629"/>
      <c r="HYK154" s="629"/>
      <c r="HYL154" s="629"/>
      <c r="HYM154" s="629"/>
      <c r="HYN154" s="629"/>
      <c r="HYO154" s="629"/>
      <c r="HYP154" s="629"/>
      <c r="HYQ154" s="629"/>
      <c r="HYR154" s="629"/>
      <c r="HYS154" s="629"/>
      <c r="HYT154" s="629"/>
      <c r="HYU154" s="629"/>
      <c r="HYV154" s="629"/>
      <c r="HYW154" s="629"/>
      <c r="HYX154" s="629"/>
      <c r="HYY154" s="629"/>
      <c r="HYZ154" s="629"/>
      <c r="HZA154" s="629"/>
      <c r="HZB154" s="629"/>
      <c r="HZC154" s="629"/>
      <c r="HZD154" s="629"/>
      <c r="HZE154" s="629"/>
      <c r="HZF154" s="629"/>
      <c r="HZG154" s="629"/>
      <c r="HZH154" s="629"/>
      <c r="HZI154" s="629"/>
      <c r="HZJ154" s="629"/>
      <c r="HZK154" s="629"/>
      <c r="HZL154" s="629"/>
      <c r="HZM154" s="629"/>
      <c r="HZN154" s="629"/>
      <c r="HZO154" s="629"/>
      <c r="HZP154" s="629"/>
      <c r="HZQ154" s="629"/>
      <c r="HZR154" s="629"/>
      <c r="HZS154" s="629"/>
      <c r="HZT154" s="629"/>
      <c r="HZU154" s="629"/>
      <c r="HZV154" s="629"/>
      <c r="HZW154" s="629"/>
      <c r="HZX154" s="629"/>
      <c r="HZY154" s="629"/>
      <c r="HZZ154" s="629"/>
      <c r="IAA154" s="629"/>
      <c r="IAB154" s="629"/>
      <c r="IAC154" s="629"/>
      <c r="IAD154" s="629"/>
      <c r="IAE154" s="629"/>
      <c r="IAF154" s="629"/>
      <c r="IAG154" s="629"/>
      <c r="IAH154" s="629"/>
      <c r="IAI154" s="629"/>
      <c r="IAJ154" s="629"/>
      <c r="IAK154" s="629"/>
      <c r="IAL154" s="629"/>
      <c r="IAM154" s="629"/>
      <c r="IAN154" s="629"/>
      <c r="IAO154" s="629"/>
      <c r="IAP154" s="629"/>
      <c r="IAQ154" s="629"/>
      <c r="IAR154" s="629"/>
      <c r="IAS154" s="629"/>
      <c r="IAT154" s="629"/>
      <c r="IAU154" s="629"/>
      <c r="IAV154" s="629"/>
      <c r="IAW154" s="629"/>
      <c r="IAX154" s="629"/>
      <c r="IAY154" s="629"/>
      <c r="IAZ154" s="629"/>
      <c r="IBA154" s="629"/>
      <c r="IBB154" s="629"/>
      <c r="IBC154" s="629"/>
      <c r="IBD154" s="629"/>
      <c r="IBE154" s="629"/>
      <c r="IBF154" s="629"/>
      <c r="IBG154" s="629"/>
      <c r="IBH154" s="629"/>
      <c r="IBI154" s="629"/>
      <c r="IBJ154" s="629"/>
      <c r="IBK154" s="629"/>
      <c r="IBL154" s="629"/>
      <c r="IBM154" s="629"/>
      <c r="IBN154" s="629"/>
      <c r="IBO154" s="629"/>
      <c r="IBP154" s="629"/>
      <c r="IBQ154" s="629"/>
      <c r="IBR154" s="629"/>
      <c r="IBS154" s="629"/>
      <c r="IBT154" s="629"/>
      <c r="IBU154" s="629"/>
      <c r="IBV154" s="629"/>
      <c r="IBW154" s="629"/>
      <c r="IBX154" s="629"/>
      <c r="IBY154" s="629"/>
      <c r="IBZ154" s="629"/>
      <c r="ICA154" s="629"/>
      <c r="ICB154" s="629"/>
      <c r="ICC154" s="629"/>
      <c r="ICD154" s="629"/>
      <c r="ICE154" s="629"/>
      <c r="ICF154" s="629"/>
      <c r="ICG154" s="629"/>
      <c r="ICH154" s="629"/>
      <c r="ICI154" s="629"/>
      <c r="ICJ154" s="629"/>
      <c r="ICK154" s="629"/>
      <c r="ICL154" s="629"/>
      <c r="ICM154" s="629"/>
      <c r="ICN154" s="629"/>
      <c r="ICO154" s="629"/>
      <c r="ICP154" s="629"/>
      <c r="ICQ154" s="629"/>
      <c r="ICR154" s="629"/>
      <c r="ICS154" s="629"/>
      <c r="ICT154" s="629"/>
      <c r="ICU154" s="629"/>
      <c r="ICV154" s="629"/>
      <c r="ICW154" s="629"/>
      <c r="ICX154" s="629"/>
      <c r="ICY154" s="629"/>
      <c r="ICZ154" s="629"/>
      <c r="IDA154" s="629"/>
      <c r="IDB154" s="629"/>
      <c r="IDC154" s="629"/>
      <c r="IDD154" s="629"/>
      <c r="IDE154" s="629"/>
      <c r="IDF154" s="629"/>
      <c r="IDG154" s="629"/>
      <c r="IDH154" s="629"/>
      <c r="IDI154" s="629"/>
      <c r="IDJ154" s="629"/>
      <c r="IDK154" s="629"/>
      <c r="IDL154" s="629"/>
      <c r="IDM154" s="629"/>
      <c r="IDN154" s="629"/>
      <c r="IDO154" s="629"/>
      <c r="IDP154" s="629"/>
      <c r="IDQ154" s="629"/>
      <c r="IDR154" s="629"/>
      <c r="IDS154" s="629"/>
      <c r="IDT154" s="629"/>
      <c r="IDU154" s="629"/>
      <c r="IDV154" s="629"/>
      <c r="IDW154" s="629"/>
      <c r="IDX154" s="629"/>
      <c r="IDY154" s="629"/>
      <c r="IDZ154" s="629"/>
      <c r="IEA154" s="629"/>
      <c r="IEB154" s="629"/>
      <c r="IEC154" s="629"/>
      <c r="IED154" s="629"/>
      <c r="IEE154" s="629"/>
      <c r="IEF154" s="629"/>
      <c r="IEG154" s="629"/>
      <c r="IEH154" s="629"/>
      <c r="IEI154" s="629"/>
      <c r="IEJ154" s="629"/>
      <c r="IEK154" s="629"/>
      <c r="IEL154" s="629"/>
      <c r="IEM154" s="629"/>
      <c r="IEN154" s="629"/>
      <c r="IEO154" s="629"/>
      <c r="IEP154" s="629"/>
      <c r="IEQ154" s="629"/>
      <c r="IER154" s="629"/>
      <c r="IES154" s="629"/>
      <c r="IET154" s="629"/>
      <c r="IEU154" s="629"/>
      <c r="IEV154" s="629"/>
      <c r="IEW154" s="629"/>
      <c r="IEX154" s="629"/>
      <c r="IEY154" s="629"/>
      <c r="IEZ154" s="629"/>
      <c r="IFA154" s="629"/>
      <c r="IFB154" s="629"/>
      <c r="IFC154" s="629"/>
      <c r="IFD154" s="629"/>
      <c r="IFE154" s="629"/>
      <c r="IFF154" s="629"/>
      <c r="IFG154" s="629"/>
      <c r="IFH154" s="629"/>
      <c r="IFI154" s="629"/>
      <c r="IFJ154" s="629"/>
      <c r="IFK154" s="629"/>
      <c r="IFL154" s="629"/>
      <c r="IFM154" s="629"/>
      <c r="IFN154" s="629"/>
      <c r="IFO154" s="629"/>
      <c r="IFP154" s="629"/>
      <c r="IFQ154" s="629"/>
      <c r="IFR154" s="629"/>
      <c r="IFS154" s="629"/>
      <c r="IFT154" s="629"/>
      <c r="IFU154" s="629"/>
      <c r="IFV154" s="629"/>
      <c r="IFW154" s="629"/>
      <c r="IFX154" s="629"/>
      <c r="IFY154" s="629"/>
      <c r="IFZ154" s="629"/>
      <c r="IGA154" s="629"/>
      <c r="IGB154" s="629"/>
      <c r="IGC154" s="629"/>
      <c r="IGD154" s="629"/>
      <c r="IGE154" s="629"/>
      <c r="IGF154" s="629"/>
      <c r="IGG154" s="629"/>
      <c r="IGH154" s="629"/>
      <c r="IGI154" s="629"/>
      <c r="IGJ154" s="629"/>
      <c r="IGK154" s="629"/>
      <c r="IGL154" s="629"/>
      <c r="IGM154" s="629"/>
      <c r="IGN154" s="629"/>
      <c r="IGO154" s="629"/>
      <c r="IGP154" s="629"/>
      <c r="IGQ154" s="629"/>
      <c r="IGR154" s="629"/>
      <c r="IGS154" s="629"/>
      <c r="IGT154" s="629"/>
      <c r="IGU154" s="629"/>
      <c r="IGV154" s="629"/>
      <c r="IGW154" s="629"/>
      <c r="IGX154" s="629"/>
      <c r="IGY154" s="629"/>
      <c r="IGZ154" s="629"/>
      <c r="IHA154" s="629"/>
      <c r="IHB154" s="629"/>
      <c r="IHC154" s="629"/>
      <c r="IHD154" s="629"/>
      <c r="IHE154" s="629"/>
      <c r="IHF154" s="629"/>
      <c r="IHG154" s="629"/>
      <c r="IHH154" s="629"/>
      <c r="IHI154" s="629"/>
      <c r="IHJ154" s="629"/>
      <c r="IHK154" s="629"/>
      <c r="IHL154" s="629"/>
      <c r="IHM154" s="629"/>
      <c r="IHN154" s="629"/>
      <c r="IHO154" s="629"/>
      <c r="IHP154" s="629"/>
      <c r="IHQ154" s="629"/>
      <c r="IHR154" s="629"/>
      <c r="IHS154" s="629"/>
      <c r="IHT154" s="629"/>
      <c r="IHU154" s="629"/>
      <c r="IHV154" s="629"/>
      <c r="IHW154" s="629"/>
      <c r="IHX154" s="629"/>
      <c r="IHY154" s="629"/>
      <c r="IHZ154" s="629"/>
      <c r="IIA154" s="629"/>
      <c r="IIB154" s="629"/>
      <c r="IIC154" s="629"/>
      <c r="IID154" s="629"/>
      <c r="IIE154" s="629"/>
      <c r="IIF154" s="629"/>
      <c r="IIG154" s="629"/>
      <c r="IIH154" s="629"/>
      <c r="III154" s="629"/>
      <c r="IIJ154" s="629"/>
      <c r="IIK154" s="629"/>
      <c r="IIL154" s="629"/>
      <c r="IIM154" s="629"/>
      <c r="IIN154" s="629"/>
      <c r="IIO154" s="629"/>
      <c r="IIP154" s="629"/>
      <c r="IIQ154" s="629"/>
      <c r="IIR154" s="629"/>
      <c r="IIS154" s="629"/>
      <c r="IIT154" s="629"/>
      <c r="IIU154" s="629"/>
      <c r="IIV154" s="629"/>
      <c r="IIW154" s="629"/>
      <c r="IIX154" s="629"/>
      <c r="IIY154" s="629"/>
      <c r="IIZ154" s="629"/>
      <c r="IJA154" s="629"/>
      <c r="IJB154" s="629"/>
      <c r="IJC154" s="629"/>
      <c r="IJD154" s="629"/>
      <c r="IJE154" s="629"/>
      <c r="IJF154" s="629"/>
      <c r="IJG154" s="629"/>
      <c r="IJH154" s="629"/>
      <c r="IJI154" s="629"/>
      <c r="IJJ154" s="629"/>
      <c r="IJK154" s="629"/>
      <c r="IJL154" s="629"/>
      <c r="IJM154" s="629"/>
      <c r="IJN154" s="629"/>
      <c r="IJO154" s="629"/>
      <c r="IJP154" s="629"/>
      <c r="IJQ154" s="629"/>
      <c r="IJR154" s="629"/>
      <c r="IJS154" s="629"/>
      <c r="IJT154" s="629"/>
      <c r="IJU154" s="629"/>
      <c r="IJV154" s="629"/>
      <c r="IJW154" s="629"/>
      <c r="IJX154" s="629"/>
      <c r="IJY154" s="629"/>
      <c r="IJZ154" s="629"/>
      <c r="IKA154" s="629"/>
      <c r="IKB154" s="629"/>
      <c r="IKC154" s="629"/>
      <c r="IKD154" s="629"/>
      <c r="IKE154" s="629"/>
      <c r="IKF154" s="629"/>
      <c r="IKG154" s="629"/>
      <c r="IKH154" s="629"/>
      <c r="IKI154" s="629"/>
      <c r="IKJ154" s="629"/>
      <c r="IKK154" s="629"/>
      <c r="IKL154" s="629"/>
      <c r="IKM154" s="629"/>
      <c r="IKN154" s="629"/>
      <c r="IKO154" s="629"/>
      <c r="IKP154" s="629"/>
      <c r="IKQ154" s="629"/>
      <c r="IKR154" s="629"/>
      <c r="IKS154" s="629"/>
      <c r="IKT154" s="629"/>
      <c r="IKU154" s="629"/>
      <c r="IKV154" s="629"/>
      <c r="IKW154" s="629"/>
      <c r="IKX154" s="629"/>
      <c r="IKY154" s="629"/>
      <c r="IKZ154" s="629"/>
      <c r="ILA154" s="629"/>
      <c r="ILB154" s="629"/>
      <c r="ILC154" s="629"/>
      <c r="ILD154" s="629"/>
      <c r="ILE154" s="629"/>
      <c r="ILF154" s="629"/>
      <c r="ILG154" s="629"/>
      <c r="ILH154" s="629"/>
      <c r="ILI154" s="629"/>
      <c r="ILJ154" s="629"/>
      <c r="ILK154" s="629"/>
      <c r="ILL154" s="629"/>
      <c r="ILM154" s="629"/>
      <c r="ILN154" s="629"/>
      <c r="ILO154" s="629"/>
      <c r="ILP154" s="629"/>
      <c r="ILQ154" s="629"/>
      <c r="ILR154" s="629"/>
      <c r="ILS154" s="629"/>
      <c r="ILT154" s="629"/>
      <c r="ILU154" s="629"/>
      <c r="ILV154" s="629"/>
      <c r="ILW154" s="629"/>
      <c r="ILX154" s="629"/>
      <c r="ILY154" s="629"/>
      <c r="ILZ154" s="629"/>
      <c r="IMA154" s="629"/>
      <c r="IMB154" s="629"/>
      <c r="IMC154" s="629"/>
      <c r="IMD154" s="629"/>
      <c r="IME154" s="629"/>
      <c r="IMF154" s="629"/>
      <c r="IMG154" s="629"/>
      <c r="IMH154" s="629"/>
      <c r="IMI154" s="629"/>
      <c r="IMJ154" s="629"/>
      <c r="IMK154" s="629"/>
      <c r="IML154" s="629"/>
      <c r="IMM154" s="629"/>
      <c r="IMN154" s="629"/>
      <c r="IMO154" s="629"/>
      <c r="IMP154" s="629"/>
      <c r="IMQ154" s="629"/>
      <c r="IMR154" s="629"/>
      <c r="IMS154" s="629"/>
      <c r="IMT154" s="629"/>
      <c r="IMU154" s="629"/>
      <c r="IMV154" s="629"/>
      <c r="IMW154" s="629"/>
      <c r="IMX154" s="629"/>
      <c r="IMY154" s="629"/>
      <c r="IMZ154" s="629"/>
      <c r="INA154" s="629"/>
      <c r="INB154" s="629"/>
      <c r="INC154" s="629"/>
      <c r="IND154" s="629"/>
      <c r="INE154" s="629"/>
      <c r="INF154" s="629"/>
      <c r="ING154" s="629"/>
      <c r="INH154" s="629"/>
      <c r="INI154" s="629"/>
      <c r="INJ154" s="629"/>
      <c r="INK154" s="629"/>
      <c r="INL154" s="629"/>
      <c r="INM154" s="629"/>
      <c r="INN154" s="629"/>
      <c r="INO154" s="629"/>
      <c r="INP154" s="629"/>
      <c r="INQ154" s="629"/>
      <c r="INR154" s="629"/>
      <c r="INS154" s="629"/>
      <c r="INT154" s="629"/>
      <c r="INU154" s="629"/>
      <c r="INV154" s="629"/>
      <c r="INW154" s="629"/>
      <c r="INX154" s="629"/>
      <c r="INY154" s="629"/>
      <c r="INZ154" s="629"/>
      <c r="IOA154" s="629"/>
      <c r="IOB154" s="629"/>
      <c r="IOC154" s="629"/>
      <c r="IOD154" s="629"/>
      <c r="IOE154" s="629"/>
      <c r="IOF154" s="629"/>
      <c r="IOG154" s="629"/>
      <c r="IOH154" s="629"/>
      <c r="IOI154" s="629"/>
      <c r="IOJ154" s="629"/>
      <c r="IOK154" s="629"/>
      <c r="IOL154" s="629"/>
      <c r="IOM154" s="629"/>
      <c r="ION154" s="629"/>
      <c r="IOO154" s="629"/>
      <c r="IOP154" s="629"/>
      <c r="IOQ154" s="629"/>
      <c r="IOR154" s="629"/>
      <c r="IOS154" s="629"/>
      <c r="IOT154" s="629"/>
      <c r="IOU154" s="629"/>
      <c r="IOV154" s="629"/>
      <c r="IOW154" s="629"/>
      <c r="IOX154" s="629"/>
      <c r="IOY154" s="629"/>
      <c r="IOZ154" s="629"/>
      <c r="IPA154" s="629"/>
      <c r="IPB154" s="629"/>
      <c r="IPC154" s="629"/>
      <c r="IPD154" s="629"/>
      <c r="IPE154" s="629"/>
      <c r="IPF154" s="629"/>
      <c r="IPG154" s="629"/>
      <c r="IPH154" s="629"/>
      <c r="IPI154" s="629"/>
      <c r="IPJ154" s="629"/>
      <c r="IPK154" s="629"/>
      <c r="IPL154" s="629"/>
      <c r="IPM154" s="629"/>
      <c r="IPN154" s="629"/>
      <c r="IPO154" s="629"/>
      <c r="IPP154" s="629"/>
      <c r="IPQ154" s="629"/>
      <c r="IPR154" s="629"/>
      <c r="IPS154" s="629"/>
      <c r="IPT154" s="629"/>
      <c r="IPU154" s="629"/>
      <c r="IPV154" s="629"/>
      <c r="IPW154" s="629"/>
      <c r="IPX154" s="629"/>
      <c r="IPY154" s="629"/>
      <c r="IPZ154" s="629"/>
      <c r="IQA154" s="629"/>
      <c r="IQB154" s="629"/>
      <c r="IQC154" s="629"/>
      <c r="IQD154" s="629"/>
      <c r="IQE154" s="629"/>
      <c r="IQF154" s="629"/>
      <c r="IQG154" s="629"/>
      <c r="IQH154" s="629"/>
      <c r="IQI154" s="629"/>
      <c r="IQJ154" s="629"/>
      <c r="IQK154" s="629"/>
      <c r="IQL154" s="629"/>
      <c r="IQM154" s="629"/>
      <c r="IQN154" s="629"/>
      <c r="IQO154" s="629"/>
      <c r="IQP154" s="629"/>
      <c r="IQQ154" s="629"/>
      <c r="IQR154" s="629"/>
      <c r="IQS154" s="629"/>
      <c r="IQT154" s="629"/>
      <c r="IQU154" s="629"/>
      <c r="IQV154" s="629"/>
      <c r="IQW154" s="629"/>
      <c r="IQX154" s="629"/>
      <c r="IQY154" s="629"/>
      <c r="IQZ154" s="629"/>
      <c r="IRA154" s="629"/>
      <c r="IRB154" s="629"/>
      <c r="IRC154" s="629"/>
      <c r="IRD154" s="629"/>
      <c r="IRE154" s="629"/>
      <c r="IRF154" s="629"/>
      <c r="IRG154" s="629"/>
      <c r="IRH154" s="629"/>
      <c r="IRI154" s="629"/>
      <c r="IRJ154" s="629"/>
      <c r="IRK154" s="629"/>
      <c r="IRL154" s="629"/>
      <c r="IRM154" s="629"/>
      <c r="IRN154" s="629"/>
      <c r="IRO154" s="629"/>
      <c r="IRP154" s="629"/>
      <c r="IRQ154" s="629"/>
      <c r="IRR154" s="629"/>
      <c r="IRS154" s="629"/>
      <c r="IRT154" s="629"/>
      <c r="IRU154" s="629"/>
      <c r="IRV154" s="629"/>
      <c r="IRW154" s="629"/>
      <c r="IRX154" s="629"/>
      <c r="IRY154" s="629"/>
      <c r="IRZ154" s="629"/>
      <c r="ISA154" s="629"/>
      <c r="ISB154" s="629"/>
      <c r="ISC154" s="629"/>
      <c r="ISD154" s="629"/>
      <c r="ISE154" s="629"/>
      <c r="ISF154" s="629"/>
      <c r="ISG154" s="629"/>
      <c r="ISH154" s="629"/>
      <c r="ISI154" s="629"/>
      <c r="ISJ154" s="629"/>
      <c r="ISK154" s="629"/>
      <c r="ISL154" s="629"/>
      <c r="ISM154" s="629"/>
      <c r="ISN154" s="629"/>
      <c r="ISO154" s="629"/>
      <c r="ISP154" s="629"/>
      <c r="ISQ154" s="629"/>
      <c r="ISR154" s="629"/>
      <c r="ISS154" s="629"/>
      <c r="IST154" s="629"/>
      <c r="ISU154" s="629"/>
      <c r="ISV154" s="629"/>
      <c r="ISW154" s="629"/>
      <c r="ISX154" s="629"/>
      <c r="ISY154" s="629"/>
      <c r="ISZ154" s="629"/>
      <c r="ITA154" s="629"/>
      <c r="ITB154" s="629"/>
      <c r="ITC154" s="629"/>
      <c r="ITD154" s="629"/>
      <c r="ITE154" s="629"/>
      <c r="ITF154" s="629"/>
      <c r="ITG154" s="629"/>
      <c r="ITH154" s="629"/>
      <c r="ITI154" s="629"/>
      <c r="ITJ154" s="629"/>
      <c r="ITK154" s="629"/>
      <c r="ITL154" s="629"/>
      <c r="ITM154" s="629"/>
      <c r="ITN154" s="629"/>
      <c r="ITO154" s="629"/>
      <c r="ITP154" s="629"/>
      <c r="ITQ154" s="629"/>
      <c r="ITR154" s="629"/>
      <c r="ITS154" s="629"/>
      <c r="ITT154" s="629"/>
      <c r="ITU154" s="629"/>
      <c r="ITV154" s="629"/>
      <c r="ITW154" s="629"/>
      <c r="ITX154" s="629"/>
      <c r="ITY154" s="629"/>
      <c r="ITZ154" s="629"/>
      <c r="IUA154" s="629"/>
      <c r="IUB154" s="629"/>
      <c r="IUC154" s="629"/>
      <c r="IUD154" s="629"/>
      <c r="IUE154" s="629"/>
      <c r="IUF154" s="629"/>
      <c r="IUG154" s="629"/>
      <c r="IUH154" s="629"/>
      <c r="IUI154" s="629"/>
      <c r="IUJ154" s="629"/>
      <c r="IUK154" s="629"/>
      <c r="IUL154" s="629"/>
      <c r="IUM154" s="629"/>
      <c r="IUN154" s="629"/>
      <c r="IUO154" s="629"/>
      <c r="IUP154" s="629"/>
      <c r="IUQ154" s="629"/>
      <c r="IUR154" s="629"/>
      <c r="IUS154" s="629"/>
      <c r="IUT154" s="629"/>
      <c r="IUU154" s="629"/>
      <c r="IUV154" s="629"/>
      <c r="IUW154" s="629"/>
      <c r="IUX154" s="629"/>
      <c r="IUY154" s="629"/>
      <c r="IUZ154" s="629"/>
      <c r="IVA154" s="629"/>
      <c r="IVB154" s="629"/>
      <c r="IVC154" s="629"/>
      <c r="IVD154" s="629"/>
      <c r="IVE154" s="629"/>
      <c r="IVF154" s="629"/>
      <c r="IVG154" s="629"/>
      <c r="IVH154" s="629"/>
      <c r="IVI154" s="629"/>
      <c r="IVJ154" s="629"/>
      <c r="IVK154" s="629"/>
      <c r="IVL154" s="629"/>
      <c r="IVM154" s="629"/>
      <c r="IVN154" s="629"/>
      <c r="IVO154" s="629"/>
      <c r="IVP154" s="629"/>
      <c r="IVQ154" s="629"/>
      <c r="IVR154" s="629"/>
      <c r="IVS154" s="629"/>
      <c r="IVT154" s="629"/>
      <c r="IVU154" s="629"/>
      <c r="IVV154" s="629"/>
      <c r="IVW154" s="629"/>
      <c r="IVX154" s="629"/>
      <c r="IVY154" s="629"/>
      <c r="IVZ154" s="629"/>
      <c r="IWA154" s="629"/>
      <c r="IWB154" s="629"/>
      <c r="IWC154" s="629"/>
      <c r="IWD154" s="629"/>
      <c r="IWE154" s="629"/>
      <c r="IWF154" s="629"/>
      <c r="IWG154" s="629"/>
      <c r="IWH154" s="629"/>
      <c r="IWI154" s="629"/>
      <c r="IWJ154" s="629"/>
      <c r="IWK154" s="629"/>
      <c r="IWL154" s="629"/>
      <c r="IWM154" s="629"/>
      <c r="IWN154" s="629"/>
      <c r="IWO154" s="629"/>
      <c r="IWP154" s="629"/>
      <c r="IWQ154" s="629"/>
      <c r="IWR154" s="629"/>
      <c r="IWS154" s="629"/>
      <c r="IWT154" s="629"/>
      <c r="IWU154" s="629"/>
      <c r="IWV154" s="629"/>
      <c r="IWW154" s="629"/>
      <c r="IWX154" s="629"/>
      <c r="IWY154" s="629"/>
      <c r="IWZ154" s="629"/>
      <c r="IXA154" s="629"/>
      <c r="IXB154" s="629"/>
      <c r="IXC154" s="629"/>
      <c r="IXD154" s="629"/>
      <c r="IXE154" s="629"/>
      <c r="IXF154" s="629"/>
      <c r="IXG154" s="629"/>
      <c r="IXH154" s="629"/>
      <c r="IXI154" s="629"/>
      <c r="IXJ154" s="629"/>
      <c r="IXK154" s="629"/>
      <c r="IXL154" s="629"/>
      <c r="IXM154" s="629"/>
      <c r="IXN154" s="629"/>
      <c r="IXO154" s="629"/>
      <c r="IXP154" s="629"/>
      <c r="IXQ154" s="629"/>
      <c r="IXR154" s="629"/>
      <c r="IXS154" s="629"/>
      <c r="IXT154" s="629"/>
      <c r="IXU154" s="629"/>
      <c r="IXV154" s="629"/>
      <c r="IXW154" s="629"/>
      <c r="IXX154" s="629"/>
      <c r="IXY154" s="629"/>
      <c r="IXZ154" s="629"/>
      <c r="IYA154" s="629"/>
      <c r="IYB154" s="629"/>
      <c r="IYC154" s="629"/>
      <c r="IYD154" s="629"/>
      <c r="IYE154" s="629"/>
      <c r="IYF154" s="629"/>
      <c r="IYG154" s="629"/>
      <c r="IYH154" s="629"/>
      <c r="IYI154" s="629"/>
      <c r="IYJ154" s="629"/>
      <c r="IYK154" s="629"/>
      <c r="IYL154" s="629"/>
      <c r="IYM154" s="629"/>
      <c r="IYN154" s="629"/>
      <c r="IYO154" s="629"/>
      <c r="IYP154" s="629"/>
      <c r="IYQ154" s="629"/>
      <c r="IYR154" s="629"/>
      <c r="IYS154" s="629"/>
      <c r="IYT154" s="629"/>
      <c r="IYU154" s="629"/>
      <c r="IYV154" s="629"/>
      <c r="IYW154" s="629"/>
      <c r="IYX154" s="629"/>
      <c r="IYY154" s="629"/>
      <c r="IYZ154" s="629"/>
      <c r="IZA154" s="629"/>
      <c r="IZB154" s="629"/>
      <c r="IZC154" s="629"/>
      <c r="IZD154" s="629"/>
      <c r="IZE154" s="629"/>
      <c r="IZF154" s="629"/>
      <c r="IZG154" s="629"/>
      <c r="IZH154" s="629"/>
      <c r="IZI154" s="629"/>
      <c r="IZJ154" s="629"/>
      <c r="IZK154" s="629"/>
      <c r="IZL154" s="629"/>
      <c r="IZM154" s="629"/>
      <c r="IZN154" s="629"/>
      <c r="IZO154" s="629"/>
      <c r="IZP154" s="629"/>
      <c r="IZQ154" s="629"/>
      <c r="IZR154" s="629"/>
      <c r="IZS154" s="629"/>
      <c r="IZT154" s="629"/>
      <c r="IZU154" s="629"/>
      <c r="IZV154" s="629"/>
      <c r="IZW154" s="629"/>
      <c r="IZX154" s="629"/>
      <c r="IZY154" s="629"/>
      <c r="IZZ154" s="629"/>
      <c r="JAA154" s="629"/>
      <c r="JAB154" s="629"/>
      <c r="JAC154" s="629"/>
      <c r="JAD154" s="629"/>
      <c r="JAE154" s="629"/>
      <c r="JAF154" s="629"/>
      <c r="JAG154" s="629"/>
      <c r="JAH154" s="629"/>
      <c r="JAI154" s="629"/>
      <c r="JAJ154" s="629"/>
      <c r="JAK154" s="629"/>
      <c r="JAL154" s="629"/>
      <c r="JAM154" s="629"/>
      <c r="JAN154" s="629"/>
      <c r="JAO154" s="629"/>
      <c r="JAP154" s="629"/>
      <c r="JAQ154" s="629"/>
      <c r="JAR154" s="629"/>
      <c r="JAS154" s="629"/>
      <c r="JAT154" s="629"/>
      <c r="JAU154" s="629"/>
      <c r="JAV154" s="629"/>
      <c r="JAW154" s="629"/>
      <c r="JAX154" s="629"/>
      <c r="JAY154" s="629"/>
      <c r="JAZ154" s="629"/>
      <c r="JBA154" s="629"/>
      <c r="JBB154" s="629"/>
      <c r="JBC154" s="629"/>
      <c r="JBD154" s="629"/>
      <c r="JBE154" s="629"/>
      <c r="JBF154" s="629"/>
      <c r="JBG154" s="629"/>
      <c r="JBH154" s="629"/>
      <c r="JBI154" s="629"/>
      <c r="JBJ154" s="629"/>
      <c r="JBK154" s="629"/>
      <c r="JBL154" s="629"/>
      <c r="JBM154" s="629"/>
      <c r="JBN154" s="629"/>
      <c r="JBO154" s="629"/>
      <c r="JBP154" s="629"/>
      <c r="JBQ154" s="629"/>
      <c r="JBR154" s="629"/>
      <c r="JBS154" s="629"/>
      <c r="JBT154" s="629"/>
      <c r="JBU154" s="629"/>
      <c r="JBV154" s="629"/>
      <c r="JBW154" s="629"/>
      <c r="JBX154" s="629"/>
      <c r="JBY154" s="629"/>
      <c r="JBZ154" s="629"/>
      <c r="JCA154" s="629"/>
      <c r="JCB154" s="629"/>
      <c r="JCC154" s="629"/>
      <c r="JCD154" s="629"/>
      <c r="JCE154" s="629"/>
      <c r="JCF154" s="629"/>
      <c r="JCG154" s="629"/>
      <c r="JCH154" s="629"/>
      <c r="JCI154" s="629"/>
      <c r="JCJ154" s="629"/>
      <c r="JCK154" s="629"/>
      <c r="JCL154" s="629"/>
      <c r="JCM154" s="629"/>
      <c r="JCN154" s="629"/>
      <c r="JCO154" s="629"/>
      <c r="JCP154" s="629"/>
      <c r="JCQ154" s="629"/>
      <c r="JCR154" s="629"/>
      <c r="JCS154" s="629"/>
      <c r="JCT154" s="629"/>
      <c r="JCU154" s="629"/>
      <c r="JCV154" s="629"/>
      <c r="JCW154" s="629"/>
      <c r="JCX154" s="629"/>
      <c r="JCY154" s="629"/>
      <c r="JCZ154" s="629"/>
      <c r="JDA154" s="629"/>
      <c r="JDB154" s="629"/>
      <c r="JDC154" s="629"/>
      <c r="JDD154" s="629"/>
      <c r="JDE154" s="629"/>
      <c r="JDF154" s="629"/>
      <c r="JDG154" s="629"/>
      <c r="JDH154" s="629"/>
      <c r="JDI154" s="629"/>
      <c r="JDJ154" s="629"/>
      <c r="JDK154" s="629"/>
      <c r="JDL154" s="629"/>
      <c r="JDM154" s="629"/>
      <c r="JDN154" s="629"/>
      <c r="JDO154" s="629"/>
      <c r="JDP154" s="629"/>
      <c r="JDQ154" s="629"/>
      <c r="JDR154" s="629"/>
      <c r="JDS154" s="629"/>
      <c r="JDT154" s="629"/>
      <c r="JDU154" s="629"/>
      <c r="JDV154" s="629"/>
      <c r="JDW154" s="629"/>
      <c r="JDX154" s="629"/>
      <c r="JDY154" s="629"/>
      <c r="JDZ154" s="629"/>
      <c r="JEA154" s="629"/>
      <c r="JEB154" s="629"/>
      <c r="JEC154" s="629"/>
      <c r="JED154" s="629"/>
      <c r="JEE154" s="629"/>
      <c r="JEF154" s="629"/>
      <c r="JEG154" s="629"/>
      <c r="JEH154" s="629"/>
      <c r="JEI154" s="629"/>
      <c r="JEJ154" s="629"/>
      <c r="JEK154" s="629"/>
      <c r="JEL154" s="629"/>
      <c r="JEM154" s="629"/>
      <c r="JEN154" s="629"/>
      <c r="JEO154" s="629"/>
      <c r="JEP154" s="629"/>
      <c r="JEQ154" s="629"/>
      <c r="JER154" s="629"/>
      <c r="JES154" s="629"/>
      <c r="JET154" s="629"/>
      <c r="JEU154" s="629"/>
      <c r="JEV154" s="629"/>
      <c r="JEW154" s="629"/>
      <c r="JEX154" s="629"/>
      <c r="JEY154" s="629"/>
      <c r="JEZ154" s="629"/>
      <c r="JFA154" s="629"/>
      <c r="JFB154" s="629"/>
      <c r="JFC154" s="629"/>
      <c r="JFD154" s="629"/>
      <c r="JFE154" s="629"/>
      <c r="JFF154" s="629"/>
      <c r="JFG154" s="629"/>
      <c r="JFH154" s="629"/>
      <c r="JFI154" s="629"/>
      <c r="JFJ154" s="629"/>
      <c r="JFK154" s="629"/>
      <c r="JFL154" s="629"/>
      <c r="JFM154" s="629"/>
      <c r="JFN154" s="629"/>
      <c r="JFO154" s="629"/>
      <c r="JFP154" s="629"/>
      <c r="JFQ154" s="629"/>
      <c r="JFR154" s="629"/>
      <c r="JFS154" s="629"/>
      <c r="JFT154" s="629"/>
      <c r="JFU154" s="629"/>
      <c r="JFV154" s="629"/>
      <c r="JFW154" s="629"/>
      <c r="JFX154" s="629"/>
      <c r="JFY154" s="629"/>
      <c r="JFZ154" s="629"/>
      <c r="JGA154" s="629"/>
      <c r="JGB154" s="629"/>
      <c r="JGC154" s="629"/>
      <c r="JGD154" s="629"/>
      <c r="JGE154" s="629"/>
      <c r="JGF154" s="629"/>
      <c r="JGG154" s="629"/>
      <c r="JGH154" s="629"/>
      <c r="JGI154" s="629"/>
      <c r="JGJ154" s="629"/>
      <c r="JGK154" s="629"/>
      <c r="JGL154" s="629"/>
      <c r="JGM154" s="629"/>
      <c r="JGN154" s="629"/>
      <c r="JGO154" s="629"/>
      <c r="JGP154" s="629"/>
      <c r="JGQ154" s="629"/>
      <c r="JGR154" s="629"/>
      <c r="JGS154" s="629"/>
      <c r="JGT154" s="629"/>
      <c r="JGU154" s="629"/>
      <c r="JGV154" s="629"/>
      <c r="JGW154" s="629"/>
      <c r="JGX154" s="629"/>
      <c r="JGY154" s="629"/>
      <c r="JGZ154" s="629"/>
      <c r="JHA154" s="629"/>
      <c r="JHB154" s="629"/>
      <c r="JHC154" s="629"/>
      <c r="JHD154" s="629"/>
      <c r="JHE154" s="629"/>
      <c r="JHF154" s="629"/>
      <c r="JHG154" s="629"/>
      <c r="JHH154" s="629"/>
      <c r="JHI154" s="629"/>
      <c r="JHJ154" s="629"/>
      <c r="JHK154" s="629"/>
      <c r="JHL154" s="629"/>
      <c r="JHM154" s="629"/>
      <c r="JHN154" s="629"/>
      <c r="JHO154" s="629"/>
      <c r="JHP154" s="629"/>
      <c r="JHQ154" s="629"/>
      <c r="JHR154" s="629"/>
      <c r="JHS154" s="629"/>
      <c r="JHT154" s="629"/>
      <c r="JHU154" s="629"/>
      <c r="JHV154" s="629"/>
      <c r="JHW154" s="629"/>
      <c r="JHX154" s="629"/>
      <c r="JHY154" s="629"/>
      <c r="JHZ154" s="629"/>
      <c r="JIA154" s="629"/>
      <c r="JIB154" s="629"/>
      <c r="JIC154" s="629"/>
      <c r="JID154" s="629"/>
      <c r="JIE154" s="629"/>
      <c r="JIF154" s="629"/>
      <c r="JIG154" s="629"/>
      <c r="JIH154" s="629"/>
      <c r="JII154" s="629"/>
      <c r="JIJ154" s="629"/>
      <c r="JIK154" s="629"/>
      <c r="JIL154" s="629"/>
      <c r="JIM154" s="629"/>
      <c r="JIN154" s="629"/>
      <c r="JIO154" s="629"/>
      <c r="JIP154" s="629"/>
      <c r="JIQ154" s="629"/>
      <c r="JIR154" s="629"/>
      <c r="JIS154" s="629"/>
      <c r="JIT154" s="629"/>
      <c r="JIU154" s="629"/>
      <c r="JIV154" s="629"/>
      <c r="JIW154" s="629"/>
      <c r="JIX154" s="629"/>
      <c r="JIY154" s="629"/>
      <c r="JIZ154" s="629"/>
      <c r="JJA154" s="629"/>
      <c r="JJB154" s="629"/>
      <c r="JJC154" s="629"/>
      <c r="JJD154" s="629"/>
      <c r="JJE154" s="629"/>
      <c r="JJF154" s="629"/>
      <c r="JJG154" s="629"/>
      <c r="JJH154" s="629"/>
      <c r="JJI154" s="629"/>
      <c r="JJJ154" s="629"/>
      <c r="JJK154" s="629"/>
      <c r="JJL154" s="629"/>
      <c r="JJM154" s="629"/>
      <c r="JJN154" s="629"/>
      <c r="JJO154" s="629"/>
      <c r="JJP154" s="629"/>
      <c r="JJQ154" s="629"/>
      <c r="JJR154" s="629"/>
      <c r="JJS154" s="629"/>
      <c r="JJT154" s="629"/>
      <c r="JJU154" s="629"/>
      <c r="JJV154" s="629"/>
      <c r="JJW154" s="629"/>
      <c r="JJX154" s="629"/>
      <c r="JJY154" s="629"/>
      <c r="JJZ154" s="629"/>
      <c r="JKA154" s="629"/>
      <c r="JKB154" s="629"/>
      <c r="JKC154" s="629"/>
      <c r="JKD154" s="629"/>
      <c r="JKE154" s="629"/>
      <c r="JKF154" s="629"/>
      <c r="JKG154" s="629"/>
      <c r="JKH154" s="629"/>
      <c r="JKI154" s="629"/>
      <c r="JKJ154" s="629"/>
      <c r="JKK154" s="629"/>
      <c r="JKL154" s="629"/>
      <c r="JKM154" s="629"/>
      <c r="JKN154" s="629"/>
      <c r="JKO154" s="629"/>
      <c r="JKP154" s="629"/>
      <c r="JKQ154" s="629"/>
      <c r="JKR154" s="629"/>
      <c r="JKS154" s="629"/>
      <c r="JKT154" s="629"/>
      <c r="JKU154" s="629"/>
      <c r="JKV154" s="629"/>
      <c r="JKW154" s="629"/>
      <c r="JKX154" s="629"/>
      <c r="JKY154" s="629"/>
      <c r="JKZ154" s="629"/>
      <c r="JLA154" s="629"/>
      <c r="JLB154" s="629"/>
      <c r="JLC154" s="629"/>
      <c r="JLD154" s="629"/>
      <c r="JLE154" s="629"/>
      <c r="JLF154" s="629"/>
      <c r="JLG154" s="629"/>
      <c r="JLH154" s="629"/>
      <c r="JLI154" s="629"/>
      <c r="JLJ154" s="629"/>
      <c r="JLK154" s="629"/>
      <c r="JLL154" s="629"/>
      <c r="JLM154" s="629"/>
      <c r="JLN154" s="629"/>
      <c r="JLO154" s="629"/>
      <c r="JLP154" s="629"/>
      <c r="JLQ154" s="629"/>
      <c r="JLR154" s="629"/>
      <c r="JLS154" s="629"/>
      <c r="JLT154" s="629"/>
      <c r="JLU154" s="629"/>
      <c r="JLV154" s="629"/>
      <c r="JLW154" s="629"/>
      <c r="JLX154" s="629"/>
      <c r="JLY154" s="629"/>
      <c r="JLZ154" s="629"/>
      <c r="JMA154" s="629"/>
      <c r="JMB154" s="629"/>
      <c r="JMC154" s="629"/>
      <c r="JMD154" s="629"/>
      <c r="JME154" s="629"/>
      <c r="JMF154" s="629"/>
      <c r="JMG154" s="629"/>
      <c r="JMH154" s="629"/>
      <c r="JMI154" s="629"/>
      <c r="JMJ154" s="629"/>
      <c r="JMK154" s="629"/>
      <c r="JML154" s="629"/>
      <c r="JMM154" s="629"/>
      <c r="JMN154" s="629"/>
      <c r="JMO154" s="629"/>
      <c r="JMP154" s="629"/>
      <c r="JMQ154" s="629"/>
      <c r="JMR154" s="629"/>
      <c r="JMS154" s="629"/>
      <c r="JMT154" s="629"/>
      <c r="JMU154" s="629"/>
      <c r="JMV154" s="629"/>
      <c r="JMW154" s="629"/>
      <c r="JMX154" s="629"/>
      <c r="JMY154" s="629"/>
      <c r="JMZ154" s="629"/>
      <c r="JNA154" s="629"/>
      <c r="JNB154" s="629"/>
      <c r="JNC154" s="629"/>
      <c r="JND154" s="629"/>
      <c r="JNE154" s="629"/>
      <c r="JNF154" s="629"/>
      <c r="JNG154" s="629"/>
      <c r="JNH154" s="629"/>
      <c r="JNI154" s="629"/>
      <c r="JNJ154" s="629"/>
      <c r="JNK154" s="629"/>
      <c r="JNL154" s="629"/>
      <c r="JNM154" s="629"/>
      <c r="JNN154" s="629"/>
      <c r="JNO154" s="629"/>
      <c r="JNP154" s="629"/>
      <c r="JNQ154" s="629"/>
      <c r="JNR154" s="629"/>
      <c r="JNS154" s="629"/>
      <c r="JNT154" s="629"/>
      <c r="JNU154" s="629"/>
      <c r="JNV154" s="629"/>
      <c r="JNW154" s="629"/>
      <c r="JNX154" s="629"/>
      <c r="JNY154" s="629"/>
      <c r="JNZ154" s="629"/>
      <c r="JOA154" s="629"/>
      <c r="JOB154" s="629"/>
      <c r="JOC154" s="629"/>
      <c r="JOD154" s="629"/>
      <c r="JOE154" s="629"/>
      <c r="JOF154" s="629"/>
      <c r="JOG154" s="629"/>
      <c r="JOH154" s="629"/>
      <c r="JOI154" s="629"/>
      <c r="JOJ154" s="629"/>
      <c r="JOK154" s="629"/>
      <c r="JOL154" s="629"/>
      <c r="JOM154" s="629"/>
      <c r="JON154" s="629"/>
      <c r="JOO154" s="629"/>
      <c r="JOP154" s="629"/>
      <c r="JOQ154" s="629"/>
      <c r="JOR154" s="629"/>
      <c r="JOS154" s="629"/>
      <c r="JOT154" s="629"/>
      <c r="JOU154" s="629"/>
      <c r="JOV154" s="629"/>
      <c r="JOW154" s="629"/>
      <c r="JOX154" s="629"/>
      <c r="JOY154" s="629"/>
      <c r="JOZ154" s="629"/>
      <c r="JPA154" s="629"/>
      <c r="JPB154" s="629"/>
      <c r="JPC154" s="629"/>
      <c r="JPD154" s="629"/>
      <c r="JPE154" s="629"/>
      <c r="JPF154" s="629"/>
      <c r="JPG154" s="629"/>
      <c r="JPH154" s="629"/>
      <c r="JPI154" s="629"/>
      <c r="JPJ154" s="629"/>
      <c r="JPK154" s="629"/>
      <c r="JPL154" s="629"/>
      <c r="JPM154" s="629"/>
      <c r="JPN154" s="629"/>
      <c r="JPO154" s="629"/>
      <c r="JPP154" s="629"/>
      <c r="JPQ154" s="629"/>
      <c r="JPR154" s="629"/>
      <c r="JPS154" s="629"/>
      <c r="JPT154" s="629"/>
      <c r="JPU154" s="629"/>
      <c r="JPV154" s="629"/>
      <c r="JPW154" s="629"/>
      <c r="JPX154" s="629"/>
      <c r="JPY154" s="629"/>
      <c r="JPZ154" s="629"/>
      <c r="JQA154" s="629"/>
      <c r="JQB154" s="629"/>
      <c r="JQC154" s="629"/>
      <c r="JQD154" s="629"/>
      <c r="JQE154" s="629"/>
      <c r="JQF154" s="629"/>
      <c r="JQG154" s="629"/>
      <c r="JQH154" s="629"/>
      <c r="JQI154" s="629"/>
      <c r="JQJ154" s="629"/>
      <c r="JQK154" s="629"/>
      <c r="JQL154" s="629"/>
      <c r="JQM154" s="629"/>
      <c r="JQN154" s="629"/>
      <c r="JQO154" s="629"/>
      <c r="JQP154" s="629"/>
      <c r="JQQ154" s="629"/>
      <c r="JQR154" s="629"/>
      <c r="JQS154" s="629"/>
      <c r="JQT154" s="629"/>
      <c r="JQU154" s="629"/>
      <c r="JQV154" s="629"/>
      <c r="JQW154" s="629"/>
      <c r="JQX154" s="629"/>
      <c r="JQY154" s="629"/>
      <c r="JQZ154" s="629"/>
      <c r="JRA154" s="629"/>
      <c r="JRB154" s="629"/>
      <c r="JRC154" s="629"/>
      <c r="JRD154" s="629"/>
      <c r="JRE154" s="629"/>
      <c r="JRF154" s="629"/>
      <c r="JRG154" s="629"/>
      <c r="JRH154" s="629"/>
      <c r="JRI154" s="629"/>
      <c r="JRJ154" s="629"/>
      <c r="JRK154" s="629"/>
      <c r="JRL154" s="629"/>
      <c r="JRM154" s="629"/>
      <c r="JRN154" s="629"/>
      <c r="JRO154" s="629"/>
      <c r="JRP154" s="629"/>
      <c r="JRQ154" s="629"/>
      <c r="JRR154" s="629"/>
      <c r="JRS154" s="629"/>
      <c r="JRT154" s="629"/>
      <c r="JRU154" s="629"/>
      <c r="JRV154" s="629"/>
      <c r="JRW154" s="629"/>
      <c r="JRX154" s="629"/>
      <c r="JRY154" s="629"/>
      <c r="JRZ154" s="629"/>
      <c r="JSA154" s="629"/>
      <c r="JSB154" s="629"/>
      <c r="JSC154" s="629"/>
      <c r="JSD154" s="629"/>
      <c r="JSE154" s="629"/>
      <c r="JSF154" s="629"/>
      <c r="JSG154" s="629"/>
      <c r="JSH154" s="629"/>
      <c r="JSI154" s="629"/>
      <c r="JSJ154" s="629"/>
      <c r="JSK154" s="629"/>
      <c r="JSL154" s="629"/>
      <c r="JSM154" s="629"/>
      <c r="JSN154" s="629"/>
      <c r="JSO154" s="629"/>
      <c r="JSP154" s="629"/>
      <c r="JSQ154" s="629"/>
      <c r="JSR154" s="629"/>
      <c r="JSS154" s="629"/>
      <c r="JST154" s="629"/>
      <c r="JSU154" s="629"/>
      <c r="JSV154" s="629"/>
      <c r="JSW154" s="629"/>
      <c r="JSX154" s="629"/>
      <c r="JSY154" s="629"/>
      <c r="JSZ154" s="629"/>
      <c r="JTA154" s="629"/>
      <c r="JTB154" s="629"/>
      <c r="JTC154" s="629"/>
      <c r="JTD154" s="629"/>
      <c r="JTE154" s="629"/>
      <c r="JTF154" s="629"/>
      <c r="JTG154" s="629"/>
      <c r="JTH154" s="629"/>
      <c r="JTI154" s="629"/>
      <c r="JTJ154" s="629"/>
      <c r="JTK154" s="629"/>
      <c r="JTL154" s="629"/>
      <c r="JTM154" s="629"/>
      <c r="JTN154" s="629"/>
      <c r="JTO154" s="629"/>
      <c r="JTP154" s="629"/>
      <c r="JTQ154" s="629"/>
      <c r="JTR154" s="629"/>
      <c r="JTS154" s="629"/>
      <c r="JTT154" s="629"/>
      <c r="JTU154" s="629"/>
      <c r="JTV154" s="629"/>
      <c r="JTW154" s="629"/>
      <c r="JTX154" s="629"/>
      <c r="JTY154" s="629"/>
      <c r="JTZ154" s="629"/>
      <c r="JUA154" s="629"/>
      <c r="JUB154" s="629"/>
      <c r="JUC154" s="629"/>
      <c r="JUD154" s="629"/>
      <c r="JUE154" s="629"/>
      <c r="JUF154" s="629"/>
      <c r="JUG154" s="629"/>
      <c r="JUH154" s="629"/>
      <c r="JUI154" s="629"/>
      <c r="JUJ154" s="629"/>
      <c r="JUK154" s="629"/>
      <c r="JUL154" s="629"/>
      <c r="JUM154" s="629"/>
      <c r="JUN154" s="629"/>
      <c r="JUO154" s="629"/>
      <c r="JUP154" s="629"/>
      <c r="JUQ154" s="629"/>
      <c r="JUR154" s="629"/>
      <c r="JUS154" s="629"/>
      <c r="JUT154" s="629"/>
      <c r="JUU154" s="629"/>
      <c r="JUV154" s="629"/>
      <c r="JUW154" s="629"/>
      <c r="JUX154" s="629"/>
      <c r="JUY154" s="629"/>
      <c r="JUZ154" s="629"/>
      <c r="JVA154" s="629"/>
      <c r="JVB154" s="629"/>
      <c r="JVC154" s="629"/>
      <c r="JVD154" s="629"/>
      <c r="JVE154" s="629"/>
      <c r="JVF154" s="629"/>
      <c r="JVG154" s="629"/>
      <c r="JVH154" s="629"/>
      <c r="JVI154" s="629"/>
      <c r="JVJ154" s="629"/>
      <c r="JVK154" s="629"/>
      <c r="JVL154" s="629"/>
      <c r="JVM154" s="629"/>
      <c r="JVN154" s="629"/>
      <c r="JVO154" s="629"/>
      <c r="JVP154" s="629"/>
      <c r="JVQ154" s="629"/>
      <c r="JVR154" s="629"/>
      <c r="JVS154" s="629"/>
      <c r="JVT154" s="629"/>
      <c r="JVU154" s="629"/>
      <c r="JVV154" s="629"/>
      <c r="JVW154" s="629"/>
      <c r="JVX154" s="629"/>
      <c r="JVY154" s="629"/>
      <c r="JVZ154" s="629"/>
      <c r="JWA154" s="629"/>
      <c r="JWB154" s="629"/>
      <c r="JWC154" s="629"/>
      <c r="JWD154" s="629"/>
      <c r="JWE154" s="629"/>
      <c r="JWF154" s="629"/>
      <c r="JWG154" s="629"/>
      <c r="JWH154" s="629"/>
      <c r="JWI154" s="629"/>
      <c r="JWJ154" s="629"/>
      <c r="JWK154" s="629"/>
      <c r="JWL154" s="629"/>
      <c r="JWM154" s="629"/>
      <c r="JWN154" s="629"/>
      <c r="JWO154" s="629"/>
      <c r="JWP154" s="629"/>
      <c r="JWQ154" s="629"/>
      <c r="JWR154" s="629"/>
      <c r="JWS154" s="629"/>
      <c r="JWT154" s="629"/>
      <c r="JWU154" s="629"/>
      <c r="JWV154" s="629"/>
      <c r="JWW154" s="629"/>
      <c r="JWX154" s="629"/>
      <c r="JWY154" s="629"/>
      <c r="JWZ154" s="629"/>
      <c r="JXA154" s="629"/>
      <c r="JXB154" s="629"/>
      <c r="JXC154" s="629"/>
      <c r="JXD154" s="629"/>
      <c r="JXE154" s="629"/>
      <c r="JXF154" s="629"/>
      <c r="JXG154" s="629"/>
      <c r="JXH154" s="629"/>
      <c r="JXI154" s="629"/>
      <c r="JXJ154" s="629"/>
      <c r="JXK154" s="629"/>
      <c r="JXL154" s="629"/>
      <c r="JXM154" s="629"/>
      <c r="JXN154" s="629"/>
      <c r="JXO154" s="629"/>
      <c r="JXP154" s="629"/>
      <c r="JXQ154" s="629"/>
      <c r="JXR154" s="629"/>
      <c r="JXS154" s="629"/>
      <c r="JXT154" s="629"/>
      <c r="JXU154" s="629"/>
      <c r="JXV154" s="629"/>
      <c r="JXW154" s="629"/>
      <c r="JXX154" s="629"/>
      <c r="JXY154" s="629"/>
      <c r="JXZ154" s="629"/>
      <c r="JYA154" s="629"/>
      <c r="JYB154" s="629"/>
      <c r="JYC154" s="629"/>
      <c r="JYD154" s="629"/>
      <c r="JYE154" s="629"/>
      <c r="JYF154" s="629"/>
      <c r="JYG154" s="629"/>
      <c r="JYH154" s="629"/>
      <c r="JYI154" s="629"/>
      <c r="JYJ154" s="629"/>
      <c r="JYK154" s="629"/>
      <c r="JYL154" s="629"/>
      <c r="JYM154" s="629"/>
      <c r="JYN154" s="629"/>
      <c r="JYO154" s="629"/>
      <c r="JYP154" s="629"/>
      <c r="JYQ154" s="629"/>
      <c r="JYR154" s="629"/>
      <c r="JYS154" s="629"/>
      <c r="JYT154" s="629"/>
      <c r="JYU154" s="629"/>
      <c r="JYV154" s="629"/>
      <c r="JYW154" s="629"/>
      <c r="JYX154" s="629"/>
      <c r="JYY154" s="629"/>
      <c r="JYZ154" s="629"/>
      <c r="JZA154" s="629"/>
      <c r="JZB154" s="629"/>
      <c r="JZC154" s="629"/>
      <c r="JZD154" s="629"/>
      <c r="JZE154" s="629"/>
      <c r="JZF154" s="629"/>
      <c r="JZG154" s="629"/>
      <c r="JZH154" s="629"/>
      <c r="JZI154" s="629"/>
      <c r="JZJ154" s="629"/>
      <c r="JZK154" s="629"/>
      <c r="JZL154" s="629"/>
      <c r="JZM154" s="629"/>
      <c r="JZN154" s="629"/>
      <c r="JZO154" s="629"/>
      <c r="JZP154" s="629"/>
      <c r="JZQ154" s="629"/>
      <c r="JZR154" s="629"/>
      <c r="JZS154" s="629"/>
      <c r="JZT154" s="629"/>
      <c r="JZU154" s="629"/>
      <c r="JZV154" s="629"/>
      <c r="JZW154" s="629"/>
      <c r="JZX154" s="629"/>
      <c r="JZY154" s="629"/>
      <c r="JZZ154" s="629"/>
      <c r="KAA154" s="629"/>
      <c r="KAB154" s="629"/>
      <c r="KAC154" s="629"/>
      <c r="KAD154" s="629"/>
      <c r="KAE154" s="629"/>
      <c r="KAF154" s="629"/>
      <c r="KAG154" s="629"/>
      <c r="KAH154" s="629"/>
      <c r="KAI154" s="629"/>
      <c r="KAJ154" s="629"/>
      <c r="KAK154" s="629"/>
      <c r="KAL154" s="629"/>
      <c r="KAM154" s="629"/>
      <c r="KAN154" s="629"/>
      <c r="KAO154" s="629"/>
      <c r="KAP154" s="629"/>
      <c r="KAQ154" s="629"/>
      <c r="KAR154" s="629"/>
      <c r="KAS154" s="629"/>
      <c r="KAT154" s="629"/>
      <c r="KAU154" s="629"/>
      <c r="KAV154" s="629"/>
      <c r="KAW154" s="629"/>
      <c r="KAX154" s="629"/>
      <c r="KAY154" s="629"/>
      <c r="KAZ154" s="629"/>
      <c r="KBA154" s="629"/>
      <c r="KBB154" s="629"/>
      <c r="KBC154" s="629"/>
      <c r="KBD154" s="629"/>
      <c r="KBE154" s="629"/>
      <c r="KBF154" s="629"/>
      <c r="KBG154" s="629"/>
      <c r="KBH154" s="629"/>
      <c r="KBI154" s="629"/>
      <c r="KBJ154" s="629"/>
      <c r="KBK154" s="629"/>
      <c r="KBL154" s="629"/>
      <c r="KBM154" s="629"/>
      <c r="KBN154" s="629"/>
      <c r="KBO154" s="629"/>
      <c r="KBP154" s="629"/>
      <c r="KBQ154" s="629"/>
      <c r="KBR154" s="629"/>
      <c r="KBS154" s="629"/>
      <c r="KBT154" s="629"/>
      <c r="KBU154" s="629"/>
      <c r="KBV154" s="629"/>
      <c r="KBW154" s="629"/>
      <c r="KBX154" s="629"/>
      <c r="KBY154" s="629"/>
      <c r="KBZ154" s="629"/>
      <c r="KCA154" s="629"/>
      <c r="KCB154" s="629"/>
      <c r="KCC154" s="629"/>
      <c r="KCD154" s="629"/>
      <c r="KCE154" s="629"/>
      <c r="KCF154" s="629"/>
      <c r="KCG154" s="629"/>
      <c r="KCH154" s="629"/>
      <c r="KCI154" s="629"/>
      <c r="KCJ154" s="629"/>
      <c r="KCK154" s="629"/>
      <c r="KCL154" s="629"/>
      <c r="KCM154" s="629"/>
      <c r="KCN154" s="629"/>
      <c r="KCO154" s="629"/>
      <c r="KCP154" s="629"/>
      <c r="KCQ154" s="629"/>
      <c r="KCR154" s="629"/>
      <c r="KCS154" s="629"/>
      <c r="KCT154" s="629"/>
      <c r="KCU154" s="629"/>
      <c r="KCV154" s="629"/>
      <c r="KCW154" s="629"/>
      <c r="KCX154" s="629"/>
      <c r="KCY154" s="629"/>
      <c r="KCZ154" s="629"/>
      <c r="KDA154" s="629"/>
      <c r="KDB154" s="629"/>
      <c r="KDC154" s="629"/>
      <c r="KDD154" s="629"/>
      <c r="KDE154" s="629"/>
      <c r="KDF154" s="629"/>
      <c r="KDG154" s="629"/>
      <c r="KDH154" s="629"/>
      <c r="KDI154" s="629"/>
      <c r="KDJ154" s="629"/>
      <c r="KDK154" s="629"/>
      <c r="KDL154" s="629"/>
      <c r="KDM154" s="629"/>
      <c r="KDN154" s="629"/>
      <c r="KDO154" s="629"/>
      <c r="KDP154" s="629"/>
      <c r="KDQ154" s="629"/>
      <c r="KDR154" s="629"/>
      <c r="KDS154" s="629"/>
      <c r="KDT154" s="629"/>
      <c r="KDU154" s="629"/>
      <c r="KDV154" s="629"/>
      <c r="KDW154" s="629"/>
      <c r="KDX154" s="629"/>
      <c r="KDY154" s="629"/>
      <c r="KDZ154" s="629"/>
      <c r="KEA154" s="629"/>
      <c r="KEB154" s="629"/>
      <c r="KEC154" s="629"/>
      <c r="KED154" s="629"/>
      <c r="KEE154" s="629"/>
      <c r="KEF154" s="629"/>
      <c r="KEG154" s="629"/>
      <c r="KEH154" s="629"/>
      <c r="KEI154" s="629"/>
      <c r="KEJ154" s="629"/>
      <c r="KEK154" s="629"/>
      <c r="KEL154" s="629"/>
      <c r="KEM154" s="629"/>
      <c r="KEN154" s="629"/>
      <c r="KEO154" s="629"/>
      <c r="KEP154" s="629"/>
      <c r="KEQ154" s="629"/>
      <c r="KER154" s="629"/>
      <c r="KES154" s="629"/>
      <c r="KET154" s="629"/>
      <c r="KEU154" s="629"/>
      <c r="KEV154" s="629"/>
      <c r="KEW154" s="629"/>
      <c r="KEX154" s="629"/>
      <c r="KEY154" s="629"/>
      <c r="KEZ154" s="629"/>
      <c r="KFA154" s="629"/>
      <c r="KFB154" s="629"/>
      <c r="KFC154" s="629"/>
      <c r="KFD154" s="629"/>
      <c r="KFE154" s="629"/>
      <c r="KFF154" s="629"/>
      <c r="KFG154" s="629"/>
      <c r="KFH154" s="629"/>
      <c r="KFI154" s="629"/>
      <c r="KFJ154" s="629"/>
      <c r="KFK154" s="629"/>
      <c r="KFL154" s="629"/>
      <c r="KFM154" s="629"/>
      <c r="KFN154" s="629"/>
      <c r="KFO154" s="629"/>
      <c r="KFP154" s="629"/>
      <c r="KFQ154" s="629"/>
      <c r="KFR154" s="629"/>
      <c r="KFS154" s="629"/>
      <c r="KFT154" s="629"/>
      <c r="KFU154" s="629"/>
      <c r="KFV154" s="629"/>
      <c r="KFW154" s="629"/>
      <c r="KFX154" s="629"/>
      <c r="KFY154" s="629"/>
      <c r="KFZ154" s="629"/>
      <c r="KGA154" s="629"/>
      <c r="KGB154" s="629"/>
      <c r="KGC154" s="629"/>
      <c r="KGD154" s="629"/>
      <c r="KGE154" s="629"/>
      <c r="KGF154" s="629"/>
      <c r="KGG154" s="629"/>
      <c r="KGH154" s="629"/>
      <c r="KGI154" s="629"/>
      <c r="KGJ154" s="629"/>
      <c r="KGK154" s="629"/>
      <c r="KGL154" s="629"/>
      <c r="KGM154" s="629"/>
      <c r="KGN154" s="629"/>
      <c r="KGO154" s="629"/>
      <c r="KGP154" s="629"/>
      <c r="KGQ154" s="629"/>
      <c r="KGR154" s="629"/>
      <c r="KGS154" s="629"/>
      <c r="KGT154" s="629"/>
      <c r="KGU154" s="629"/>
      <c r="KGV154" s="629"/>
      <c r="KGW154" s="629"/>
      <c r="KGX154" s="629"/>
      <c r="KGY154" s="629"/>
      <c r="KGZ154" s="629"/>
      <c r="KHA154" s="629"/>
      <c r="KHB154" s="629"/>
      <c r="KHC154" s="629"/>
      <c r="KHD154" s="629"/>
      <c r="KHE154" s="629"/>
      <c r="KHF154" s="629"/>
      <c r="KHG154" s="629"/>
      <c r="KHH154" s="629"/>
      <c r="KHI154" s="629"/>
      <c r="KHJ154" s="629"/>
      <c r="KHK154" s="629"/>
      <c r="KHL154" s="629"/>
      <c r="KHM154" s="629"/>
      <c r="KHN154" s="629"/>
      <c r="KHO154" s="629"/>
      <c r="KHP154" s="629"/>
      <c r="KHQ154" s="629"/>
      <c r="KHR154" s="629"/>
      <c r="KHS154" s="629"/>
      <c r="KHT154" s="629"/>
      <c r="KHU154" s="629"/>
      <c r="KHV154" s="629"/>
      <c r="KHW154" s="629"/>
      <c r="KHX154" s="629"/>
      <c r="KHY154" s="629"/>
      <c r="KHZ154" s="629"/>
      <c r="KIA154" s="629"/>
      <c r="KIB154" s="629"/>
      <c r="KIC154" s="629"/>
      <c r="KID154" s="629"/>
      <c r="KIE154" s="629"/>
      <c r="KIF154" s="629"/>
      <c r="KIG154" s="629"/>
      <c r="KIH154" s="629"/>
      <c r="KII154" s="629"/>
      <c r="KIJ154" s="629"/>
      <c r="KIK154" s="629"/>
      <c r="KIL154" s="629"/>
      <c r="KIM154" s="629"/>
      <c r="KIN154" s="629"/>
      <c r="KIO154" s="629"/>
      <c r="KIP154" s="629"/>
      <c r="KIQ154" s="629"/>
      <c r="KIR154" s="629"/>
      <c r="KIS154" s="629"/>
      <c r="KIT154" s="629"/>
      <c r="KIU154" s="629"/>
      <c r="KIV154" s="629"/>
      <c r="KIW154" s="629"/>
      <c r="KIX154" s="629"/>
      <c r="KIY154" s="629"/>
      <c r="KIZ154" s="629"/>
      <c r="KJA154" s="629"/>
      <c r="KJB154" s="629"/>
      <c r="KJC154" s="629"/>
      <c r="KJD154" s="629"/>
      <c r="KJE154" s="629"/>
      <c r="KJF154" s="629"/>
      <c r="KJG154" s="629"/>
      <c r="KJH154" s="629"/>
      <c r="KJI154" s="629"/>
      <c r="KJJ154" s="629"/>
      <c r="KJK154" s="629"/>
      <c r="KJL154" s="629"/>
      <c r="KJM154" s="629"/>
      <c r="KJN154" s="629"/>
      <c r="KJO154" s="629"/>
      <c r="KJP154" s="629"/>
      <c r="KJQ154" s="629"/>
      <c r="KJR154" s="629"/>
      <c r="KJS154" s="629"/>
      <c r="KJT154" s="629"/>
      <c r="KJU154" s="629"/>
      <c r="KJV154" s="629"/>
      <c r="KJW154" s="629"/>
      <c r="KJX154" s="629"/>
      <c r="KJY154" s="629"/>
      <c r="KJZ154" s="629"/>
      <c r="KKA154" s="629"/>
      <c r="KKB154" s="629"/>
      <c r="KKC154" s="629"/>
      <c r="KKD154" s="629"/>
      <c r="KKE154" s="629"/>
      <c r="KKF154" s="629"/>
      <c r="KKG154" s="629"/>
      <c r="KKH154" s="629"/>
      <c r="KKI154" s="629"/>
      <c r="KKJ154" s="629"/>
      <c r="KKK154" s="629"/>
      <c r="KKL154" s="629"/>
      <c r="KKM154" s="629"/>
      <c r="KKN154" s="629"/>
      <c r="KKO154" s="629"/>
      <c r="KKP154" s="629"/>
      <c r="KKQ154" s="629"/>
      <c r="KKR154" s="629"/>
      <c r="KKS154" s="629"/>
      <c r="KKT154" s="629"/>
      <c r="KKU154" s="629"/>
      <c r="KKV154" s="629"/>
      <c r="KKW154" s="629"/>
      <c r="KKX154" s="629"/>
      <c r="KKY154" s="629"/>
      <c r="KKZ154" s="629"/>
      <c r="KLA154" s="629"/>
      <c r="KLB154" s="629"/>
      <c r="KLC154" s="629"/>
      <c r="KLD154" s="629"/>
      <c r="KLE154" s="629"/>
      <c r="KLF154" s="629"/>
      <c r="KLG154" s="629"/>
      <c r="KLH154" s="629"/>
      <c r="KLI154" s="629"/>
      <c r="KLJ154" s="629"/>
      <c r="KLK154" s="629"/>
      <c r="KLL154" s="629"/>
      <c r="KLM154" s="629"/>
      <c r="KLN154" s="629"/>
      <c r="KLO154" s="629"/>
      <c r="KLP154" s="629"/>
      <c r="KLQ154" s="629"/>
      <c r="KLR154" s="629"/>
      <c r="KLS154" s="629"/>
      <c r="KLT154" s="629"/>
      <c r="KLU154" s="629"/>
      <c r="KLV154" s="629"/>
      <c r="KLW154" s="629"/>
      <c r="KLX154" s="629"/>
      <c r="KLY154" s="629"/>
      <c r="KLZ154" s="629"/>
      <c r="KMA154" s="629"/>
      <c r="KMB154" s="629"/>
      <c r="KMC154" s="629"/>
      <c r="KMD154" s="629"/>
      <c r="KME154" s="629"/>
      <c r="KMF154" s="629"/>
      <c r="KMG154" s="629"/>
      <c r="KMH154" s="629"/>
      <c r="KMI154" s="629"/>
      <c r="KMJ154" s="629"/>
      <c r="KMK154" s="629"/>
      <c r="KML154" s="629"/>
      <c r="KMM154" s="629"/>
      <c r="KMN154" s="629"/>
      <c r="KMO154" s="629"/>
      <c r="KMP154" s="629"/>
      <c r="KMQ154" s="629"/>
      <c r="KMR154" s="629"/>
      <c r="KMS154" s="629"/>
      <c r="KMT154" s="629"/>
      <c r="KMU154" s="629"/>
      <c r="KMV154" s="629"/>
      <c r="KMW154" s="629"/>
      <c r="KMX154" s="629"/>
      <c r="KMY154" s="629"/>
      <c r="KMZ154" s="629"/>
      <c r="KNA154" s="629"/>
      <c r="KNB154" s="629"/>
      <c r="KNC154" s="629"/>
      <c r="KND154" s="629"/>
      <c r="KNE154" s="629"/>
      <c r="KNF154" s="629"/>
      <c r="KNG154" s="629"/>
      <c r="KNH154" s="629"/>
      <c r="KNI154" s="629"/>
      <c r="KNJ154" s="629"/>
      <c r="KNK154" s="629"/>
      <c r="KNL154" s="629"/>
      <c r="KNM154" s="629"/>
      <c r="KNN154" s="629"/>
      <c r="KNO154" s="629"/>
      <c r="KNP154" s="629"/>
      <c r="KNQ154" s="629"/>
      <c r="KNR154" s="629"/>
      <c r="KNS154" s="629"/>
      <c r="KNT154" s="629"/>
      <c r="KNU154" s="629"/>
      <c r="KNV154" s="629"/>
      <c r="KNW154" s="629"/>
      <c r="KNX154" s="629"/>
      <c r="KNY154" s="629"/>
      <c r="KNZ154" s="629"/>
      <c r="KOA154" s="629"/>
      <c r="KOB154" s="629"/>
      <c r="KOC154" s="629"/>
      <c r="KOD154" s="629"/>
      <c r="KOE154" s="629"/>
      <c r="KOF154" s="629"/>
      <c r="KOG154" s="629"/>
      <c r="KOH154" s="629"/>
      <c r="KOI154" s="629"/>
      <c r="KOJ154" s="629"/>
      <c r="KOK154" s="629"/>
      <c r="KOL154" s="629"/>
      <c r="KOM154" s="629"/>
      <c r="KON154" s="629"/>
      <c r="KOO154" s="629"/>
      <c r="KOP154" s="629"/>
      <c r="KOQ154" s="629"/>
      <c r="KOR154" s="629"/>
      <c r="KOS154" s="629"/>
      <c r="KOT154" s="629"/>
      <c r="KOU154" s="629"/>
      <c r="KOV154" s="629"/>
      <c r="KOW154" s="629"/>
      <c r="KOX154" s="629"/>
      <c r="KOY154" s="629"/>
      <c r="KOZ154" s="629"/>
      <c r="KPA154" s="629"/>
      <c r="KPB154" s="629"/>
      <c r="KPC154" s="629"/>
      <c r="KPD154" s="629"/>
      <c r="KPE154" s="629"/>
      <c r="KPF154" s="629"/>
      <c r="KPG154" s="629"/>
      <c r="KPH154" s="629"/>
      <c r="KPI154" s="629"/>
      <c r="KPJ154" s="629"/>
      <c r="KPK154" s="629"/>
      <c r="KPL154" s="629"/>
      <c r="KPM154" s="629"/>
      <c r="KPN154" s="629"/>
      <c r="KPO154" s="629"/>
      <c r="KPP154" s="629"/>
      <c r="KPQ154" s="629"/>
      <c r="KPR154" s="629"/>
      <c r="KPS154" s="629"/>
      <c r="KPT154" s="629"/>
      <c r="KPU154" s="629"/>
      <c r="KPV154" s="629"/>
      <c r="KPW154" s="629"/>
      <c r="KPX154" s="629"/>
      <c r="KPY154" s="629"/>
      <c r="KPZ154" s="629"/>
      <c r="KQA154" s="629"/>
      <c r="KQB154" s="629"/>
      <c r="KQC154" s="629"/>
      <c r="KQD154" s="629"/>
      <c r="KQE154" s="629"/>
      <c r="KQF154" s="629"/>
      <c r="KQG154" s="629"/>
      <c r="KQH154" s="629"/>
      <c r="KQI154" s="629"/>
      <c r="KQJ154" s="629"/>
      <c r="KQK154" s="629"/>
      <c r="KQL154" s="629"/>
      <c r="KQM154" s="629"/>
      <c r="KQN154" s="629"/>
      <c r="KQO154" s="629"/>
      <c r="KQP154" s="629"/>
      <c r="KQQ154" s="629"/>
      <c r="KQR154" s="629"/>
      <c r="KQS154" s="629"/>
      <c r="KQT154" s="629"/>
      <c r="KQU154" s="629"/>
      <c r="KQV154" s="629"/>
      <c r="KQW154" s="629"/>
      <c r="KQX154" s="629"/>
      <c r="KQY154" s="629"/>
      <c r="KQZ154" s="629"/>
      <c r="KRA154" s="629"/>
      <c r="KRB154" s="629"/>
      <c r="KRC154" s="629"/>
      <c r="KRD154" s="629"/>
      <c r="KRE154" s="629"/>
      <c r="KRF154" s="629"/>
      <c r="KRG154" s="629"/>
      <c r="KRH154" s="629"/>
      <c r="KRI154" s="629"/>
      <c r="KRJ154" s="629"/>
      <c r="KRK154" s="629"/>
      <c r="KRL154" s="629"/>
      <c r="KRM154" s="629"/>
      <c r="KRN154" s="629"/>
      <c r="KRO154" s="629"/>
      <c r="KRP154" s="629"/>
      <c r="KRQ154" s="629"/>
      <c r="KRR154" s="629"/>
      <c r="KRS154" s="629"/>
      <c r="KRT154" s="629"/>
      <c r="KRU154" s="629"/>
      <c r="KRV154" s="629"/>
      <c r="KRW154" s="629"/>
      <c r="KRX154" s="629"/>
      <c r="KRY154" s="629"/>
      <c r="KRZ154" s="629"/>
      <c r="KSA154" s="629"/>
      <c r="KSB154" s="629"/>
      <c r="KSC154" s="629"/>
      <c r="KSD154" s="629"/>
      <c r="KSE154" s="629"/>
      <c r="KSF154" s="629"/>
      <c r="KSG154" s="629"/>
      <c r="KSH154" s="629"/>
      <c r="KSI154" s="629"/>
      <c r="KSJ154" s="629"/>
      <c r="KSK154" s="629"/>
      <c r="KSL154" s="629"/>
      <c r="KSM154" s="629"/>
      <c r="KSN154" s="629"/>
      <c r="KSO154" s="629"/>
      <c r="KSP154" s="629"/>
      <c r="KSQ154" s="629"/>
      <c r="KSR154" s="629"/>
      <c r="KSS154" s="629"/>
      <c r="KST154" s="629"/>
      <c r="KSU154" s="629"/>
      <c r="KSV154" s="629"/>
      <c r="KSW154" s="629"/>
      <c r="KSX154" s="629"/>
      <c r="KSY154" s="629"/>
      <c r="KSZ154" s="629"/>
      <c r="KTA154" s="629"/>
      <c r="KTB154" s="629"/>
      <c r="KTC154" s="629"/>
      <c r="KTD154" s="629"/>
      <c r="KTE154" s="629"/>
      <c r="KTF154" s="629"/>
      <c r="KTG154" s="629"/>
      <c r="KTH154" s="629"/>
      <c r="KTI154" s="629"/>
      <c r="KTJ154" s="629"/>
      <c r="KTK154" s="629"/>
      <c r="KTL154" s="629"/>
      <c r="KTM154" s="629"/>
      <c r="KTN154" s="629"/>
      <c r="KTO154" s="629"/>
      <c r="KTP154" s="629"/>
      <c r="KTQ154" s="629"/>
      <c r="KTR154" s="629"/>
      <c r="KTS154" s="629"/>
      <c r="KTT154" s="629"/>
      <c r="KTU154" s="629"/>
      <c r="KTV154" s="629"/>
      <c r="KTW154" s="629"/>
      <c r="KTX154" s="629"/>
      <c r="KTY154" s="629"/>
      <c r="KTZ154" s="629"/>
      <c r="KUA154" s="629"/>
      <c r="KUB154" s="629"/>
      <c r="KUC154" s="629"/>
      <c r="KUD154" s="629"/>
      <c r="KUE154" s="629"/>
      <c r="KUF154" s="629"/>
      <c r="KUG154" s="629"/>
      <c r="KUH154" s="629"/>
      <c r="KUI154" s="629"/>
      <c r="KUJ154" s="629"/>
      <c r="KUK154" s="629"/>
      <c r="KUL154" s="629"/>
      <c r="KUM154" s="629"/>
      <c r="KUN154" s="629"/>
      <c r="KUO154" s="629"/>
      <c r="KUP154" s="629"/>
      <c r="KUQ154" s="629"/>
      <c r="KUR154" s="629"/>
      <c r="KUS154" s="629"/>
      <c r="KUT154" s="629"/>
      <c r="KUU154" s="629"/>
      <c r="KUV154" s="629"/>
      <c r="KUW154" s="629"/>
      <c r="KUX154" s="629"/>
      <c r="KUY154" s="629"/>
      <c r="KUZ154" s="629"/>
      <c r="KVA154" s="629"/>
      <c r="KVB154" s="629"/>
      <c r="KVC154" s="629"/>
      <c r="KVD154" s="629"/>
      <c r="KVE154" s="629"/>
      <c r="KVF154" s="629"/>
      <c r="KVG154" s="629"/>
      <c r="KVH154" s="629"/>
      <c r="KVI154" s="629"/>
      <c r="KVJ154" s="629"/>
      <c r="KVK154" s="629"/>
      <c r="KVL154" s="629"/>
      <c r="KVM154" s="629"/>
      <c r="KVN154" s="629"/>
      <c r="KVO154" s="629"/>
      <c r="KVP154" s="629"/>
      <c r="KVQ154" s="629"/>
      <c r="KVR154" s="629"/>
      <c r="KVS154" s="629"/>
      <c r="KVT154" s="629"/>
      <c r="KVU154" s="629"/>
      <c r="KVV154" s="629"/>
      <c r="KVW154" s="629"/>
      <c r="KVX154" s="629"/>
      <c r="KVY154" s="629"/>
      <c r="KVZ154" s="629"/>
      <c r="KWA154" s="629"/>
      <c r="KWB154" s="629"/>
      <c r="KWC154" s="629"/>
      <c r="KWD154" s="629"/>
      <c r="KWE154" s="629"/>
      <c r="KWF154" s="629"/>
      <c r="KWG154" s="629"/>
      <c r="KWH154" s="629"/>
      <c r="KWI154" s="629"/>
      <c r="KWJ154" s="629"/>
      <c r="KWK154" s="629"/>
      <c r="KWL154" s="629"/>
      <c r="KWM154" s="629"/>
      <c r="KWN154" s="629"/>
      <c r="KWO154" s="629"/>
      <c r="KWP154" s="629"/>
      <c r="KWQ154" s="629"/>
      <c r="KWR154" s="629"/>
      <c r="KWS154" s="629"/>
      <c r="KWT154" s="629"/>
      <c r="KWU154" s="629"/>
      <c r="KWV154" s="629"/>
      <c r="KWW154" s="629"/>
      <c r="KWX154" s="629"/>
      <c r="KWY154" s="629"/>
      <c r="KWZ154" s="629"/>
      <c r="KXA154" s="629"/>
      <c r="KXB154" s="629"/>
      <c r="KXC154" s="629"/>
      <c r="KXD154" s="629"/>
      <c r="KXE154" s="629"/>
      <c r="KXF154" s="629"/>
      <c r="KXG154" s="629"/>
      <c r="KXH154" s="629"/>
      <c r="KXI154" s="629"/>
      <c r="KXJ154" s="629"/>
      <c r="KXK154" s="629"/>
      <c r="KXL154" s="629"/>
      <c r="KXM154" s="629"/>
      <c r="KXN154" s="629"/>
      <c r="KXO154" s="629"/>
      <c r="KXP154" s="629"/>
      <c r="KXQ154" s="629"/>
      <c r="KXR154" s="629"/>
      <c r="KXS154" s="629"/>
      <c r="KXT154" s="629"/>
      <c r="KXU154" s="629"/>
      <c r="KXV154" s="629"/>
      <c r="KXW154" s="629"/>
      <c r="KXX154" s="629"/>
      <c r="KXY154" s="629"/>
      <c r="KXZ154" s="629"/>
      <c r="KYA154" s="629"/>
      <c r="KYB154" s="629"/>
      <c r="KYC154" s="629"/>
      <c r="KYD154" s="629"/>
      <c r="KYE154" s="629"/>
      <c r="KYF154" s="629"/>
      <c r="KYG154" s="629"/>
      <c r="KYH154" s="629"/>
      <c r="KYI154" s="629"/>
      <c r="KYJ154" s="629"/>
      <c r="KYK154" s="629"/>
      <c r="KYL154" s="629"/>
      <c r="KYM154" s="629"/>
      <c r="KYN154" s="629"/>
      <c r="KYO154" s="629"/>
      <c r="KYP154" s="629"/>
      <c r="KYQ154" s="629"/>
      <c r="KYR154" s="629"/>
      <c r="KYS154" s="629"/>
      <c r="KYT154" s="629"/>
      <c r="KYU154" s="629"/>
      <c r="KYV154" s="629"/>
      <c r="KYW154" s="629"/>
      <c r="KYX154" s="629"/>
      <c r="KYY154" s="629"/>
      <c r="KYZ154" s="629"/>
      <c r="KZA154" s="629"/>
      <c r="KZB154" s="629"/>
      <c r="KZC154" s="629"/>
      <c r="KZD154" s="629"/>
      <c r="KZE154" s="629"/>
      <c r="KZF154" s="629"/>
      <c r="KZG154" s="629"/>
      <c r="KZH154" s="629"/>
      <c r="KZI154" s="629"/>
      <c r="KZJ154" s="629"/>
      <c r="KZK154" s="629"/>
      <c r="KZL154" s="629"/>
      <c r="KZM154" s="629"/>
      <c r="KZN154" s="629"/>
      <c r="KZO154" s="629"/>
      <c r="KZP154" s="629"/>
      <c r="KZQ154" s="629"/>
      <c r="KZR154" s="629"/>
      <c r="KZS154" s="629"/>
      <c r="KZT154" s="629"/>
      <c r="KZU154" s="629"/>
      <c r="KZV154" s="629"/>
      <c r="KZW154" s="629"/>
      <c r="KZX154" s="629"/>
      <c r="KZY154" s="629"/>
      <c r="KZZ154" s="629"/>
      <c r="LAA154" s="629"/>
      <c r="LAB154" s="629"/>
      <c r="LAC154" s="629"/>
      <c r="LAD154" s="629"/>
      <c r="LAE154" s="629"/>
      <c r="LAF154" s="629"/>
      <c r="LAG154" s="629"/>
      <c r="LAH154" s="629"/>
      <c r="LAI154" s="629"/>
      <c r="LAJ154" s="629"/>
      <c r="LAK154" s="629"/>
      <c r="LAL154" s="629"/>
      <c r="LAM154" s="629"/>
      <c r="LAN154" s="629"/>
      <c r="LAO154" s="629"/>
      <c r="LAP154" s="629"/>
      <c r="LAQ154" s="629"/>
      <c r="LAR154" s="629"/>
      <c r="LAS154" s="629"/>
      <c r="LAT154" s="629"/>
      <c r="LAU154" s="629"/>
      <c r="LAV154" s="629"/>
      <c r="LAW154" s="629"/>
      <c r="LAX154" s="629"/>
      <c r="LAY154" s="629"/>
      <c r="LAZ154" s="629"/>
      <c r="LBA154" s="629"/>
      <c r="LBB154" s="629"/>
      <c r="LBC154" s="629"/>
      <c r="LBD154" s="629"/>
      <c r="LBE154" s="629"/>
      <c r="LBF154" s="629"/>
      <c r="LBG154" s="629"/>
      <c r="LBH154" s="629"/>
      <c r="LBI154" s="629"/>
      <c r="LBJ154" s="629"/>
      <c r="LBK154" s="629"/>
      <c r="LBL154" s="629"/>
      <c r="LBM154" s="629"/>
      <c r="LBN154" s="629"/>
      <c r="LBO154" s="629"/>
      <c r="LBP154" s="629"/>
      <c r="LBQ154" s="629"/>
      <c r="LBR154" s="629"/>
      <c r="LBS154" s="629"/>
      <c r="LBT154" s="629"/>
      <c r="LBU154" s="629"/>
      <c r="LBV154" s="629"/>
      <c r="LBW154" s="629"/>
      <c r="LBX154" s="629"/>
      <c r="LBY154" s="629"/>
      <c r="LBZ154" s="629"/>
      <c r="LCA154" s="629"/>
      <c r="LCB154" s="629"/>
      <c r="LCC154" s="629"/>
      <c r="LCD154" s="629"/>
      <c r="LCE154" s="629"/>
      <c r="LCF154" s="629"/>
      <c r="LCG154" s="629"/>
      <c r="LCH154" s="629"/>
      <c r="LCI154" s="629"/>
      <c r="LCJ154" s="629"/>
      <c r="LCK154" s="629"/>
      <c r="LCL154" s="629"/>
      <c r="LCM154" s="629"/>
      <c r="LCN154" s="629"/>
      <c r="LCO154" s="629"/>
      <c r="LCP154" s="629"/>
      <c r="LCQ154" s="629"/>
      <c r="LCR154" s="629"/>
      <c r="LCS154" s="629"/>
      <c r="LCT154" s="629"/>
      <c r="LCU154" s="629"/>
      <c r="LCV154" s="629"/>
      <c r="LCW154" s="629"/>
      <c r="LCX154" s="629"/>
      <c r="LCY154" s="629"/>
      <c r="LCZ154" s="629"/>
      <c r="LDA154" s="629"/>
      <c r="LDB154" s="629"/>
      <c r="LDC154" s="629"/>
      <c r="LDD154" s="629"/>
      <c r="LDE154" s="629"/>
      <c r="LDF154" s="629"/>
      <c r="LDG154" s="629"/>
      <c r="LDH154" s="629"/>
      <c r="LDI154" s="629"/>
      <c r="LDJ154" s="629"/>
      <c r="LDK154" s="629"/>
      <c r="LDL154" s="629"/>
      <c r="LDM154" s="629"/>
      <c r="LDN154" s="629"/>
      <c r="LDO154" s="629"/>
      <c r="LDP154" s="629"/>
      <c r="LDQ154" s="629"/>
      <c r="LDR154" s="629"/>
      <c r="LDS154" s="629"/>
      <c r="LDT154" s="629"/>
      <c r="LDU154" s="629"/>
      <c r="LDV154" s="629"/>
      <c r="LDW154" s="629"/>
      <c r="LDX154" s="629"/>
      <c r="LDY154" s="629"/>
      <c r="LDZ154" s="629"/>
      <c r="LEA154" s="629"/>
      <c r="LEB154" s="629"/>
      <c r="LEC154" s="629"/>
      <c r="LED154" s="629"/>
      <c r="LEE154" s="629"/>
      <c r="LEF154" s="629"/>
      <c r="LEG154" s="629"/>
      <c r="LEH154" s="629"/>
      <c r="LEI154" s="629"/>
      <c r="LEJ154" s="629"/>
      <c r="LEK154" s="629"/>
      <c r="LEL154" s="629"/>
      <c r="LEM154" s="629"/>
      <c r="LEN154" s="629"/>
      <c r="LEO154" s="629"/>
      <c r="LEP154" s="629"/>
      <c r="LEQ154" s="629"/>
      <c r="LER154" s="629"/>
      <c r="LES154" s="629"/>
      <c r="LET154" s="629"/>
      <c r="LEU154" s="629"/>
      <c r="LEV154" s="629"/>
      <c r="LEW154" s="629"/>
      <c r="LEX154" s="629"/>
      <c r="LEY154" s="629"/>
      <c r="LEZ154" s="629"/>
      <c r="LFA154" s="629"/>
      <c r="LFB154" s="629"/>
      <c r="LFC154" s="629"/>
      <c r="LFD154" s="629"/>
      <c r="LFE154" s="629"/>
      <c r="LFF154" s="629"/>
      <c r="LFG154" s="629"/>
      <c r="LFH154" s="629"/>
      <c r="LFI154" s="629"/>
      <c r="LFJ154" s="629"/>
      <c r="LFK154" s="629"/>
      <c r="LFL154" s="629"/>
      <c r="LFM154" s="629"/>
      <c r="LFN154" s="629"/>
      <c r="LFO154" s="629"/>
      <c r="LFP154" s="629"/>
      <c r="LFQ154" s="629"/>
      <c r="LFR154" s="629"/>
      <c r="LFS154" s="629"/>
      <c r="LFT154" s="629"/>
      <c r="LFU154" s="629"/>
      <c r="LFV154" s="629"/>
      <c r="LFW154" s="629"/>
      <c r="LFX154" s="629"/>
      <c r="LFY154" s="629"/>
      <c r="LFZ154" s="629"/>
      <c r="LGA154" s="629"/>
      <c r="LGB154" s="629"/>
      <c r="LGC154" s="629"/>
      <c r="LGD154" s="629"/>
      <c r="LGE154" s="629"/>
      <c r="LGF154" s="629"/>
      <c r="LGG154" s="629"/>
      <c r="LGH154" s="629"/>
      <c r="LGI154" s="629"/>
      <c r="LGJ154" s="629"/>
      <c r="LGK154" s="629"/>
      <c r="LGL154" s="629"/>
      <c r="LGM154" s="629"/>
      <c r="LGN154" s="629"/>
      <c r="LGO154" s="629"/>
      <c r="LGP154" s="629"/>
      <c r="LGQ154" s="629"/>
      <c r="LGR154" s="629"/>
      <c r="LGS154" s="629"/>
      <c r="LGT154" s="629"/>
      <c r="LGU154" s="629"/>
      <c r="LGV154" s="629"/>
      <c r="LGW154" s="629"/>
      <c r="LGX154" s="629"/>
      <c r="LGY154" s="629"/>
      <c r="LGZ154" s="629"/>
      <c r="LHA154" s="629"/>
      <c r="LHB154" s="629"/>
      <c r="LHC154" s="629"/>
      <c r="LHD154" s="629"/>
      <c r="LHE154" s="629"/>
      <c r="LHF154" s="629"/>
      <c r="LHG154" s="629"/>
      <c r="LHH154" s="629"/>
      <c r="LHI154" s="629"/>
      <c r="LHJ154" s="629"/>
      <c r="LHK154" s="629"/>
      <c r="LHL154" s="629"/>
      <c r="LHM154" s="629"/>
      <c r="LHN154" s="629"/>
      <c r="LHO154" s="629"/>
      <c r="LHP154" s="629"/>
      <c r="LHQ154" s="629"/>
      <c r="LHR154" s="629"/>
      <c r="LHS154" s="629"/>
      <c r="LHT154" s="629"/>
      <c r="LHU154" s="629"/>
      <c r="LHV154" s="629"/>
      <c r="LHW154" s="629"/>
      <c r="LHX154" s="629"/>
      <c r="LHY154" s="629"/>
      <c r="LHZ154" s="629"/>
      <c r="LIA154" s="629"/>
      <c r="LIB154" s="629"/>
      <c r="LIC154" s="629"/>
      <c r="LID154" s="629"/>
      <c r="LIE154" s="629"/>
      <c r="LIF154" s="629"/>
      <c r="LIG154" s="629"/>
      <c r="LIH154" s="629"/>
      <c r="LII154" s="629"/>
      <c r="LIJ154" s="629"/>
      <c r="LIK154" s="629"/>
      <c r="LIL154" s="629"/>
      <c r="LIM154" s="629"/>
      <c r="LIN154" s="629"/>
      <c r="LIO154" s="629"/>
      <c r="LIP154" s="629"/>
      <c r="LIQ154" s="629"/>
      <c r="LIR154" s="629"/>
      <c r="LIS154" s="629"/>
      <c r="LIT154" s="629"/>
      <c r="LIU154" s="629"/>
      <c r="LIV154" s="629"/>
      <c r="LIW154" s="629"/>
      <c r="LIX154" s="629"/>
      <c r="LIY154" s="629"/>
      <c r="LIZ154" s="629"/>
      <c r="LJA154" s="629"/>
      <c r="LJB154" s="629"/>
      <c r="LJC154" s="629"/>
      <c r="LJD154" s="629"/>
      <c r="LJE154" s="629"/>
      <c r="LJF154" s="629"/>
      <c r="LJG154" s="629"/>
      <c r="LJH154" s="629"/>
      <c r="LJI154" s="629"/>
      <c r="LJJ154" s="629"/>
      <c r="LJK154" s="629"/>
      <c r="LJL154" s="629"/>
      <c r="LJM154" s="629"/>
      <c r="LJN154" s="629"/>
      <c r="LJO154" s="629"/>
      <c r="LJP154" s="629"/>
      <c r="LJQ154" s="629"/>
      <c r="LJR154" s="629"/>
      <c r="LJS154" s="629"/>
      <c r="LJT154" s="629"/>
      <c r="LJU154" s="629"/>
      <c r="LJV154" s="629"/>
      <c r="LJW154" s="629"/>
      <c r="LJX154" s="629"/>
      <c r="LJY154" s="629"/>
      <c r="LJZ154" s="629"/>
      <c r="LKA154" s="629"/>
      <c r="LKB154" s="629"/>
      <c r="LKC154" s="629"/>
      <c r="LKD154" s="629"/>
      <c r="LKE154" s="629"/>
      <c r="LKF154" s="629"/>
      <c r="LKG154" s="629"/>
      <c r="LKH154" s="629"/>
      <c r="LKI154" s="629"/>
      <c r="LKJ154" s="629"/>
      <c r="LKK154" s="629"/>
      <c r="LKL154" s="629"/>
      <c r="LKM154" s="629"/>
      <c r="LKN154" s="629"/>
      <c r="LKO154" s="629"/>
      <c r="LKP154" s="629"/>
      <c r="LKQ154" s="629"/>
      <c r="LKR154" s="629"/>
      <c r="LKS154" s="629"/>
      <c r="LKT154" s="629"/>
      <c r="LKU154" s="629"/>
      <c r="LKV154" s="629"/>
      <c r="LKW154" s="629"/>
      <c r="LKX154" s="629"/>
      <c r="LKY154" s="629"/>
      <c r="LKZ154" s="629"/>
      <c r="LLA154" s="629"/>
      <c r="LLB154" s="629"/>
      <c r="LLC154" s="629"/>
      <c r="LLD154" s="629"/>
      <c r="LLE154" s="629"/>
      <c r="LLF154" s="629"/>
      <c r="LLG154" s="629"/>
      <c r="LLH154" s="629"/>
      <c r="LLI154" s="629"/>
      <c r="LLJ154" s="629"/>
      <c r="LLK154" s="629"/>
      <c r="LLL154" s="629"/>
      <c r="LLM154" s="629"/>
      <c r="LLN154" s="629"/>
      <c r="LLO154" s="629"/>
      <c r="LLP154" s="629"/>
      <c r="LLQ154" s="629"/>
      <c r="LLR154" s="629"/>
      <c r="LLS154" s="629"/>
      <c r="LLT154" s="629"/>
      <c r="LLU154" s="629"/>
      <c r="LLV154" s="629"/>
      <c r="LLW154" s="629"/>
      <c r="LLX154" s="629"/>
      <c r="LLY154" s="629"/>
      <c r="LLZ154" s="629"/>
      <c r="LMA154" s="629"/>
      <c r="LMB154" s="629"/>
      <c r="LMC154" s="629"/>
      <c r="LMD154" s="629"/>
      <c r="LME154" s="629"/>
      <c r="LMF154" s="629"/>
      <c r="LMG154" s="629"/>
      <c r="LMH154" s="629"/>
      <c r="LMI154" s="629"/>
      <c r="LMJ154" s="629"/>
      <c r="LMK154" s="629"/>
      <c r="LML154" s="629"/>
      <c r="LMM154" s="629"/>
      <c r="LMN154" s="629"/>
      <c r="LMO154" s="629"/>
      <c r="LMP154" s="629"/>
      <c r="LMQ154" s="629"/>
      <c r="LMR154" s="629"/>
      <c r="LMS154" s="629"/>
      <c r="LMT154" s="629"/>
      <c r="LMU154" s="629"/>
      <c r="LMV154" s="629"/>
      <c r="LMW154" s="629"/>
      <c r="LMX154" s="629"/>
      <c r="LMY154" s="629"/>
      <c r="LMZ154" s="629"/>
      <c r="LNA154" s="629"/>
      <c r="LNB154" s="629"/>
      <c r="LNC154" s="629"/>
      <c r="LND154" s="629"/>
      <c r="LNE154" s="629"/>
      <c r="LNF154" s="629"/>
      <c r="LNG154" s="629"/>
      <c r="LNH154" s="629"/>
      <c r="LNI154" s="629"/>
      <c r="LNJ154" s="629"/>
      <c r="LNK154" s="629"/>
      <c r="LNL154" s="629"/>
      <c r="LNM154" s="629"/>
      <c r="LNN154" s="629"/>
      <c r="LNO154" s="629"/>
      <c r="LNP154" s="629"/>
      <c r="LNQ154" s="629"/>
      <c r="LNR154" s="629"/>
      <c r="LNS154" s="629"/>
      <c r="LNT154" s="629"/>
      <c r="LNU154" s="629"/>
      <c r="LNV154" s="629"/>
      <c r="LNW154" s="629"/>
      <c r="LNX154" s="629"/>
      <c r="LNY154" s="629"/>
      <c r="LNZ154" s="629"/>
      <c r="LOA154" s="629"/>
      <c r="LOB154" s="629"/>
      <c r="LOC154" s="629"/>
      <c r="LOD154" s="629"/>
      <c r="LOE154" s="629"/>
      <c r="LOF154" s="629"/>
      <c r="LOG154" s="629"/>
      <c r="LOH154" s="629"/>
      <c r="LOI154" s="629"/>
      <c r="LOJ154" s="629"/>
      <c r="LOK154" s="629"/>
      <c r="LOL154" s="629"/>
      <c r="LOM154" s="629"/>
      <c r="LON154" s="629"/>
      <c r="LOO154" s="629"/>
      <c r="LOP154" s="629"/>
      <c r="LOQ154" s="629"/>
      <c r="LOR154" s="629"/>
      <c r="LOS154" s="629"/>
      <c r="LOT154" s="629"/>
      <c r="LOU154" s="629"/>
      <c r="LOV154" s="629"/>
      <c r="LOW154" s="629"/>
      <c r="LOX154" s="629"/>
      <c r="LOY154" s="629"/>
      <c r="LOZ154" s="629"/>
      <c r="LPA154" s="629"/>
      <c r="LPB154" s="629"/>
      <c r="LPC154" s="629"/>
      <c r="LPD154" s="629"/>
      <c r="LPE154" s="629"/>
      <c r="LPF154" s="629"/>
      <c r="LPG154" s="629"/>
      <c r="LPH154" s="629"/>
      <c r="LPI154" s="629"/>
      <c r="LPJ154" s="629"/>
      <c r="LPK154" s="629"/>
      <c r="LPL154" s="629"/>
      <c r="LPM154" s="629"/>
      <c r="LPN154" s="629"/>
      <c r="LPO154" s="629"/>
      <c r="LPP154" s="629"/>
      <c r="LPQ154" s="629"/>
      <c r="LPR154" s="629"/>
      <c r="LPS154" s="629"/>
      <c r="LPT154" s="629"/>
      <c r="LPU154" s="629"/>
      <c r="LPV154" s="629"/>
      <c r="LPW154" s="629"/>
      <c r="LPX154" s="629"/>
      <c r="LPY154" s="629"/>
      <c r="LPZ154" s="629"/>
      <c r="LQA154" s="629"/>
      <c r="LQB154" s="629"/>
      <c r="LQC154" s="629"/>
      <c r="LQD154" s="629"/>
      <c r="LQE154" s="629"/>
      <c r="LQF154" s="629"/>
      <c r="LQG154" s="629"/>
      <c r="LQH154" s="629"/>
      <c r="LQI154" s="629"/>
      <c r="LQJ154" s="629"/>
      <c r="LQK154" s="629"/>
      <c r="LQL154" s="629"/>
      <c r="LQM154" s="629"/>
      <c r="LQN154" s="629"/>
      <c r="LQO154" s="629"/>
      <c r="LQP154" s="629"/>
      <c r="LQQ154" s="629"/>
      <c r="LQR154" s="629"/>
      <c r="LQS154" s="629"/>
      <c r="LQT154" s="629"/>
      <c r="LQU154" s="629"/>
      <c r="LQV154" s="629"/>
      <c r="LQW154" s="629"/>
      <c r="LQX154" s="629"/>
      <c r="LQY154" s="629"/>
      <c r="LQZ154" s="629"/>
      <c r="LRA154" s="629"/>
      <c r="LRB154" s="629"/>
      <c r="LRC154" s="629"/>
      <c r="LRD154" s="629"/>
      <c r="LRE154" s="629"/>
      <c r="LRF154" s="629"/>
      <c r="LRG154" s="629"/>
      <c r="LRH154" s="629"/>
      <c r="LRI154" s="629"/>
      <c r="LRJ154" s="629"/>
      <c r="LRK154" s="629"/>
      <c r="LRL154" s="629"/>
      <c r="LRM154" s="629"/>
      <c r="LRN154" s="629"/>
      <c r="LRO154" s="629"/>
      <c r="LRP154" s="629"/>
      <c r="LRQ154" s="629"/>
      <c r="LRR154" s="629"/>
      <c r="LRS154" s="629"/>
      <c r="LRT154" s="629"/>
      <c r="LRU154" s="629"/>
      <c r="LRV154" s="629"/>
      <c r="LRW154" s="629"/>
      <c r="LRX154" s="629"/>
      <c r="LRY154" s="629"/>
      <c r="LRZ154" s="629"/>
      <c r="LSA154" s="629"/>
      <c r="LSB154" s="629"/>
      <c r="LSC154" s="629"/>
      <c r="LSD154" s="629"/>
      <c r="LSE154" s="629"/>
      <c r="LSF154" s="629"/>
      <c r="LSG154" s="629"/>
      <c r="LSH154" s="629"/>
      <c r="LSI154" s="629"/>
      <c r="LSJ154" s="629"/>
      <c r="LSK154" s="629"/>
      <c r="LSL154" s="629"/>
      <c r="LSM154" s="629"/>
      <c r="LSN154" s="629"/>
      <c r="LSO154" s="629"/>
      <c r="LSP154" s="629"/>
      <c r="LSQ154" s="629"/>
      <c r="LSR154" s="629"/>
      <c r="LSS154" s="629"/>
      <c r="LST154" s="629"/>
      <c r="LSU154" s="629"/>
      <c r="LSV154" s="629"/>
      <c r="LSW154" s="629"/>
      <c r="LSX154" s="629"/>
      <c r="LSY154" s="629"/>
      <c r="LSZ154" s="629"/>
      <c r="LTA154" s="629"/>
      <c r="LTB154" s="629"/>
      <c r="LTC154" s="629"/>
      <c r="LTD154" s="629"/>
      <c r="LTE154" s="629"/>
      <c r="LTF154" s="629"/>
      <c r="LTG154" s="629"/>
      <c r="LTH154" s="629"/>
      <c r="LTI154" s="629"/>
      <c r="LTJ154" s="629"/>
      <c r="LTK154" s="629"/>
      <c r="LTL154" s="629"/>
      <c r="LTM154" s="629"/>
      <c r="LTN154" s="629"/>
      <c r="LTO154" s="629"/>
      <c r="LTP154" s="629"/>
      <c r="LTQ154" s="629"/>
      <c r="LTR154" s="629"/>
      <c r="LTS154" s="629"/>
      <c r="LTT154" s="629"/>
      <c r="LTU154" s="629"/>
      <c r="LTV154" s="629"/>
      <c r="LTW154" s="629"/>
      <c r="LTX154" s="629"/>
      <c r="LTY154" s="629"/>
      <c r="LTZ154" s="629"/>
      <c r="LUA154" s="629"/>
      <c r="LUB154" s="629"/>
      <c r="LUC154" s="629"/>
      <c r="LUD154" s="629"/>
      <c r="LUE154" s="629"/>
      <c r="LUF154" s="629"/>
      <c r="LUG154" s="629"/>
      <c r="LUH154" s="629"/>
      <c r="LUI154" s="629"/>
      <c r="LUJ154" s="629"/>
      <c r="LUK154" s="629"/>
      <c r="LUL154" s="629"/>
      <c r="LUM154" s="629"/>
      <c r="LUN154" s="629"/>
      <c r="LUO154" s="629"/>
      <c r="LUP154" s="629"/>
      <c r="LUQ154" s="629"/>
      <c r="LUR154" s="629"/>
      <c r="LUS154" s="629"/>
      <c r="LUT154" s="629"/>
      <c r="LUU154" s="629"/>
      <c r="LUV154" s="629"/>
      <c r="LUW154" s="629"/>
      <c r="LUX154" s="629"/>
      <c r="LUY154" s="629"/>
      <c r="LUZ154" s="629"/>
      <c r="LVA154" s="629"/>
      <c r="LVB154" s="629"/>
      <c r="LVC154" s="629"/>
      <c r="LVD154" s="629"/>
      <c r="LVE154" s="629"/>
      <c r="LVF154" s="629"/>
      <c r="LVG154" s="629"/>
      <c r="LVH154" s="629"/>
      <c r="LVI154" s="629"/>
      <c r="LVJ154" s="629"/>
      <c r="LVK154" s="629"/>
      <c r="LVL154" s="629"/>
      <c r="LVM154" s="629"/>
      <c r="LVN154" s="629"/>
      <c r="LVO154" s="629"/>
      <c r="LVP154" s="629"/>
      <c r="LVQ154" s="629"/>
      <c r="LVR154" s="629"/>
      <c r="LVS154" s="629"/>
      <c r="LVT154" s="629"/>
      <c r="LVU154" s="629"/>
      <c r="LVV154" s="629"/>
      <c r="LVW154" s="629"/>
      <c r="LVX154" s="629"/>
      <c r="LVY154" s="629"/>
      <c r="LVZ154" s="629"/>
      <c r="LWA154" s="629"/>
      <c r="LWB154" s="629"/>
      <c r="LWC154" s="629"/>
      <c r="LWD154" s="629"/>
      <c r="LWE154" s="629"/>
      <c r="LWF154" s="629"/>
      <c r="LWG154" s="629"/>
      <c r="LWH154" s="629"/>
      <c r="LWI154" s="629"/>
      <c r="LWJ154" s="629"/>
      <c r="LWK154" s="629"/>
      <c r="LWL154" s="629"/>
      <c r="LWM154" s="629"/>
      <c r="LWN154" s="629"/>
      <c r="LWO154" s="629"/>
      <c r="LWP154" s="629"/>
      <c r="LWQ154" s="629"/>
      <c r="LWR154" s="629"/>
      <c r="LWS154" s="629"/>
      <c r="LWT154" s="629"/>
      <c r="LWU154" s="629"/>
      <c r="LWV154" s="629"/>
      <c r="LWW154" s="629"/>
      <c r="LWX154" s="629"/>
      <c r="LWY154" s="629"/>
      <c r="LWZ154" s="629"/>
      <c r="LXA154" s="629"/>
      <c r="LXB154" s="629"/>
      <c r="LXC154" s="629"/>
      <c r="LXD154" s="629"/>
      <c r="LXE154" s="629"/>
      <c r="LXF154" s="629"/>
      <c r="LXG154" s="629"/>
      <c r="LXH154" s="629"/>
      <c r="LXI154" s="629"/>
      <c r="LXJ154" s="629"/>
      <c r="LXK154" s="629"/>
      <c r="LXL154" s="629"/>
      <c r="LXM154" s="629"/>
      <c r="LXN154" s="629"/>
      <c r="LXO154" s="629"/>
      <c r="LXP154" s="629"/>
      <c r="LXQ154" s="629"/>
      <c r="LXR154" s="629"/>
      <c r="LXS154" s="629"/>
      <c r="LXT154" s="629"/>
      <c r="LXU154" s="629"/>
      <c r="LXV154" s="629"/>
      <c r="LXW154" s="629"/>
      <c r="LXX154" s="629"/>
      <c r="LXY154" s="629"/>
      <c r="LXZ154" s="629"/>
      <c r="LYA154" s="629"/>
      <c r="LYB154" s="629"/>
      <c r="LYC154" s="629"/>
      <c r="LYD154" s="629"/>
      <c r="LYE154" s="629"/>
      <c r="LYF154" s="629"/>
      <c r="LYG154" s="629"/>
      <c r="LYH154" s="629"/>
      <c r="LYI154" s="629"/>
      <c r="LYJ154" s="629"/>
      <c r="LYK154" s="629"/>
      <c r="LYL154" s="629"/>
      <c r="LYM154" s="629"/>
      <c r="LYN154" s="629"/>
      <c r="LYO154" s="629"/>
      <c r="LYP154" s="629"/>
      <c r="LYQ154" s="629"/>
      <c r="LYR154" s="629"/>
      <c r="LYS154" s="629"/>
      <c r="LYT154" s="629"/>
      <c r="LYU154" s="629"/>
      <c r="LYV154" s="629"/>
      <c r="LYW154" s="629"/>
      <c r="LYX154" s="629"/>
      <c r="LYY154" s="629"/>
      <c r="LYZ154" s="629"/>
      <c r="LZA154" s="629"/>
      <c r="LZB154" s="629"/>
      <c r="LZC154" s="629"/>
      <c r="LZD154" s="629"/>
      <c r="LZE154" s="629"/>
      <c r="LZF154" s="629"/>
      <c r="LZG154" s="629"/>
      <c r="LZH154" s="629"/>
      <c r="LZI154" s="629"/>
      <c r="LZJ154" s="629"/>
      <c r="LZK154" s="629"/>
      <c r="LZL154" s="629"/>
      <c r="LZM154" s="629"/>
      <c r="LZN154" s="629"/>
      <c r="LZO154" s="629"/>
      <c r="LZP154" s="629"/>
      <c r="LZQ154" s="629"/>
      <c r="LZR154" s="629"/>
      <c r="LZS154" s="629"/>
      <c r="LZT154" s="629"/>
      <c r="LZU154" s="629"/>
      <c r="LZV154" s="629"/>
      <c r="LZW154" s="629"/>
      <c r="LZX154" s="629"/>
      <c r="LZY154" s="629"/>
      <c r="LZZ154" s="629"/>
      <c r="MAA154" s="629"/>
      <c r="MAB154" s="629"/>
      <c r="MAC154" s="629"/>
      <c r="MAD154" s="629"/>
      <c r="MAE154" s="629"/>
      <c r="MAF154" s="629"/>
      <c r="MAG154" s="629"/>
      <c r="MAH154" s="629"/>
      <c r="MAI154" s="629"/>
      <c r="MAJ154" s="629"/>
      <c r="MAK154" s="629"/>
      <c r="MAL154" s="629"/>
      <c r="MAM154" s="629"/>
      <c r="MAN154" s="629"/>
      <c r="MAO154" s="629"/>
      <c r="MAP154" s="629"/>
      <c r="MAQ154" s="629"/>
      <c r="MAR154" s="629"/>
      <c r="MAS154" s="629"/>
      <c r="MAT154" s="629"/>
      <c r="MAU154" s="629"/>
      <c r="MAV154" s="629"/>
      <c r="MAW154" s="629"/>
      <c r="MAX154" s="629"/>
      <c r="MAY154" s="629"/>
      <c r="MAZ154" s="629"/>
      <c r="MBA154" s="629"/>
      <c r="MBB154" s="629"/>
      <c r="MBC154" s="629"/>
      <c r="MBD154" s="629"/>
      <c r="MBE154" s="629"/>
      <c r="MBF154" s="629"/>
      <c r="MBG154" s="629"/>
      <c r="MBH154" s="629"/>
      <c r="MBI154" s="629"/>
      <c r="MBJ154" s="629"/>
      <c r="MBK154" s="629"/>
      <c r="MBL154" s="629"/>
      <c r="MBM154" s="629"/>
      <c r="MBN154" s="629"/>
      <c r="MBO154" s="629"/>
      <c r="MBP154" s="629"/>
      <c r="MBQ154" s="629"/>
      <c r="MBR154" s="629"/>
      <c r="MBS154" s="629"/>
      <c r="MBT154" s="629"/>
      <c r="MBU154" s="629"/>
      <c r="MBV154" s="629"/>
      <c r="MBW154" s="629"/>
      <c r="MBX154" s="629"/>
      <c r="MBY154" s="629"/>
      <c r="MBZ154" s="629"/>
      <c r="MCA154" s="629"/>
      <c r="MCB154" s="629"/>
      <c r="MCC154" s="629"/>
      <c r="MCD154" s="629"/>
      <c r="MCE154" s="629"/>
      <c r="MCF154" s="629"/>
      <c r="MCG154" s="629"/>
      <c r="MCH154" s="629"/>
      <c r="MCI154" s="629"/>
      <c r="MCJ154" s="629"/>
      <c r="MCK154" s="629"/>
      <c r="MCL154" s="629"/>
      <c r="MCM154" s="629"/>
      <c r="MCN154" s="629"/>
      <c r="MCO154" s="629"/>
      <c r="MCP154" s="629"/>
      <c r="MCQ154" s="629"/>
      <c r="MCR154" s="629"/>
      <c r="MCS154" s="629"/>
      <c r="MCT154" s="629"/>
      <c r="MCU154" s="629"/>
      <c r="MCV154" s="629"/>
      <c r="MCW154" s="629"/>
      <c r="MCX154" s="629"/>
      <c r="MCY154" s="629"/>
      <c r="MCZ154" s="629"/>
      <c r="MDA154" s="629"/>
      <c r="MDB154" s="629"/>
      <c r="MDC154" s="629"/>
      <c r="MDD154" s="629"/>
      <c r="MDE154" s="629"/>
      <c r="MDF154" s="629"/>
      <c r="MDG154" s="629"/>
      <c r="MDH154" s="629"/>
      <c r="MDI154" s="629"/>
      <c r="MDJ154" s="629"/>
      <c r="MDK154" s="629"/>
      <c r="MDL154" s="629"/>
      <c r="MDM154" s="629"/>
      <c r="MDN154" s="629"/>
      <c r="MDO154" s="629"/>
      <c r="MDP154" s="629"/>
      <c r="MDQ154" s="629"/>
      <c r="MDR154" s="629"/>
      <c r="MDS154" s="629"/>
      <c r="MDT154" s="629"/>
      <c r="MDU154" s="629"/>
      <c r="MDV154" s="629"/>
      <c r="MDW154" s="629"/>
      <c r="MDX154" s="629"/>
      <c r="MDY154" s="629"/>
      <c r="MDZ154" s="629"/>
      <c r="MEA154" s="629"/>
      <c r="MEB154" s="629"/>
      <c r="MEC154" s="629"/>
      <c r="MED154" s="629"/>
      <c r="MEE154" s="629"/>
      <c r="MEF154" s="629"/>
      <c r="MEG154" s="629"/>
      <c r="MEH154" s="629"/>
      <c r="MEI154" s="629"/>
      <c r="MEJ154" s="629"/>
      <c r="MEK154" s="629"/>
      <c r="MEL154" s="629"/>
      <c r="MEM154" s="629"/>
      <c r="MEN154" s="629"/>
      <c r="MEO154" s="629"/>
      <c r="MEP154" s="629"/>
      <c r="MEQ154" s="629"/>
      <c r="MER154" s="629"/>
      <c r="MES154" s="629"/>
      <c r="MET154" s="629"/>
      <c r="MEU154" s="629"/>
      <c r="MEV154" s="629"/>
      <c r="MEW154" s="629"/>
      <c r="MEX154" s="629"/>
      <c r="MEY154" s="629"/>
      <c r="MEZ154" s="629"/>
      <c r="MFA154" s="629"/>
      <c r="MFB154" s="629"/>
      <c r="MFC154" s="629"/>
      <c r="MFD154" s="629"/>
      <c r="MFE154" s="629"/>
      <c r="MFF154" s="629"/>
      <c r="MFG154" s="629"/>
      <c r="MFH154" s="629"/>
      <c r="MFI154" s="629"/>
      <c r="MFJ154" s="629"/>
      <c r="MFK154" s="629"/>
      <c r="MFL154" s="629"/>
      <c r="MFM154" s="629"/>
      <c r="MFN154" s="629"/>
      <c r="MFO154" s="629"/>
      <c r="MFP154" s="629"/>
      <c r="MFQ154" s="629"/>
      <c r="MFR154" s="629"/>
      <c r="MFS154" s="629"/>
      <c r="MFT154" s="629"/>
      <c r="MFU154" s="629"/>
      <c r="MFV154" s="629"/>
      <c r="MFW154" s="629"/>
      <c r="MFX154" s="629"/>
      <c r="MFY154" s="629"/>
      <c r="MFZ154" s="629"/>
      <c r="MGA154" s="629"/>
      <c r="MGB154" s="629"/>
      <c r="MGC154" s="629"/>
      <c r="MGD154" s="629"/>
      <c r="MGE154" s="629"/>
      <c r="MGF154" s="629"/>
      <c r="MGG154" s="629"/>
      <c r="MGH154" s="629"/>
      <c r="MGI154" s="629"/>
      <c r="MGJ154" s="629"/>
      <c r="MGK154" s="629"/>
      <c r="MGL154" s="629"/>
      <c r="MGM154" s="629"/>
      <c r="MGN154" s="629"/>
      <c r="MGO154" s="629"/>
      <c r="MGP154" s="629"/>
      <c r="MGQ154" s="629"/>
      <c r="MGR154" s="629"/>
      <c r="MGS154" s="629"/>
      <c r="MGT154" s="629"/>
      <c r="MGU154" s="629"/>
      <c r="MGV154" s="629"/>
      <c r="MGW154" s="629"/>
      <c r="MGX154" s="629"/>
      <c r="MGY154" s="629"/>
      <c r="MGZ154" s="629"/>
      <c r="MHA154" s="629"/>
      <c r="MHB154" s="629"/>
      <c r="MHC154" s="629"/>
      <c r="MHD154" s="629"/>
      <c r="MHE154" s="629"/>
      <c r="MHF154" s="629"/>
      <c r="MHG154" s="629"/>
      <c r="MHH154" s="629"/>
      <c r="MHI154" s="629"/>
      <c r="MHJ154" s="629"/>
      <c r="MHK154" s="629"/>
      <c r="MHL154" s="629"/>
      <c r="MHM154" s="629"/>
      <c r="MHN154" s="629"/>
      <c r="MHO154" s="629"/>
      <c r="MHP154" s="629"/>
      <c r="MHQ154" s="629"/>
      <c r="MHR154" s="629"/>
      <c r="MHS154" s="629"/>
      <c r="MHT154" s="629"/>
      <c r="MHU154" s="629"/>
      <c r="MHV154" s="629"/>
      <c r="MHW154" s="629"/>
      <c r="MHX154" s="629"/>
      <c r="MHY154" s="629"/>
      <c r="MHZ154" s="629"/>
      <c r="MIA154" s="629"/>
      <c r="MIB154" s="629"/>
      <c r="MIC154" s="629"/>
      <c r="MID154" s="629"/>
      <c r="MIE154" s="629"/>
      <c r="MIF154" s="629"/>
      <c r="MIG154" s="629"/>
      <c r="MIH154" s="629"/>
      <c r="MII154" s="629"/>
      <c r="MIJ154" s="629"/>
      <c r="MIK154" s="629"/>
      <c r="MIL154" s="629"/>
      <c r="MIM154" s="629"/>
      <c r="MIN154" s="629"/>
      <c r="MIO154" s="629"/>
      <c r="MIP154" s="629"/>
      <c r="MIQ154" s="629"/>
      <c r="MIR154" s="629"/>
      <c r="MIS154" s="629"/>
      <c r="MIT154" s="629"/>
      <c r="MIU154" s="629"/>
      <c r="MIV154" s="629"/>
      <c r="MIW154" s="629"/>
      <c r="MIX154" s="629"/>
      <c r="MIY154" s="629"/>
      <c r="MIZ154" s="629"/>
      <c r="MJA154" s="629"/>
      <c r="MJB154" s="629"/>
      <c r="MJC154" s="629"/>
      <c r="MJD154" s="629"/>
      <c r="MJE154" s="629"/>
      <c r="MJF154" s="629"/>
      <c r="MJG154" s="629"/>
      <c r="MJH154" s="629"/>
      <c r="MJI154" s="629"/>
      <c r="MJJ154" s="629"/>
      <c r="MJK154" s="629"/>
      <c r="MJL154" s="629"/>
      <c r="MJM154" s="629"/>
      <c r="MJN154" s="629"/>
      <c r="MJO154" s="629"/>
      <c r="MJP154" s="629"/>
      <c r="MJQ154" s="629"/>
      <c r="MJR154" s="629"/>
      <c r="MJS154" s="629"/>
      <c r="MJT154" s="629"/>
      <c r="MJU154" s="629"/>
      <c r="MJV154" s="629"/>
      <c r="MJW154" s="629"/>
      <c r="MJX154" s="629"/>
      <c r="MJY154" s="629"/>
      <c r="MJZ154" s="629"/>
      <c r="MKA154" s="629"/>
      <c r="MKB154" s="629"/>
      <c r="MKC154" s="629"/>
      <c r="MKD154" s="629"/>
      <c r="MKE154" s="629"/>
      <c r="MKF154" s="629"/>
      <c r="MKG154" s="629"/>
      <c r="MKH154" s="629"/>
      <c r="MKI154" s="629"/>
      <c r="MKJ154" s="629"/>
      <c r="MKK154" s="629"/>
      <c r="MKL154" s="629"/>
      <c r="MKM154" s="629"/>
      <c r="MKN154" s="629"/>
      <c r="MKO154" s="629"/>
      <c r="MKP154" s="629"/>
      <c r="MKQ154" s="629"/>
      <c r="MKR154" s="629"/>
      <c r="MKS154" s="629"/>
      <c r="MKT154" s="629"/>
      <c r="MKU154" s="629"/>
      <c r="MKV154" s="629"/>
      <c r="MKW154" s="629"/>
      <c r="MKX154" s="629"/>
      <c r="MKY154" s="629"/>
      <c r="MKZ154" s="629"/>
      <c r="MLA154" s="629"/>
      <c r="MLB154" s="629"/>
      <c r="MLC154" s="629"/>
      <c r="MLD154" s="629"/>
      <c r="MLE154" s="629"/>
      <c r="MLF154" s="629"/>
      <c r="MLG154" s="629"/>
      <c r="MLH154" s="629"/>
      <c r="MLI154" s="629"/>
      <c r="MLJ154" s="629"/>
      <c r="MLK154" s="629"/>
      <c r="MLL154" s="629"/>
      <c r="MLM154" s="629"/>
      <c r="MLN154" s="629"/>
      <c r="MLO154" s="629"/>
      <c r="MLP154" s="629"/>
      <c r="MLQ154" s="629"/>
      <c r="MLR154" s="629"/>
      <c r="MLS154" s="629"/>
      <c r="MLT154" s="629"/>
      <c r="MLU154" s="629"/>
      <c r="MLV154" s="629"/>
      <c r="MLW154" s="629"/>
      <c r="MLX154" s="629"/>
      <c r="MLY154" s="629"/>
      <c r="MLZ154" s="629"/>
      <c r="MMA154" s="629"/>
      <c r="MMB154" s="629"/>
      <c r="MMC154" s="629"/>
      <c r="MMD154" s="629"/>
      <c r="MME154" s="629"/>
      <c r="MMF154" s="629"/>
      <c r="MMG154" s="629"/>
      <c r="MMH154" s="629"/>
      <c r="MMI154" s="629"/>
      <c r="MMJ154" s="629"/>
      <c r="MMK154" s="629"/>
      <c r="MML154" s="629"/>
      <c r="MMM154" s="629"/>
      <c r="MMN154" s="629"/>
      <c r="MMO154" s="629"/>
      <c r="MMP154" s="629"/>
      <c r="MMQ154" s="629"/>
      <c r="MMR154" s="629"/>
      <c r="MMS154" s="629"/>
      <c r="MMT154" s="629"/>
      <c r="MMU154" s="629"/>
      <c r="MMV154" s="629"/>
      <c r="MMW154" s="629"/>
      <c r="MMX154" s="629"/>
      <c r="MMY154" s="629"/>
      <c r="MMZ154" s="629"/>
      <c r="MNA154" s="629"/>
      <c r="MNB154" s="629"/>
      <c r="MNC154" s="629"/>
      <c r="MND154" s="629"/>
      <c r="MNE154" s="629"/>
      <c r="MNF154" s="629"/>
      <c r="MNG154" s="629"/>
      <c r="MNH154" s="629"/>
      <c r="MNI154" s="629"/>
      <c r="MNJ154" s="629"/>
      <c r="MNK154" s="629"/>
      <c r="MNL154" s="629"/>
      <c r="MNM154" s="629"/>
      <c r="MNN154" s="629"/>
      <c r="MNO154" s="629"/>
      <c r="MNP154" s="629"/>
      <c r="MNQ154" s="629"/>
      <c r="MNR154" s="629"/>
      <c r="MNS154" s="629"/>
      <c r="MNT154" s="629"/>
      <c r="MNU154" s="629"/>
      <c r="MNV154" s="629"/>
      <c r="MNW154" s="629"/>
      <c r="MNX154" s="629"/>
      <c r="MNY154" s="629"/>
      <c r="MNZ154" s="629"/>
      <c r="MOA154" s="629"/>
      <c r="MOB154" s="629"/>
      <c r="MOC154" s="629"/>
      <c r="MOD154" s="629"/>
      <c r="MOE154" s="629"/>
      <c r="MOF154" s="629"/>
      <c r="MOG154" s="629"/>
      <c r="MOH154" s="629"/>
      <c r="MOI154" s="629"/>
      <c r="MOJ154" s="629"/>
      <c r="MOK154" s="629"/>
      <c r="MOL154" s="629"/>
      <c r="MOM154" s="629"/>
      <c r="MON154" s="629"/>
      <c r="MOO154" s="629"/>
      <c r="MOP154" s="629"/>
      <c r="MOQ154" s="629"/>
      <c r="MOR154" s="629"/>
      <c r="MOS154" s="629"/>
      <c r="MOT154" s="629"/>
      <c r="MOU154" s="629"/>
      <c r="MOV154" s="629"/>
      <c r="MOW154" s="629"/>
      <c r="MOX154" s="629"/>
      <c r="MOY154" s="629"/>
      <c r="MOZ154" s="629"/>
      <c r="MPA154" s="629"/>
      <c r="MPB154" s="629"/>
      <c r="MPC154" s="629"/>
      <c r="MPD154" s="629"/>
      <c r="MPE154" s="629"/>
      <c r="MPF154" s="629"/>
      <c r="MPG154" s="629"/>
      <c r="MPH154" s="629"/>
      <c r="MPI154" s="629"/>
      <c r="MPJ154" s="629"/>
      <c r="MPK154" s="629"/>
      <c r="MPL154" s="629"/>
      <c r="MPM154" s="629"/>
      <c r="MPN154" s="629"/>
      <c r="MPO154" s="629"/>
      <c r="MPP154" s="629"/>
      <c r="MPQ154" s="629"/>
      <c r="MPR154" s="629"/>
      <c r="MPS154" s="629"/>
      <c r="MPT154" s="629"/>
      <c r="MPU154" s="629"/>
      <c r="MPV154" s="629"/>
      <c r="MPW154" s="629"/>
      <c r="MPX154" s="629"/>
      <c r="MPY154" s="629"/>
      <c r="MPZ154" s="629"/>
      <c r="MQA154" s="629"/>
      <c r="MQB154" s="629"/>
      <c r="MQC154" s="629"/>
      <c r="MQD154" s="629"/>
      <c r="MQE154" s="629"/>
      <c r="MQF154" s="629"/>
      <c r="MQG154" s="629"/>
      <c r="MQH154" s="629"/>
      <c r="MQI154" s="629"/>
      <c r="MQJ154" s="629"/>
      <c r="MQK154" s="629"/>
      <c r="MQL154" s="629"/>
      <c r="MQM154" s="629"/>
      <c r="MQN154" s="629"/>
      <c r="MQO154" s="629"/>
      <c r="MQP154" s="629"/>
      <c r="MQQ154" s="629"/>
      <c r="MQR154" s="629"/>
      <c r="MQS154" s="629"/>
      <c r="MQT154" s="629"/>
      <c r="MQU154" s="629"/>
      <c r="MQV154" s="629"/>
      <c r="MQW154" s="629"/>
      <c r="MQX154" s="629"/>
      <c r="MQY154" s="629"/>
      <c r="MQZ154" s="629"/>
      <c r="MRA154" s="629"/>
      <c r="MRB154" s="629"/>
      <c r="MRC154" s="629"/>
      <c r="MRD154" s="629"/>
      <c r="MRE154" s="629"/>
      <c r="MRF154" s="629"/>
      <c r="MRG154" s="629"/>
      <c r="MRH154" s="629"/>
      <c r="MRI154" s="629"/>
      <c r="MRJ154" s="629"/>
      <c r="MRK154" s="629"/>
      <c r="MRL154" s="629"/>
      <c r="MRM154" s="629"/>
      <c r="MRN154" s="629"/>
      <c r="MRO154" s="629"/>
      <c r="MRP154" s="629"/>
      <c r="MRQ154" s="629"/>
      <c r="MRR154" s="629"/>
      <c r="MRS154" s="629"/>
      <c r="MRT154" s="629"/>
      <c r="MRU154" s="629"/>
      <c r="MRV154" s="629"/>
      <c r="MRW154" s="629"/>
      <c r="MRX154" s="629"/>
      <c r="MRY154" s="629"/>
      <c r="MRZ154" s="629"/>
      <c r="MSA154" s="629"/>
      <c r="MSB154" s="629"/>
      <c r="MSC154" s="629"/>
      <c r="MSD154" s="629"/>
      <c r="MSE154" s="629"/>
      <c r="MSF154" s="629"/>
      <c r="MSG154" s="629"/>
      <c r="MSH154" s="629"/>
      <c r="MSI154" s="629"/>
      <c r="MSJ154" s="629"/>
      <c r="MSK154" s="629"/>
      <c r="MSL154" s="629"/>
      <c r="MSM154" s="629"/>
      <c r="MSN154" s="629"/>
      <c r="MSO154" s="629"/>
      <c r="MSP154" s="629"/>
      <c r="MSQ154" s="629"/>
      <c r="MSR154" s="629"/>
      <c r="MSS154" s="629"/>
      <c r="MST154" s="629"/>
      <c r="MSU154" s="629"/>
      <c r="MSV154" s="629"/>
      <c r="MSW154" s="629"/>
      <c r="MSX154" s="629"/>
      <c r="MSY154" s="629"/>
      <c r="MSZ154" s="629"/>
      <c r="MTA154" s="629"/>
      <c r="MTB154" s="629"/>
      <c r="MTC154" s="629"/>
      <c r="MTD154" s="629"/>
      <c r="MTE154" s="629"/>
      <c r="MTF154" s="629"/>
      <c r="MTG154" s="629"/>
      <c r="MTH154" s="629"/>
      <c r="MTI154" s="629"/>
      <c r="MTJ154" s="629"/>
      <c r="MTK154" s="629"/>
      <c r="MTL154" s="629"/>
      <c r="MTM154" s="629"/>
      <c r="MTN154" s="629"/>
      <c r="MTO154" s="629"/>
      <c r="MTP154" s="629"/>
      <c r="MTQ154" s="629"/>
      <c r="MTR154" s="629"/>
      <c r="MTS154" s="629"/>
      <c r="MTT154" s="629"/>
      <c r="MTU154" s="629"/>
      <c r="MTV154" s="629"/>
      <c r="MTW154" s="629"/>
      <c r="MTX154" s="629"/>
      <c r="MTY154" s="629"/>
      <c r="MTZ154" s="629"/>
      <c r="MUA154" s="629"/>
      <c r="MUB154" s="629"/>
      <c r="MUC154" s="629"/>
      <c r="MUD154" s="629"/>
      <c r="MUE154" s="629"/>
      <c r="MUF154" s="629"/>
      <c r="MUG154" s="629"/>
      <c r="MUH154" s="629"/>
      <c r="MUI154" s="629"/>
      <c r="MUJ154" s="629"/>
      <c r="MUK154" s="629"/>
      <c r="MUL154" s="629"/>
      <c r="MUM154" s="629"/>
      <c r="MUN154" s="629"/>
      <c r="MUO154" s="629"/>
      <c r="MUP154" s="629"/>
      <c r="MUQ154" s="629"/>
      <c r="MUR154" s="629"/>
      <c r="MUS154" s="629"/>
      <c r="MUT154" s="629"/>
      <c r="MUU154" s="629"/>
      <c r="MUV154" s="629"/>
      <c r="MUW154" s="629"/>
      <c r="MUX154" s="629"/>
      <c r="MUY154" s="629"/>
      <c r="MUZ154" s="629"/>
      <c r="MVA154" s="629"/>
      <c r="MVB154" s="629"/>
      <c r="MVC154" s="629"/>
      <c r="MVD154" s="629"/>
      <c r="MVE154" s="629"/>
      <c r="MVF154" s="629"/>
      <c r="MVG154" s="629"/>
      <c r="MVH154" s="629"/>
      <c r="MVI154" s="629"/>
      <c r="MVJ154" s="629"/>
      <c r="MVK154" s="629"/>
      <c r="MVL154" s="629"/>
      <c r="MVM154" s="629"/>
      <c r="MVN154" s="629"/>
      <c r="MVO154" s="629"/>
      <c r="MVP154" s="629"/>
      <c r="MVQ154" s="629"/>
      <c r="MVR154" s="629"/>
      <c r="MVS154" s="629"/>
      <c r="MVT154" s="629"/>
      <c r="MVU154" s="629"/>
      <c r="MVV154" s="629"/>
      <c r="MVW154" s="629"/>
      <c r="MVX154" s="629"/>
      <c r="MVY154" s="629"/>
      <c r="MVZ154" s="629"/>
      <c r="MWA154" s="629"/>
      <c r="MWB154" s="629"/>
      <c r="MWC154" s="629"/>
      <c r="MWD154" s="629"/>
      <c r="MWE154" s="629"/>
      <c r="MWF154" s="629"/>
      <c r="MWG154" s="629"/>
      <c r="MWH154" s="629"/>
      <c r="MWI154" s="629"/>
      <c r="MWJ154" s="629"/>
      <c r="MWK154" s="629"/>
      <c r="MWL154" s="629"/>
      <c r="MWM154" s="629"/>
      <c r="MWN154" s="629"/>
      <c r="MWO154" s="629"/>
      <c r="MWP154" s="629"/>
      <c r="MWQ154" s="629"/>
      <c r="MWR154" s="629"/>
      <c r="MWS154" s="629"/>
      <c r="MWT154" s="629"/>
      <c r="MWU154" s="629"/>
      <c r="MWV154" s="629"/>
      <c r="MWW154" s="629"/>
      <c r="MWX154" s="629"/>
      <c r="MWY154" s="629"/>
      <c r="MWZ154" s="629"/>
      <c r="MXA154" s="629"/>
      <c r="MXB154" s="629"/>
      <c r="MXC154" s="629"/>
      <c r="MXD154" s="629"/>
      <c r="MXE154" s="629"/>
      <c r="MXF154" s="629"/>
      <c r="MXG154" s="629"/>
      <c r="MXH154" s="629"/>
      <c r="MXI154" s="629"/>
      <c r="MXJ154" s="629"/>
      <c r="MXK154" s="629"/>
      <c r="MXL154" s="629"/>
      <c r="MXM154" s="629"/>
      <c r="MXN154" s="629"/>
      <c r="MXO154" s="629"/>
      <c r="MXP154" s="629"/>
      <c r="MXQ154" s="629"/>
      <c r="MXR154" s="629"/>
      <c r="MXS154" s="629"/>
      <c r="MXT154" s="629"/>
      <c r="MXU154" s="629"/>
      <c r="MXV154" s="629"/>
      <c r="MXW154" s="629"/>
      <c r="MXX154" s="629"/>
      <c r="MXY154" s="629"/>
      <c r="MXZ154" s="629"/>
      <c r="MYA154" s="629"/>
      <c r="MYB154" s="629"/>
      <c r="MYC154" s="629"/>
      <c r="MYD154" s="629"/>
      <c r="MYE154" s="629"/>
      <c r="MYF154" s="629"/>
      <c r="MYG154" s="629"/>
      <c r="MYH154" s="629"/>
      <c r="MYI154" s="629"/>
      <c r="MYJ154" s="629"/>
      <c r="MYK154" s="629"/>
      <c r="MYL154" s="629"/>
      <c r="MYM154" s="629"/>
      <c r="MYN154" s="629"/>
      <c r="MYO154" s="629"/>
      <c r="MYP154" s="629"/>
      <c r="MYQ154" s="629"/>
      <c r="MYR154" s="629"/>
      <c r="MYS154" s="629"/>
      <c r="MYT154" s="629"/>
      <c r="MYU154" s="629"/>
      <c r="MYV154" s="629"/>
      <c r="MYW154" s="629"/>
      <c r="MYX154" s="629"/>
      <c r="MYY154" s="629"/>
      <c r="MYZ154" s="629"/>
      <c r="MZA154" s="629"/>
      <c r="MZB154" s="629"/>
      <c r="MZC154" s="629"/>
      <c r="MZD154" s="629"/>
      <c r="MZE154" s="629"/>
      <c r="MZF154" s="629"/>
      <c r="MZG154" s="629"/>
      <c r="MZH154" s="629"/>
      <c r="MZI154" s="629"/>
      <c r="MZJ154" s="629"/>
      <c r="MZK154" s="629"/>
      <c r="MZL154" s="629"/>
      <c r="MZM154" s="629"/>
      <c r="MZN154" s="629"/>
      <c r="MZO154" s="629"/>
      <c r="MZP154" s="629"/>
      <c r="MZQ154" s="629"/>
      <c r="MZR154" s="629"/>
      <c r="MZS154" s="629"/>
      <c r="MZT154" s="629"/>
      <c r="MZU154" s="629"/>
      <c r="MZV154" s="629"/>
      <c r="MZW154" s="629"/>
      <c r="MZX154" s="629"/>
      <c r="MZY154" s="629"/>
      <c r="MZZ154" s="629"/>
      <c r="NAA154" s="629"/>
      <c r="NAB154" s="629"/>
      <c r="NAC154" s="629"/>
      <c r="NAD154" s="629"/>
      <c r="NAE154" s="629"/>
      <c r="NAF154" s="629"/>
      <c r="NAG154" s="629"/>
      <c r="NAH154" s="629"/>
      <c r="NAI154" s="629"/>
      <c r="NAJ154" s="629"/>
      <c r="NAK154" s="629"/>
      <c r="NAL154" s="629"/>
      <c r="NAM154" s="629"/>
      <c r="NAN154" s="629"/>
      <c r="NAO154" s="629"/>
      <c r="NAP154" s="629"/>
      <c r="NAQ154" s="629"/>
      <c r="NAR154" s="629"/>
      <c r="NAS154" s="629"/>
      <c r="NAT154" s="629"/>
      <c r="NAU154" s="629"/>
      <c r="NAV154" s="629"/>
      <c r="NAW154" s="629"/>
      <c r="NAX154" s="629"/>
      <c r="NAY154" s="629"/>
      <c r="NAZ154" s="629"/>
      <c r="NBA154" s="629"/>
      <c r="NBB154" s="629"/>
      <c r="NBC154" s="629"/>
      <c r="NBD154" s="629"/>
      <c r="NBE154" s="629"/>
      <c r="NBF154" s="629"/>
      <c r="NBG154" s="629"/>
      <c r="NBH154" s="629"/>
      <c r="NBI154" s="629"/>
      <c r="NBJ154" s="629"/>
      <c r="NBK154" s="629"/>
      <c r="NBL154" s="629"/>
      <c r="NBM154" s="629"/>
      <c r="NBN154" s="629"/>
      <c r="NBO154" s="629"/>
      <c r="NBP154" s="629"/>
      <c r="NBQ154" s="629"/>
      <c r="NBR154" s="629"/>
      <c r="NBS154" s="629"/>
      <c r="NBT154" s="629"/>
      <c r="NBU154" s="629"/>
      <c r="NBV154" s="629"/>
      <c r="NBW154" s="629"/>
      <c r="NBX154" s="629"/>
      <c r="NBY154" s="629"/>
      <c r="NBZ154" s="629"/>
      <c r="NCA154" s="629"/>
      <c r="NCB154" s="629"/>
      <c r="NCC154" s="629"/>
      <c r="NCD154" s="629"/>
      <c r="NCE154" s="629"/>
      <c r="NCF154" s="629"/>
      <c r="NCG154" s="629"/>
      <c r="NCH154" s="629"/>
      <c r="NCI154" s="629"/>
      <c r="NCJ154" s="629"/>
      <c r="NCK154" s="629"/>
      <c r="NCL154" s="629"/>
      <c r="NCM154" s="629"/>
      <c r="NCN154" s="629"/>
      <c r="NCO154" s="629"/>
      <c r="NCP154" s="629"/>
      <c r="NCQ154" s="629"/>
      <c r="NCR154" s="629"/>
      <c r="NCS154" s="629"/>
      <c r="NCT154" s="629"/>
      <c r="NCU154" s="629"/>
      <c r="NCV154" s="629"/>
      <c r="NCW154" s="629"/>
      <c r="NCX154" s="629"/>
      <c r="NCY154" s="629"/>
      <c r="NCZ154" s="629"/>
      <c r="NDA154" s="629"/>
      <c r="NDB154" s="629"/>
      <c r="NDC154" s="629"/>
      <c r="NDD154" s="629"/>
      <c r="NDE154" s="629"/>
      <c r="NDF154" s="629"/>
      <c r="NDG154" s="629"/>
      <c r="NDH154" s="629"/>
      <c r="NDI154" s="629"/>
      <c r="NDJ154" s="629"/>
      <c r="NDK154" s="629"/>
      <c r="NDL154" s="629"/>
      <c r="NDM154" s="629"/>
      <c r="NDN154" s="629"/>
      <c r="NDO154" s="629"/>
      <c r="NDP154" s="629"/>
      <c r="NDQ154" s="629"/>
      <c r="NDR154" s="629"/>
      <c r="NDS154" s="629"/>
      <c r="NDT154" s="629"/>
      <c r="NDU154" s="629"/>
      <c r="NDV154" s="629"/>
      <c r="NDW154" s="629"/>
      <c r="NDX154" s="629"/>
      <c r="NDY154" s="629"/>
      <c r="NDZ154" s="629"/>
      <c r="NEA154" s="629"/>
      <c r="NEB154" s="629"/>
      <c r="NEC154" s="629"/>
      <c r="NED154" s="629"/>
      <c r="NEE154" s="629"/>
      <c r="NEF154" s="629"/>
      <c r="NEG154" s="629"/>
      <c r="NEH154" s="629"/>
      <c r="NEI154" s="629"/>
      <c r="NEJ154" s="629"/>
      <c r="NEK154" s="629"/>
      <c r="NEL154" s="629"/>
      <c r="NEM154" s="629"/>
      <c r="NEN154" s="629"/>
      <c r="NEO154" s="629"/>
      <c r="NEP154" s="629"/>
      <c r="NEQ154" s="629"/>
      <c r="NER154" s="629"/>
      <c r="NES154" s="629"/>
      <c r="NET154" s="629"/>
      <c r="NEU154" s="629"/>
      <c r="NEV154" s="629"/>
      <c r="NEW154" s="629"/>
      <c r="NEX154" s="629"/>
      <c r="NEY154" s="629"/>
      <c r="NEZ154" s="629"/>
      <c r="NFA154" s="629"/>
      <c r="NFB154" s="629"/>
      <c r="NFC154" s="629"/>
      <c r="NFD154" s="629"/>
      <c r="NFE154" s="629"/>
      <c r="NFF154" s="629"/>
      <c r="NFG154" s="629"/>
      <c r="NFH154" s="629"/>
      <c r="NFI154" s="629"/>
      <c r="NFJ154" s="629"/>
      <c r="NFK154" s="629"/>
      <c r="NFL154" s="629"/>
      <c r="NFM154" s="629"/>
      <c r="NFN154" s="629"/>
      <c r="NFO154" s="629"/>
      <c r="NFP154" s="629"/>
      <c r="NFQ154" s="629"/>
      <c r="NFR154" s="629"/>
      <c r="NFS154" s="629"/>
      <c r="NFT154" s="629"/>
      <c r="NFU154" s="629"/>
      <c r="NFV154" s="629"/>
      <c r="NFW154" s="629"/>
      <c r="NFX154" s="629"/>
      <c r="NFY154" s="629"/>
      <c r="NFZ154" s="629"/>
      <c r="NGA154" s="629"/>
      <c r="NGB154" s="629"/>
      <c r="NGC154" s="629"/>
      <c r="NGD154" s="629"/>
      <c r="NGE154" s="629"/>
      <c r="NGF154" s="629"/>
      <c r="NGG154" s="629"/>
      <c r="NGH154" s="629"/>
      <c r="NGI154" s="629"/>
      <c r="NGJ154" s="629"/>
      <c r="NGK154" s="629"/>
      <c r="NGL154" s="629"/>
      <c r="NGM154" s="629"/>
      <c r="NGN154" s="629"/>
      <c r="NGO154" s="629"/>
      <c r="NGP154" s="629"/>
      <c r="NGQ154" s="629"/>
      <c r="NGR154" s="629"/>
      <c r="NGS154" s="629"/>
      <c r="NGT154" s="629"/>
      <c r="NGU154" s="629"/>
      <c r="NGV154" s="629"/>
      <c r="NGW154" s="629"/>
      <c r="NGX154" s="629"/>
      <c r="NGY154" s="629"/>
      <c r="NGZ154" s="629"/>
      <c r="NHA154" s="629"/>
      <c r="NHB154" s="629"/>
      <c r="NHC154" s="629"/>
      <c r="NHD154" s="629"/>
      <c r="NHE154" s="629"/>
      <c r="NHF154" s="629"/>
      <c r="NHG154" s="629"/>
      <c r="NHH154" s="629"/>
      <c r="NHI154" s="629"/>
      <c r="NHJ154" s="629"/>
      <c r="NHK154" s="629"/>
      <c r="NHL154" s="629"/>
      <c r="NHM154" s="629"/>
      <c r="NHN154" s="629"/>
      <c r="NHO154" s="629"/>
      <c r="NHP154" s="629"/>
      <c r="NHQ154" s="629"/>
      <c r="NHR154" s="629"/>
      <c r="NHS154" s="629"/>
      <c r="NHT154" s="629"/>
      <c r="NHU154" s="629"/>
      <c r="NHV154" s="629"/>
      <c r="NHW154" s="629"/>
      <c r="NHX154" s="629"/>
      <c r="NHY154" s="629"/>
      <c r="NHZ154" s="629"/>
      <c r="NIA154" s="629"/>
      <c r="NIB154" s="629"/>
      <c r="NIC154" s="629"/>
      <c r="NID154" s="629"/>
      <c r="NIE154" s="629"/>
      <c r="NIF154" s="629"/>
      <c r="NIG154" s="629"/>
      <c r="NIH154" s="629"/>
      <c r="NII154" s="629"/>
      <c r="NIJ154" s="629"/>
      <c r="NIK154" s="629"/>
      <c r="NIL154" s="629"/>
      <c r="NIM154" s="629"/>
      <c r="NIN154" s="629"/>
      <c r="NIO154" s="629"/>
      <c r="NIP154" s="629"/>
      <c r="NIQ154" s="629"/>
      <c r="NIR154" s="629"/>
      <c r="NIS154" s="629"/>
      <c r="NIT154" s="629"/>
      <c r="NIU154" s="629"/>
      <c r="NIV154" s="629"/>
      <c r="NIW154" s="629"/>
      <c r="NIX154" s="629"/>
      <c r="NIY154" s="629"/>
      <c r="NIZ154" s="629"/>
      <c r="NJA154" s="629"/>
      <c r="NJB154" s="629"/>
      <c r="NJC154" s="629"/>
      <c r="NJD154" s="629"/>
      <c r="NJE154" s="629"/>
      <c r="NJF154" s="629"/>
      <c r="NJG154" s="629"/>
      <c r="NJH154" s="629"/>
      <c r="NJI154" s="629"/>
      <c r="NJJ154" s="629"/>
      <c r="NJK154" s="629"/>
      <c r="NJL154" s="629"/>
      <c r="NJM154" s="629"/>
      <c r="NJN154" s="629"/>
      <c r="NJO154" s="629"/>
      <c r="NJP154" s="629"/>
      <c r="NJQ154" s="629"/>
      <c r="NJR154" s="629"/>
      <c r="NJS154" s="629"/>
      <c r="NJT154" s="629"/>
      <c r="NJU154" s="629"/>
      <c r="NJV154" s="629"/>
      <c r="NJW154" s="629"/>
      <c r="NJX154" s="629"/>
      <c r="NJY154" s="629"/>
      <c r="NJZ154" s="629"/>
      <c r="NKA154" s="629"/>
      <c r="NKB154" s="629"/>
      <c r="NKC154" s="629"/>
      <c r="NKD154" s="629"/>
      <c r="NKE154" s="629"/>
      <c r="NKF154" s="629"/>
      <c r="NKG154" s="629"/>
      <c r="NKH154" s="629"/>
      <c r="NKI154" s="629"/>
      <c r="NKJ154" s="629"/>
      <c r="NKK154" s="629"/>
      <c r="NKL154" s="629"/>
      <c r="NKM154" s="629"/>
      <c r="NKN154" s="629"/>
      <c r="NKO154" s="629"/>
      <c r="NKP154" s="629"/>
      <c r="NKQ154" s="629"/>
      <c r="NKR154" s="629"/>
      <c r="NKS154" s="629"/>
      <c r="NKT154" s="629"/>
      <c r="NKU154" s="629"/>
      <c r="NKV154" s="629"/>
      <c r="NKW154" s="629"/>
      <c r="NKX154" s="629"/>
      <c r="NKY154" s="629"/>
      <c r="NKZ154" s="629"/>
      <c r="NLA154" s="629"/>
      <c r="NLB154" s="629"/>
      <c r="NLC154" s="629"/>
      <c r="NLD154" s="629"/>
      <c r="NLE154" s="629"/>
      <c r="NLF154" s="629"/>
      <c r="NLG154" s="629"/>
      <c r="NLH154" s="629"/>
      <c r="NLI154" s="629"/>
      <c r="NLJ154" s="629"/>
      <c r="NLK154" s="629"/>
      <c r="NLL154" s="629"/>
      <c r="NLM154" s="629"/>
      <c r="NLN154" s="629"/>
      <c r="NLO154" s="629"/>
      <c r="NLP154" s="629"/>
      <c r="NLQ154" s="629"/>
      <c r="NLR154" s="629"/>
      <c r="NLS154" s="629"/>
      <c r="NLT154" s="629"/>
      <c r="NLU154" s="629"/>
      <c r="NLV154" s="629"/>
      <c r="NLW154" s="629"/>
      <c r="NLX154" s="629"/>
      <c r="NLY154" s="629"/>
      <c r="NLZ154" s="629"/>
      <c r="NMA154" s="629"/>
      <c r="NMB154" s="629"/>
      <c r="NMC154" s="629"/>
      <c r="NMD154" s="629"/>
      <c r="NME154" s="629"/>
      <c r="NMF154" s="629"/>
      <c r="NMG154" s="629"/>
      <c r="NMH154" s="629"/>
      <c r="NMI154" s="629"/>
      <c r="NMJ154" s="629"/>
      <c r="NMK154" s="629"/>
      <c r="NML154" s="629"/>
      <c r="NMM154" s="629"/>
      <c r="NMN154" s="629"/>
      <c r="NMO154" s="629"/>
      <c r="NMP154" s="629"/>
      <c r="NMQ154" s="629"/>
      <c r="NMR154" s="629"/>
      <c r="NMS154" s="629"/>
      <c r="NMT154" s="629"/>
      <c r="NMU154" s="629"/>
      <c r="NMV154" s="629"/>
      <c r="NMW154" s="629"/>
      <c r="NMX154" s="629"/>
      <c r="NMY154" s="629"/>
      <c r="NMZ154" s="629"/>
      <c r="NNA154" s="629"/>
      <c r="NNB154" s="629"/>
      <c r="NNC154" s="629"/>
      <c r="NND154" s="629"/>
      <c r="NNE154" s="629"/>
      <c r="NNF154" s="629"/>
      <c r="NNG154" s="629"/>
      <c r="NNH154" s="629"/>
      <c r="NNI154" s="629"/>
      <c r="NNJ154" s="629"/>
      <c r="NNK154" s="629"/>
      <c r="NNL154" s="629"/>
      <c r="NNM154" s="629"/>
      <c r="NNN154" s="629"/>
      <c r="NNO154" s="629"/>
      <c r="NNP154" s="629"/>
      <c r="NNQ154" s="629"/>
      <c r="NNR154" s="629"/>
      <c r="NNS154" s="629"/>
      <c r="NNT154" s="629"/>
      <c r="NNU154" s="629"/>
      <c r="NNV154" s="629"/>
      <c r="NNW154" s="629"/>
      <c r="NNX154" s="629"/>
      <c r="NNY154" s="629"/>
      <c r="NNZ154" s="629"/>
      <c r="NOA154" s="629"/>
      <c r="NOB154" s="629"/>
      <c r="NOC154" s="629"/>
      <c r="NOD154" s="629"/>
      <c r="NOE154" s="629"/>
      <c r="NOF154" s="629"/>
      <c r="NOG154" s="629"/>
      <c r="NOH154" s="629"/>
      <c r="NOI154" s="629"/>
      <c r="NOJ154" s="629"/>
      <c r="NOK154" s="629"/>
      <c r="NOL154" s="629"/>
      <c r="NOM154" s="629"/>
      <c r="NON154" s="629"/>
      <c r="NOO154" s="629"/>
      <c r="NOP154" s="629"/>
      <c r="NOQ154" s="629"/>
      <c r="NOR154" s="629"/>
      <c r="NOS154" s="629"/>
      <c r="NOT154" s="629"/>
      <c r="NOU154" s="629"/>
      <c r="NOV154" s="629"/>
      <c r="NOW154" s="629"/>
      <c r="NOX154" s="629"/>
      <c r="NOY154" s="629"/>
      <c r="NOZ154" s="629"/>
      <c r="NPA154" s="629"/>
      <c r="NPB154" s="629"/>
      <c r="NPC154" s="629"/>
      <c r="NPD154" s="629"/>
      <c r="NPE154" s="629"/>
      <c r="NPF154" s="629"/>
      <c r="NPG154" s="629"/>
      <c r="NPH154" s="629"/>
      <c r="NPI154" s="629"/>
      <c r="NPJ154" s="629"/>
      <c r="NPK154" s="629"/>
      <c r="NPL154" s="629"/>
      <c r="NPM154" s="629"/>
      <c r="NPN154" s="629"/>
      <c r="NPO154" s="629"/>
      <c r="NPP154" s="629"/>
      <c r="NPQ154" s="629"/>
      <c r="NPR154" s="629"/>
      <c r="NPS154" s="629"/>
      <c r="NPT154" s="629"/>
      <c r="NPU154" s="629"/>
      <c r="NPV154" s="629"/>
      <c r="NPW154" s="629"/>
      <c r="NPX154" s="629"/>
      <c r="NPY154" s="629"/>
      <c r="NPZ154" s="629"/>
      <c r="NQA154" s="629"/>
      <c r="NQB154" s="629"/>
      <c r="NQC154" s="629"/>
      <c r="NQD154" s="629"/>
      <c r="NQE154" s="629"/>
      <c r="NQF154" s="629"/>
      <c r="NQG154" s="629"/>
      <c r="NQH154" s="629"/>
      <c r="NQI154" s="629"/>
      <c r="NQJ154" s="629"/>
      <c r="NQK154" s="629"/>
      <c r="NQL154" s="629"/>
      <c r="NQM154" s="629"/>
      <c r="NQN154" s="629"/>
      <c r="NQO154" s="629"/>
      <c r="NQP154" s="629"/>
      <c r="NQQ154" s="629"/>
      <c r="NQR154" s="629"/>
      <c r="NQS154" s="629"/>
      <c r="NQT154" s="629"/>
      <c r="NQU154" s="629"/>
      <c r="NQV154" s="629"/>
      <c r="NQW154" s="629"/>
      <c r="NQX154" s="629"/>
      <c r="NQY154" s="629"/>
      <c r="NQZ154" s="629"/>
      <c r="NRA154" s="629"/>
      <c r="NRB154" s="629"/>
      <c r="NRC154" s="629"/>
      <c r="NRD154" s="629"/>
      <c r="NRE154" s="629"/>
      <c r="NRF154" s="629"/>
      <c r="NRG154" s="629"/>
      <c r="NRH154" s="629"/>
      <c r="NRI154" s="629"/>
      <c r="NRJ154" s="629"/>
      <c r="NRK154" s="629"/>
      <c r="NRL154" s="629"/>
      <c r="NRM154" s="629"/>
      <c r="NRN154" s="629"/>
      <c r="NRO154" s="629"/>
      <c r="NRP154" s="629"/>
      <c r="NRQ154" s="629"/>
      <c r="NRR154" s="629"/>
      <c r="NRS154" s="629"/>
      <c r="NRT154" s="629"/>
      <c r="NRU154" s="629"/>
      <c r="NRV154" s="629"/>
      <c r="NRW154" s="629"/>
      <c r="NRX154" s="629"/>
      <c r="NRY154" s="629"/>
      <c r="NRZ154" s="629"/>
      <c r="NSA154" s="629"/>
      <c r="NSB154" s="629"/>
      <c r="NSC154" s="629"/>
      <c r="NSD154" s="629"/>
      <c r="NSE154" s="629"/>
      <c r="NSF154" s="629"/>
      <c r="NSG154" s="629"/>
      <c r="NSH154" s="629"/>
      <c r="NSI154" s="629"/>
      <c r="NSJ154" s="629"/>
      <c r="NSK154" s="629"/>
      <c r="NSL154" s="629"/>
      <c r="NSM154" s="629"/>
      <c r="NSN154" s="629"/>
      <c r="NSO154" s="629"/>
      <c r="NSP154" s="629"/>
      <c r="NSQ154" s="629"/>
      <c r="NSR154" s="629"/>
      <c r="NSS154" s="629"/>
      <c r="NST154" s="629"/>
      <c r="NSU154" s="629"/>
      <c r="NSV154" s="629"/>
      <c r="NSW154" s="629"/>
      <c r="NSX154" s="629"/>
      <c r="NSY154" s="629"/>
      <c r="NSZ154" s="629"/>
      <c r="NTA154" s="629"/>
      <c r="NTB154" s="629"/>
      <c r="NTC154" s="629"/>
      <c r="NTD154" s="629"/>
      <c r="NTE154" s="629"/>
      <c r="NTF154" s="629"/>
      <c r="NTG154" s="629"/>
      <c r="NTH154" s="629"/>
      <c r="NTI154" s="629"/>
      <c r="NTJ154" s="629"/>
      <c r="NTK154" s="629"/>
      <c r="NTL154" s="629"/>
      <c r="NTM154" s="629"/>
      <c r="NTN154" s="629"/>
      <c r="NTO154" s="629"/>
      <c r="NTP154" s="629"/>
      <c r="NTQ154" s="629"/>
      <c r="NTR154" s="629"/>
      <c r="NTS154" s="629"/>
      <c r="NTT154" s="629"/>
      <c r="NTU154" s="629"/>
      <c r="NTV154" s="629"/>
      <c r="NTW154" s="629"/>
      <c r="NTX154" s="629"/>
      <c r="NTY154" s="629"/>
      <c r="NTZ154" s="629"/>
      <c r="NUA154" s="629"/>
      <c r="NUB154" s="629"/>
      <c r="NUC154" s="629"/>
      <c r="NUD154" s="629"/>
      <c r="NUE154" s="629"/>
      <c r="NUF154" s="629"/>
      <c r="NUG154" s="629"/>
      <c r="NUH154" s="629"/>
      <c r="NUI154" s="629"/>
      <c r="NUJ154" s="629"/>
      <c r="NUK154" s="629"/>
      <c r="NUL154" s="629"/>
      <c r="NUM154" s="629"/>
      <c r="NUN154" s="629"/>
      <c r="NUO154" s="629"/>
      <c r="NUP154" s="629"/>
      <c r="NUQ154" s="629"/>
      <c r="NUR154" s="629"/>
      <c r="NUS154" s="629"/>
      <c r="NUT154" s="629"/>
      <c r="NUU154" s="629"/>
      <c r="NUV154" s="629"/>
      <c r="NUW154" s="629"/>
      <c r="NUX154" s="629"/>
      <c r="NUY154" s="629"/>
      <c r="NUZ154" s="629"/>
      <c r="NVA154" s="629"/>
      <c r="NVB154" s="629"/>
      <c r="NVC154" s="629"/>
      <c r="NVD154" s="629"/>
      <c r="NVE154" s="629"/>
      <c r="NVF154" s="629"/>
      <c r="NVG154" s="629"/>
      <c r="NVH154" s="629"/>
      <c r="NVI154" s="629"/>
      <c r="NVJ154" s="629"/>
      <c r="NVK154" s="629"/>
      <c r="NVL154" s="629"/>
      <c r="NVM154" s="629"/>
      <c r="NVN154" s="629"/>
      <c r="NVO154" s="629"/>
      <c r="NVP154" s="629"/>
      <c r="NVQ154" s="629"/>
      <c r="NVR154" s="629"/>
      <c r="NVS154" s="629"/>
      <c r="NVT154" s="629"/>
      <c r="NVU154" s="629"/>
      <c r="NVV154" s="629"/>
      <c r="NVW154" s="629"/>
      <c r="NVX154" s="629"/>
      <c r="NVY154" s="629"/>
      <c r="NVZ154" s="629"/>
      <c r="NWA154" s="629"/>
      <c r="NWB154" s="629"/>
      <c r="NWC154" s="629"/>
      <c r="NWD154" s="629"/>
      <c r="NWE154" s="629"/>
      <c r="NWF154" s="629"/>
      <c r="NWG154" s="629"/>
      <c r="NWH154" s="629"/>
      <c r="NWI154" s="629"/>
      <c r="NWJ154" s="629"/>
      <c r="NWK154" s="629"/>
      <c r="NWL154" s="629"/>
      <c r="NWM154" s="629"/>
      <c r="NWN154" s="629"/>
      <c r="NWO154" s="629"/>
      <c r="NWP154" s="629"/>
      <c r="NWQ154" s="629"/>
      <c r="NWR154" s="629"/>
      <c r="NWS154" s="629"/>
      <c r="NWT154" s="629"/>
      <c r="NWU154" s="629"/>
      <c r="NWV154" s="629"/>
      <c r="NWW154" s="629"/>
      <c r="NWX154" s="629"/>
      <c r="NWY154" s="629"/>
      <c r="NWZ154" s="629"/>
      <c r="NXA154" s="629"/>
      <c r="NXB154" s="629"/>
      <c r="NXC154" s="629"/>
      <c r="NXD154" s="629"/>
      <c r="NXE154" s="629"/>
      <c r="NXF154" s="629"/>
      <c r="NXG154" s="629"/>
      <c r="NXH154" s="629"/>
      <c r="NXI154" s="629"/>
      <c r="NXJ154" s="629"/>
      <c r="NXK154" s="629"/>
      <c r="NXL154" s="629"/>
      <c r="NXM154" s="629"/>
      <c r="NXN154" s="629"/>
      <c r="NXO154" s="629"/>
      <c r="NXP154" s="629"/>
      <c r="NXQ154" s="629"/>
      <c r="NXR154" s="629"/>
      <c r="NXS154" s="629"/>
      <c r="NXT154" s="629"/>
      <c r="NXU154" s="629"/>
      <c r="NXV154" s="629"/>
      <c r="NXW154" s="629"/>
      <c r="NXX154" s="629"/>
      <c r="NXY154" s="629"/>
      <c r="NXZ154" s="629"/>
      <c r="NYA154" s="629"/>
      <c r="NYB154" s="629"/>
      <c r="NYC154" s="629"/>
      <c r="NYD154" s="629"/>
      <c r="NYE154" s="629"/>
      <c r="NYF154" s="629"/>
      <c r="NYG154" s="629"/>
      <c r="NYH154" s="629"/>
      <c r="NYI154" s="629"/>
      <c r="NYJ154" s="629"/>
      <c r="NYK154" s="629"/>
      <c r="NYL154" s="629"/>
      <c r="NYM154" s="629"/>
      <c r="NYN154" s="629"/>
      <c r="NYO154" s="629"/>
      <c r="NYP154" s="629"/>
      <c r="NYQ154" s="629"/>
      <c r="NYR154" s="629"/>
      <c r="NYS154" s="629"/>
      <c r="NYT154" s="629"/>
      <c r="NYU154" s="629"/>
      <c r="NYV154" s="629"/>
      <c r="NYW154" s="629"/>
      <c r="NYX154" s="629"/>
      <c r="NYY154" s="629"/>
      <c r="NYZ154" s="629"/>
      <c r="NZA154" s="629"/>
      <c r="NZB154" s="629"/>
      <c r="NZC154" s="629"/>
      <c r="NZD154" s="629"/>
      <c r="NZE154" s="629"/>
      <c r="NZF154" s="629"/>
      <c r="NZG154" s="629"/>
      <c r="NZH154" s="629"/>
      <c r="NZI154" s="629"/>
      <c r="NZJ154" s="629"/>
      <c r="NZK154" s="629"/>
      <c r="NZL154" s="629"/>
      <c r="NZM154" s="629"/>
      <c r="NZN154" s="629"/>
      <c r="NZO154" s="629"/>
      <c r="NZP154" s="629"/>
      <c r="NZQ154" s="629"/>
      <c r="NZR154" s="629"/>
      <c r="NZS154" s="629"/>
      <c r="NZT154" s="629"/>
      <c r="NZU154" s="629"/>
      <c r="NZV154" s="629"/>
      <c r="NZW154" s="629"/>
      <c r="NZX154" s="629"/>
      <c r="NZY154" s="629"/>
      <c r="NZZ154" s="629"/>
      <c r="OAA154" s="629"/>
      <c r="OAB154" s="629"/>
      <c r="OAC154" s="629"/>
      <c r="OAD154" s="629"/>
      <c r="OAE154" s="629"/>
      <c r="OAF154" s="629"/>
      <c r="OAG154" s="629"/>
      <c r="OAH154" s="629"/>
      <c r="OAI154" s="629"/>
      <c r="OAJ154" s="629"/>
      <c r="OAK154" s="629"/>
      <c r="OAL154" s="629"/>
      <c r="OAM154" s="629"/>
      <c r="OAN154" s="629"/>
      <c r="OAO154" s="629"/>
      <c r="OAP154" s="629"/>
      <c r="OAQ154" s="629"/>
      <c r="OAR154" s="629"/>
      <c r="OAS154" s="629"/>
      <c r="OAT154" s="629"/>
      <c r="OAU154" s="629"/>
      <c r="OAV154" s="629"/>
      <c r="OAW154" s="629"/>
      <c r="OAX154" s="629"/>
      <c r="OAY154" s="629"/>
      <c r="OAZ154" s="629"/>
      <c r="OBA154" s="629"/>
      <c r="OBB154" s="629"/>
      <c r="OBC154" s="629"/>
      <c r="OBD154" s="629"/>
      <c r="OBE154" s="629"/>
      <c r="OBF154" s="629"/>
      <c r="OBG154" s="629"/>
      <c r="OBH154" s="629"/>
      <c r="OBI154" s="629"/>
      <c r="OBJ154" s="629"/>
      <c r="OBK154" s="629"/>
      <c r="OBL154" s="629"/>
      <c r="OBM154" s="629"/>
      <c r="OBN154" s="629"/>
      <c r="OBO154" s="629"/>
      <c r="OBP154" s="629"/>
      <c r="OBQ154" s="629"/>
      <c r="OBR154" s="629"/>
      <c r="OBS154" s="629"/>
      <c r="OBT154" s="629"/>
      <c r="OBU154" s="629"/>
      <c r="OBV154" s="629"/>
      <c r="OBW154" s="629"/>
      <c r="OBX154" s="629"/>
      <c r="OBY154" s="629"/>
      <c r="OBZ154" s="629"/>
      <c r="OCA154" s="629"/>
      <c r="OCB154" s="629"/>
      <c r="OCC154" s="629"/>
      <c r="OCD154" s="629"/>
      <c r="OCE154" s="629"/>
      <c r="OCF154" s="629"/>
      <c r="OCG154" s="629"/>
      <c r="OCH154" s="629"/>
      <c r="OCI154" s="629"/>
      <c r="OCJ154" s="629"/>
      <c r="OCK154" s="629"/>
      <c r="OCL154" s="629"/>
      <c r="OCM154" s="629"/>
      <c r="OCN154" s="629"/>
      <c r="OCO154" s="629"/>
      <c r="OCP154" s="629"/>
      <c r="OCQ154" s="629"/>
      <c r="OCR154" s="629"/>
      <c r="OCS154" s="629"/>
      <c r="OCT154" s="629"/>
      <c r="OCU154" s="629"/>
      <c r="OCV154" s="629"/>
      <c r="OCW154" s="629"/>
      <c r="OCX154" s="629"/>
      <c r="OCY154" s="629"/>
      <c r="OCZ154" s="629"/>
      <c r="ODA154" s="629"/>
      <c r="ODB154" s="629"/>
      <c r="ODC154" s="629"/>
      <c r="ODD154" s="629"/>
      <c r="ODE154" s="629"/>
      <c r="ODF154" s="629"/>
      <c r="ODG154" s="629"/>
      <c r="ODH154" s="629"/>
      <c r="ODI154" s="629"/>
      <c r="ODJ154" s="629"/>
      <c r="ODK154" s="629"/>
      <c r="ODL154" s="629"/>
      <c r="ODM154" s="629"/>
      <c r="ODN154" s="629"/>
      <c r="ODO154" s="629"/>
      <c r="ODP154" s="629"/>
      <c r="ODQ154" s="629"/>
      <c r="ODR154" s="629"/>
      <c r="ODS154" s="629"/>
      <c r="ODT154" s="629"/>
      <c r="ODU154" s="629"/>
      <c r="ODV154" s="629"/>
      <c r="ODW154" s="629"/>
      <c r="ODX154" s="629"/>
      <c r="ODY154" s="629"/>
      <c r="ODZ154" s="629"/>
      <c r="OEA154" s="629"/>
      <c r="OEB154" s="629"/>
      <c r="OEC154" s="629"/>
      <c r="OED154" s="629"/>
      <c r="OEE154" s="629"/>
      <c r="OEF154" s="629"/>
      <c r="OEG154" s="629"/>
      <c r="OEH154" s="629"/>
      <c r="OEI154" s="629"/>
      <c r="OEJ154" s="629"/>
      <c r="OEK154" s="629"/>
      <c r="OEL154" s="629"/>
      <c r="OEM154" s="629"/>
      <c r="OEN154" s="629"/>
      <c r="OEO154" s="629"/>
      <c r="OEP154" s="629"/>
      <c r="OEQ154" s="629"/>
      <c r="OER154" s="629"/>
      <c r="OES154" s="629"/>
      <c r="OET154" s="629"/>
      <c r="OEU154" s="629"/>
      <c r="OEV154" s="629"/>
      <c r="OEW154" s="629"/>
      <c r="OEX154" s="629"/>
      <c r="OEY154" s="629"/>
      <c r="OEZ154" s="629"/>
      <c r="OFA154" s="629"/>
      <c r="OFB154" s="629"/>
      <c r="OFC154" s="629"/>
      <c r="OFD154" s="629"/>
      <c r="OFE154" s="629"/>
      <c r="OFF154" s="629"/>
      <c r="OFG154" s="629"/>
      <c r="OFH154" s="629"/>
      <c r="OFI154" s="629"/>
      <c r="OFJ154" s="629"/>
      <c r="OFK154" s="629"/>
      <c r="OFL154" s="629"/>
      <c r="OFM154" s="629"/>
      <c r="OFN154" s="629"/>
      <c r="OFO154" s="629"/>
      <c r="OFP154" s="629"/>
      <c r="OFQ154" s="629"/>
      <c r="OFR154" s="629"/>
      <c r="OFS154" s="629"/>
      <c r="OFT154" s="629"/>
      <c r="OFU154" s="629"/>
      <c r="OFV154" s="629"/>
      <c r="OFW154" s="629"/>
      <c r="OFX154" s="629"/>
      <c r="OFY154" s="629"/>
      <c r="OFZ154" s="629"/>
      <c r="OGA154" s="629"/>
      <c r="OGB154" s="629"/>
      <c r="OGC154" s="629"/>
      <c r="OGD154" s="629"/>
      <c r="OGE154" s="629"/>
      <c r="OGF154" s="629"/>
      <c r="OGG154" s="629"/>
      <c r="OGH154" s="629"/>
      <c r="OGI154" s="629"/>
      <c r="OGJ154" s="629"/>
      <c r="OGK154" s="629"/>
      <c r="OGL154" s="629"/>
      <c r="OGM154" s="629"/>
      <c r="OGN154" s="629"/>
      <c r="OGO154" s="629"/>
      <c r="OGP154" s="629"/>
      <c r="OGQ154" s="629"/>
      <c r="OGR154" s="629"/>
      <c r="OGS154" s="629"/>
      <c r="OGT154" s="629"/>
      <c r="OGU154" s="629"/>
      <c r="OGV154" s="629"/>
      <c r="OGW154" s="629"/>
      <c r="OGX154" s="629"/>
      <c r="OGY154" s="629"/>
      <c r="OGZ154" s="629"/>
      <c r="OHA154" s="629"/>
      <c r="OHB154" s="629"/>
      <c r="OHC154" s="629"/>
      <c r="OHD154" s="629"/>
      <c r="OHE154" s="629"/>
      <c r="OHF154" s="629"/>
      <c r="OHG154" s="629"/>
      <c r="OHH154" s="629"/>
      <c r="OHI154" s="629"/>
      <c r="OHJ154" s="629"/>
      <c r="OHK154" s="629"/>
      <c r="OHL154" s="629"/>
      <c r="OHM154" s="629"/>
      <c r="OHN154" s="629"/>
      <c r="OHO154" s="629"/>
      <c r="OHP154" s="629"/>
      <c r="OHQ154" s="629"/>
      <c r="OHR154" s="629"/>
      <c r="OHS154" s="629"/>
      <c r="OHT154" s="629"/>
      <c r="OHU154" s="629"/>
      <c r="OHV154" s="629"/>
      <c r="OHW154" s="629"/>
      <c r="OHX154" s="629"/>
      <c r="OHY154" s="629"/>
      <c r="OHZ154" s="629"/>
      <c r="OIA154" s="629"/>
      <c r="OIB154" s="629"/>
      <c r="OIC154" s="629"/>
      <c r="OID154" s="629"/>
      <c r="OIE154" s="629"/>
      <c r="OIF154" s="629"/>
      <c r="OIG154" s="629"/>
      <c r="OIH154" s="629"/>
      <c r="OII154" s="629"/>
      <c r="OIJ154" s="629"/>
      <c r="OIK154" s="629"/>
      <c r="OIL154" s="629"/>
      <c r="OIM154" s="629"/>
      <c r="OIN154" s="629"/>
      <c r="OIO154" s="629"/>
      <c r="OIP154" s="629"/>
      <c r="OIQ154" s="629"/>
      <c r="OIR154" s="629"/>
      <c r="OIS154" s="629"/>
      <c r="OIT154" s="629"/>
      <c r="OIU154" s="629"/>
      <c r="OIV154" s="629"/>
      <c r="OIW154" s="629"/>
      <c r="OIX154" s="629"/>
      <c r="OIY154" s="629"/>
      <c r="OIZ154" s="629"/>
      <c r="OJA154" s="629"/>
      <c r="OJB154" s="629"/>
      <c r="OJC154" s="629"/>
      <c r="OJD154" s="629"/>
      <c r="OJE154" s="629"/>
      <c r="OJF154" s="629"/>
      <c r="OJG154" s="629"/>
      <c r="OJH154" s="629"/>
      <c r="OJI154" s="629"/>
      <c r="OJJ154" s="629"/>
      <c r="OJK154" s="629"/>
      <c r="OJL154" s="629"/>
      <c r="OJM154" s="629"/>
      <c r="OJN154" s="629"/>
      <c r="OJO154" s="629"/>
      <c r="OJP154" s="629"/>
      <c r="OJQ154" s="629"/>
      <c r="OJR154" s="629"/>
      <c r="OJS154" s="629"/>
      <c r="OJT154" s="629"/>
      <c r="OJU154" s="629"/>
      <c r="OJV154" s="629"/>
      <c r="OJW154" s="629"/>
      <c r="OJX154" s="629"/>
      <c r="OJY154" s="629"/>
      <c r="OJZ154" s="629"/>
      <c r="OKA154" s="629"/>
      <c r="OKB154" s="629"/>
      <c r="OKC154" s="629"/>
      <c r="OKD154" s="629"/>
      <c r="OKE154" s="629"/>
      <c r="OKF154" s="629"/>
      <c r="OKG154" s="629"/>
      <c r="OKH154" s="629"/>
      <c r="OKI154" s="629"/>
      <c r="OKJ154" s="629"/>
      <c r="OKK154" s="629"/>
      <c r="OKL154" s="629"/>
      <c r="OKM154" s="629"/>
      <c r="OKN154" s="629"/>
      <c r="OKO154" s="629"/>
      <c r="OKP154" s="629"/>
      <c r="OKQ154" s="629"/>
      <c r="OKR154" s="629"/>
      <c r="OKS154" s="629"/>
      <c r="OKT154" s="629"/>
      <c r="OKU154" s="629"/>
      <c r="OKV154" s="629"/>
      <c r="OKW154" s="629"/>
      <c r="OKX154" s="629"/>
      <c r="OKY154" s="629"/>
      <c r="OKZ154" s="629"/>
      <c r="OLA154" s="629"/>
      <c r="OLB154" s="629"/>
      <c r="OLC154" s="629"/>
      <c r="OLD154" s="629"/>
      <c r="OLE154" s="629"/>
      <c r="OLF154" s="629"/>
      <c r="OLG154" s="629"/>
      <c r="OLH154" s="629"/>
      <c r="OLI154" s="629"/>
      <c r="OLJ154" s="629"/>
      <c r="OLK154" s="629"/>
      <c r="OLL154" s="629"/>
      <c r="OLM154" s="629"/>
      <c r="OLN154" s="629"/>
      <c r="OLO154" s="629"/>
      <c r="OLP154" s="629"/>
      <c r="OLQ154" s="629"/>
      <c r="OLR154" s="629"/>
      <c r="OLS154" s="629"/>
      <c r="OLT154" s="629"/>
      <c r="OLU154" s="629"/>
      <c r="OLV154" s="629"/>
      <c r="OLW154" s="629"/>
      <c r="OLX154" s="629"/>
      <c r="OLY154" s="629"/>
      <c r="OLZ154" s="629"/>
      <c r="OMA154" s="629"/>
      <c r="OMB154" s="629"/>
      <c r="OMC154" s="629"/>
      <c r="OMD154" s="629"/>
      <c r="OME154" s="629"/>
      <c r="OMF154" s="629"/>
      <c r="OMG154" s="629"/>
      <c r="OMH154" s="629"/>
      <c r="OMI154" s="629"/>
      <c r="OMJ154" s="629"/>
      <c r="OMK154" s="629"/>
      <c r="OML154" s="629"/>
      <c r="OMM154" s="629"/>
      <c r="OMN154" s="629"/>
      <c r="OMO154" s="629"/>
      <c r="OMP154" s="629"/>
      <c r="OMQ154" s="629"/>
      <c r="OMR154" s="629"/>
      <c r="OMS154" s="629"/>
      <c r="OMT154" s="629"/>
      <c r="OMU154" s="629"/>
      <c r="OMV154" s="629"/>
      <c r="OMW154" s="629"/>
      <c r="OMX154" s="629"/>
      <c r="OMY154" s="629"/>
      <c r="OMZ154" s="629"/>
      <c r="ONA154" s="629"/>
      <c r="ONB154" s="629"/>
      <c r="ONC154" s="629"/>
      <c r="OND154" s="629"/>
      <c r="ONE154" s="629"/>
      <c r="ONF154" s="629"/>
      <c r="ONG154" s="629"/>
      <c r="ONH154" s="629"/>
      <c r="ONI154" s="629"/>
      <c r="ONJ154" s="629"/>
      <c r="ONK154" s="629"/>
      <c r="ONL154" s="629"/>
      <c r="ONM154" s="629"/>
      <c r="ONN154" s="629"/>
      <c r="ONO154" s="629"/>
      <c r="ONP154" s="629"/>
      <c r="ONQ154" s="629"/>
      <c r="ONR154" s="629"/>
      <c r="ONS154" s="629"/>
      <c r="ONT154" s="629"/>
      <c r="ONU154" s="629"/>
      <c r="ONV154" s="629"/>
      <c r="ONW154" s="629"/>
      <c r="ONX154" s="629"/>
      <c r="ONY154" s="629"/>
      <c r="ONZ154" s="629"/>
      <c r="OOA154" s="629"/>
      <c r="OOB154" s="629"/>
      <c r="OOC154" s="629"/>
      <c r="OOD154" s="629"/>
      <c r="OOE154" s="629"/>
      <c r="OOF154" s="629"/>
      <c r="OOG154" s="629"/>
      <c r="OOH154" s="629"/>
      <c r="OOI154" s="629"/>
      <c r="OOJ154" s="629"/>
      <c r="OOK154" s="629"/>
      <c r="OOL154" s="629"/>
      <c r="OOM154" s="629"/>
      <c r="OON154" s="629"/>
      <c r="OOO154" s="629"/>
      <c r="OOP154" s="629"/>
      <c r="OOQ154" s="629"/>
      <c r="OOR154" s="629"/>
      <c r="OOS154" s="629"/>
      <c r="OOT154" s="629"/>
      <c r="OOU154" s="629"/>
      <c r="OOV154" s="629"/>
      <c r="OOW154" s="629"/>
      <c r="OOX154" s="629"/>
      <c r="OOY154" s="629"/>
      <c r="OOZ154" s="629"/>
      <c r="OPA154" s="629"/>
      <c r="OPB154" s="629"/>
      <c r="OPC154" s="629"/>
      <c r="OPD154" s="629"/>
      <c r="OPE154" s="629"/>
      <c r="OPF154" s="629"/>
      <c r="OPG154" s="629"/>
      <c r="OPH154" s="629"/>
      <c r="OPI154" s="629"/>
      <c r="OPJ154" s="629"/>
      <c r="OPK154" s="629"/>
      <c r="OPL154" s="629"/>
      <c r="OPM154" s="629"/>
      <c r="OPN154" s="629"/>
      <c r="OPO154" s="629"/>
      <c r="OPP154" s="629"/>
      <c r="OPQ154" s="629"/>
      <c r="OPR154" s="629"/>
      <c r="OPS154" s="629"/>
      <c r="OPT154" s="629"/>
      <c r="OPU154" s="629"/>
      <c r="OPV154" s="629"/>
      <c r="OPW154" s="629"/>
      <c r="OPX154" s="629"/>
      <c r="OPY154" s="629"/>
      <c r="OPZ154" s="629"/>
      <c r="OQA154" s="629"/>
      <c r="OQB154" s="629"/>
      <c r="OQC154" s="629"/>
      <c r="OQD154" s="629"/>
      <c r="OQE154" s="629"/>
      <c r="OQF154" s="629"/>
      <c r="OQG154" s="629"/>
      <c r="OQH154" s="629"/>
      <c r="OQI154" s="629"/>
      <c r="OQJ154" s="629"/>
      <c r="OQK154" s="629"/>
      <c r="OQL154" s="629"/>
      <c r="OQM154" s="629"/>
      <c r="OQN154" s="629"/>
      <c r="OQO154" s="629"/>
      <c r="OQP154" s="629"/>
      <c r="OQQ154" s="629"/>
      <c r="OQR154" s="629"/>
      <c r="OQS154" s="629"/>
      <c r="OQT154" s="629"/>
      <c r="OQU154" s="629"/>
      <c r="OQV154" s="629"/>
      <c r="OQW154" s="629"/>
      <c r="OQX154" s="629"/>
      <c r="OQY154" s="629"/>
      <c r="OQZ154" s="629"/>
      <c r="ORA154" s="629"/>
      <c r="ORB154" s="629"/>
      <c r="ORC154" s="629"/>
      <c r="ORD154" s="629"/>
      <c r="ORE154" s="629"/>
      <c r="ORF154" s="629"/>
      <c r="ORG154" s="629"/>
      <c r="ORH154" s="629"/>
      <c r="ORI154" s="629"/>
      <c r="ORJ154" s="629"/>
      <c r="ORK154" s="629"/>
      <c r="ORL154" s="629"/>
      <c r="ORM154" s="629"/>
      <c r="ORN154" s="629"/>
      <c r="ORO154" s="629"/>
      <c r="ORP154" s="629"/>
      <c r="ORQ154" s="629"/>
      <c r="ORR154" s="629"/>
      <c r="ORS154" s="629"/>
      <c r="ORT154" s="629"/>
      <c r="ORU154" s="629"/>
      <c r="ORV154" s="629"/>
      <c r="ORW154" s="629"/>
      <c r="ORX154" s="629"/>
      <c r="ORY154" s="629"/>
      <c r="ORZ154" s="629"/>
      <c r="OSA154" s="629"/>
      <c r="OSB154" s="629"/>
      <c r="OSC154" s="629"/>
      <c r="OSD154" s="629"/>
      <c r="OSE154" s="629"/>
      <c r="OSF154" s="629"/>
      <c r="OSG154" s="629"/>
      <c r="OSH154" s="629"/>
      <c r="OSI154" s="629"/>
      <c r="OSJ154" s="629"/>
      <c r="OSK154" s="629"/>
      <c r="OSL154" s="629"/>
      <c r="OSM154" s="629"/>
      <c r="OSN154" s="629"/>
      <c r="OSO154" s="629"/>
      <c r="OSP154" s="629"/>
      <c r="OSQ154" s="629"/>
      <c r="OSR154" s="629"/>
      <c r="OSS154" s="629"/>
      <c r="OST154" s="629"/>
      <c r="OSU154" s="629"/>
      <c r="OSV154" s="629"/>
      <c r="OSW154" s="629"/>
      <c r="OSX154" s="629"/>
      <c r="OSY154" s="629"/>
      <c r="OSZ154" s="629"/>
      <c r="OTA154" s="629"/>
      <c r="OTB154" s="629"/>
      <c r="OTC154" s="629"/>
      <c r="OTD154" s="629"/>
      <c r="OTE154" s="629"/>
      <c r="OTF154" s="629"/>
      <c r="OTG154" s="629"/>
      <c r="OTH154" s="629"/>
      <c r="OTI154" s="629"/>
      <c r="OTJ154" s="629"/>
      <c r="OTK154" s="629"/>
      <c r="OTL154" s="629"/>
      <c r="OTM154" s="629"/>
      <c r="OTN154" s="629"/>
      <c r="OTO154" s="629"/>
      <c r="OTP154" s="629"/>
      <c r="OTQ154" s="629"/>
      <c r="OTR154" s="629"/>
      <c r="OTS154" s="629"/>
      <c r="OTT154" s="629"/>
      <c r="OTU154" s="629"/>
      <c r="OTV154" s="629"/>
      <c r="OTW154" s="629"/>
      <c r="OTX154" s="629"/>
      <c r="OTY154" s="629"/>
      <c r="OTZ154" s="629"/>
      <c r="OUA154" s="629"/>
      <c r="OUB154" s="629"/>
      <c r="OUC154" s="629"/>
      <c r="OUD154" s="629"/>
      <c r="OUE154" s="629"/>
      <c r="OUF154" s="629"/>
      <c r="OUG154" s="629"/>
      <c r="OUH154" s="629"/>
      <c r="OUI154" s="629"/>
      <c r="OUJ154" s="629"/>
      <c r="OUK154" s="629"/>
      <c r="OUL154" s="629"/>
      <c r="OUM154" s="629"/>
      <c r="OUN154" s="629"/>
      <c r="OUO154" s="629"/>
      <c r="OUP154" s="629"/>
      <c r="OUQ154" s="629"/>
      <c r="OUR154" s="629"/>
      <c r="OUS154" s="629"/>
      <c r="OUT154" s="629"/>
      <c r="OUU154" s="629"/>
      <c r="OUV154" s="629"/>
      <c r="OUW154" s="629"/>
      <c r="OUX154" s="629"/>
      <c r="OUY154" s="629"/>
      <c r="OUZ154" s="629"/>
      <c r="OVA154" s="629"/>
      <c r="OVB154" s="629"/>
      <c r="OVC154" s="629"/>
      <c r="OVD154" s="629"/>
      <c r="OVE154" s="629"/>
      <c r="OVF154" s="629"/>
      <c r="OVG154" s="629"/>
      <c r="OVH154" s="629"/>
      <c r="OVI154" s="629"/>
      <c r="OVJ154" s="629"/>
      <c r="OVK154" s="629"/>
      <c r="OVL154" s="629"/>
      <c r="OVM154" s="629"/>
      <c r="OVN154" s="629"/>
      <c r="OVO154" s="629"/>
      <c r="OVP154" s="629"/>
      <c r="OVQ154" s="629"/>
      <c r="OVR154" s="629"/>
      <c r="OVS154" s="629"/>
      <c r="OVT154" s="629"/>
      <c r="OVU154" s="629"/>
      <c r="OVV154" s="629"/>
      <c r="OVW154" s="629"/>
      <c r="OVX154" s="629"/>
      <c r="OVY154" s="629"/>
      <c r="OVZ154" s="629"/>
      <c r="OWA154" s="629"/>
      <c r="OWB154" s="629"/>
      <c r="OWC154" s="629"/>
      <c r="OWD154" s="629"/>
      <c r="OWE154" s="629"/>
      <c r="OWF154" s="629"/>
      <c r="OWG154" s="629"/>
      <c r="OWH154" s="629"/>
      <c r="OWI154" s="629"/>
      <c r="OWJ154" s="629"/>
      <c r="OWK154" s="629"/>
      <c r="OWL154" s="629"/>
      <c r="OWM154" s="629"/>
      <c r="OWN154" s="629"/>
      <c r="OWO154" s="629"/>
      <c r="OWP154" s="629"/>
      <c r="OWQ154" s="629"/>
      <c r="OWR154" s="629"/>
      <c r="OWS154" s="629"/>
      <c r="OWT154" s="629"/>
      <c r="OWU154" s="629"/>
      <c r="OWV154" s="629"/>
      <c r="OWW154" s="629"/>
      <c r="OWX154" s="629"/>
      <c r="OWY154" s="629"/>
      <c r="OWZ154" s="629"/>
      <c r="OXA154" s="629"/>
      <c r="OXB154" s="629"/>
      <c r="OXC154" s="629"/>
      <c r="OXD154" s="629"/>
      <c r="OXE154" s="629"/>
      <c r="OXF154" s="629"/>
      <c r="OXG154" s="629"/>
      <c r="OXH154" s="629"/>
      <c r="OXI154" s="629"/>
      <c r="OXJ154" s="629"/>
      <c r="OXK154" s="629"/>
      <c r="OXL154" s="629"/>
      <c r="OXM154" s="629"/>
      <c r="OXN154" s="629"/>
      <c r="OXO154" s="629"/>
      <c r="OXP154" s="629"/>
      <c r="OXQ154" s="629"/>
      <c r="OXR154" s="629"/>
      <c r="OXS154" s="629"/>
      <c r="OXT154" s="629"/>
      <c r="OXU154" s="629"/>
      <c r="OXV154" s="629"/>
      <c r="OXW154" s="629"/>
      <c r="OXX154" s="629"/>
      <c r="OXY154" s="629"/>
      <c r="OXZ154" s="629"/>
      <c r="OYA154" s="629"/>
      <c r="OYB154" s="629"/>
      <c r="OYC154" s="629"/>
      <c r="OYD154" s="629"/>
      <c r="OYE154" s="629"/>
      <c r="OYF154" s="629"/>
      <c r="OYG154" s="629"/>
      <c r="OYH154" s="629"/>
      <c r="OYI154" s="629"/>
      <c r="OYJ154" s="629"/>
      <c r="OYK154" s="629"/>
      <c r="OYL154" s="629"/>
      <c r="OYM154" s="629"/>
      <c r="OYN154" s="629"/>
      <c r="OYO154" s="629"/>
      <c r="OYP154" s="629"/>
      <c r="OYQ154" s="629"/>
      <c r="OYR154" s="629"/>
      <c r="OYS154" s="629"/>
      <c r="OYT154" s="629"/>
      <c r="OYU154" s="629"/>
      <c r="OYV154" s="629"/>
      <c r="OYW154" s="629"/>
      <c r="OYX154" s="629"/>
      <c r="OYY154" s="629"/>
      <c r="OYZ154" s="629"/>
      <c r="OZA154" s="629"/>
      <c r="OZB154" s="629"/>
      <c r="OZC154" s="629"/>
      <c r="OZD154" s="629"/>
      <c r="OZE154" s="629"/>
      <c r="OZF154" s="629"/>
      <c r="OZG154" s="629"/>
      <c r="OZH154" s="629"/>
      <c r="OZI154" s="629"/>
      <c r="OZJ154" s="629"/>
      <c r="OZK154" s="629"/>
      <c r="OZL154" s="629"/>
      <c r="OZM154" s="629"/>
      <c r="OZN154" s="629"/>
      <c r="OZO154" s="629"/>
      <c r="OZP154" s="629"/>
      <c r="OZQ154" s="629"/>
      <c r="OZR154" s="629"/>
      <c r="OZS154" s="629"/>
      <c r="OZT154" s="629"/>
      <c r="OZU154" s="629"/>
      <c r="OZV154" s="629"/>
      <c r="OZW154" s="629"/>
      <c r="OZX154" s="629"/>
      <c r="OZY154" s="629"/>
      <c r="OZZ154" s="629"/>
      <c r="PAA154" s="629"/>
      <c r="PAB154" s="629"/>
      <c r="PAC154" s="629"/>
      <c r="PAD154" s="629"/>
      <c r="PAE154" s="629"/>
      <c r="PAF154" s="629"/>
      <c r="PAG154" s="629"/>
      <c r="PAH154" s="629"/>
      <c r="PAI154" s="629"/>
      <c r="PAJ154" s="629"/>
      <c r="PAK154" s="629"/>
      <c r="PAL154" s="629"/>
      <c r="PAM154" s="629"/>
      <c r="PAN154" s="629"/>
      <c r="PAO154" s="629"/>
      <c r="PAP154" s="629"/>
      <c r="PAQ154" s="629"/>
      <c r="PAR154" s="629"/>
      <c r="PAS154" s="629"/>
      <c r="PAT154" s="629"/>
      <c r="PAU154" s="629"/>
      <c r="PAV154" s="629"/>
      <c r="PAW154" s="629"/>
      <c r="PAX154" s="629"/>
      <c r="PAY154" s="629"/>
      <c r="PAZ154" s="629"/>
      <c r="PBA154" s="629"/>
      <c r="PBB154" s="629"/>
      <c r="PBC154" s="629"/>
      <c r="PBD154" s="629"/>
      <c r="PBE154" s="629"/>
      <c r="PBF154" s="629"/>
      <c r="PBG154" s="629"/>
      <c r="PBH154" s="629"/>
      <c r="PBI154" s="629"/>
      <c r="PBJ154" s="629"/>
      <c r="PBK154" s="629"/>
      <c r="PBL154" s="629"/>
      <c r="PBM154" s="629"/>
      <c r="PBN154" s="629"/>
      <c r="PBO154" s="629"/>
      <c r="PBP154" s="629"/>
      <c r="PBQ154" s="629"/>
      <c r="PBR154" s="629"/>
      <c r="PBS154" s="629"/>
      <c r="PBT154" s="629"/>
      <c r="PBU154" s="629"/>
      <c r="PBV154" s="629"/>
      <c r="PBW154" s="629"/>
      <c r="PBX154" s="629"/>
      <c r="PBY154" s="629"/>
      <c r="PBZ154" s="629"/>
      <c r="PCA154" s="629"/>
      <c r="PCB154" s="629"/>
      <c r="PCC154" s="629"/>
      <c r="PCD154" s="629"/>
      <c r="PCE154" s="629"/>
      <c r="PCF154" s="629"/>
      <c r="PCG154" s="629"/>
      <c r="PCH154" s="629"/>
      <c r="PCI154" s="629"/>
      <c r="PCJ154" s="629"/>
      <c r="PCK154" s="629"/>
      <c r="PCL154" s="629"/>
      <c r="PCM154" s="629"/>
      <c r="PCN154" s="629"/>
      <c r="PCO154" s="629"/>
      <c r="PCP154" s="629"/>
      <c r="PCQ154" s="629"/>
      <c r="PCR154" s="629"/>
      <c r="PCS154" s="629"/>
      <c r="PCT154" s="629"/>
      <c r="PCU154" s="629"/>
      <c r="PCV154" s="629"/>
      <c r="PCW154" s="629"/>
      <c r="PCX154" s="629"/>
      <c r="PCY154" s="629"/>
      <c r="PCZ154" s="629"/>
      <c r="PDA154" s="629"/>
      <c r="PDB154" s="629"/>
      <c r="PDC154" s="629"/>
      <c r="PDD154" s="629"/>
      <c r="PDE154" s="629"/>
      <c r="PDF154" s="629"/>
      <c r="PDG154" s="629"/>
      <c r="PDH154" s="629"/>
      <c r="PDI154" s="629"/>
      <c r="PDJ154" s="629"/>
      <c r="PDK154" s="629"/>
      <c r="PDL154" s="629"/>
      <c r="PDM154" s="629"/>
      <c r="PDN154" s="629"/>
      <c r="PDO154" s="629"/>
      <c r="PDP154" s="629"/>
      <c r="PDQ154" s="629"/>
      <c r="PDR154" s="629"/>
      <c r="PDS154" s="629"/>
      <c r="PDT154" s="629"/>
      <c r="PDU154" s="629"/>
      <c r="PDV154" s="629"/>
      <c r="PDW154" s="629"/>
      <c r="PDX154" s="629"/>
      <c r="PDY154" s="629"/>
      <c r="PDZ154" s="629"/>
      <c r="PEA154" s="629"/>
      <c r="PEB154" s="629"/>
      <c r="PEC154" s="629"/>
      <c r="PED154" s="629"/>
      <c r="PEE154" s="629"/>
      <c r="PEF154" s="629"/>
      <c r="PEG154" s="629"/>
      <c r="PEH154" s="629"/>
      <c r="PEI154" s="629"/>
      <c r="PEJ154" s="629"/>
      <c r="PEK154" s="629"/>
      <c r="PEL154" s="629"/>
      <c r="PEM154" s="629"/>
      <c r="PEN154" s="629"/>
      <c r="PEO154" s="629"/>
      <c r="PEP154" s="629"/>
      <c r="PEQ154" s="629"/>
      <c r="PER154" s="629"/>
      <c r="PES154" s="629"/>
      <c r="PET154" s="629"/>
      <c r="PEU154" s="629"/>
      <c r="PEV154" s="629"/>
      <c r="PEW154" s="629"/>
      <c r="PEX154" s="629"/>
      <c r="PEY154" s="629"/>
      <c r="PEZ154" s="629"/>
      <c r="PFA154" s="629"/>
      <c r="PFB154" s="629"/>
      <c r="PFC154" s="629"/>
      <c r="PFD154" s="629"/>
      <c r="PFE154" s="629"/>
      <c r="PFF154" s="629"/>
      <c r="PFG154" s="629"/>
      <c r="PFH154" s="629"/>
      <c r="PFI154" s="629"/>
      <c r="PFJ154" s="629"/>
      <c r="PFK154" s="629"/>
      <c r="PFL154" s="629"/>
      <c r="PFM154" s="629"/>
      <c r="PFN154" s="629"/>
      <c r="PFO154" s="629"/>
      <c r="PFP154" s="629"/>
      <c r="PFQ154" s="629"/>
      <c r="PFR154" s="629"/>
      <c r="PFS154" s="629"/>
      <c r="PFT154" s="629"/>
      <c r="PFU154" s="629"/>
      <c r="PFV154" s="629"/>
      <c r="PFW154" s="629"/>
      <c r="PFX154" s="629"/>
      <c r="PFY154" s="629"/>
      <c r="PFZ154" s="629"/>
      <c r="PGA154" s="629"/>
      <c r="PGB154" s="629"/>
      <c r="PGC154" s="629"/>
      <c r="PGD154" s="629"/>
      <c r="PGE154" s="629"/>
      <c r="PGF154" s="629"/>
      <c r="PGG154" s="629"/>
      <c r="PGH154" s="629"/>
      <c r="PGI154" s="629"/>
      <c r="PGJ154" s="629"/>
      <c r="PGK154" s="629"/>
      <c r="PGL154" s="629"/>
      <c r="PGM154" s="629"/>
      <c r="PGN154" s="629"/>
      <c r="PGO154" s="629"/>
      <c r="PGP154" s="629"/>
      <c r="PGQ154" s="629"/>
      <c r="PGR154" s="629"/>
      <c r="PGS154" s="629"/>
      <c r="PGT154" s="629"/>
      <c r="PGU154" s="629"/>
      <c r="PGV154" s="629"/>
      <c r="PGW154" s="629"/>
      <c r="PGX154" s="629"/>
      <c r="PGY154" s="629"/>
      <c r="PGZ154" s="629"/>
      <c r="PHA154" s="629"/>
      <c r="PHB154" s="629"/>
      <c r="PHC154" s="629"/>
      <c r="PHD154" s="629"/>
      <c r="PHE154" s="629"/>
      <c r="PHF154" s="629"/>
      <c r="PHG154" s="629"/>
      <c r="PHH154" s="629"/>
      <c r="PHI154" s="629"/>
      <c r="PHJ154" s="629"/>
      <c r="PHK154" s="629"/>
      <c r="PHL154" s="629"/>
      <c r="PHM154" s="629"/>
      <c r="PHN154" s="629"/>
      <c r="PHO154" s="629"/>
      <c r="PHP154" s="629"/>
      <c r="PHQ154" s="629"/>
      <c r="PHR154" s="629"/>
      <c r="PHS154" s="629"/>
      <c r="PHT154" s="629"/>
      <c r="PHU154" s="629"/>
      <c r="PHV154" s="629"/>
      <c r="PHW154" s="629"/>
      <c r="PHX154" s="629"/>
      <c r="PHY154" s="629"/>
      <c r="PHZ154" s="629"/>
      <c r="PIA154" s="629"/>
      <c r="PIB154" s="629"/>
      <c r="PIC154" s="629"/>
      <c r="PID154" s="629"/>
      <c r="PIE154" s="629"/>
      <c r="PIF154" s="629"/>
      <c r="PIG154" s="629"/>
      <c r="PIH154" s="629"/>
      <c r="PII154" s="629"/>
      <c r="PIJ154" s="629"/>
      <c r="PIK154" s="629"/>
      <c r="PIL154" s="629"/>
      <c r="PIM154" s="629"/>
      <c r="PIN154" s="629"/>
      <c r="PIO154" s="629"/>
      <c r="PIP154" s="629"/>
      <c r="PIQ154" s="629"/>
      <c r="PIR154" s="629"/>
      <c r="PIS154" s="629"/>
      <c r="PIT154" s="629"/>
      <c r="PIU154" s="629"/>
      <c r="PIV154" s="629"/>
      <c r="PIW154" s="629"/>
      <c r="PIX154" s="629"/>
      <c r="PIY154" s="629"/>
      <c r="PIZ154" s="629"/>
      <c r="PJA154" s="629"/>
      <c r="PJB154" s="629"/>
      <c r="PJC154" s="629"/>
      <c r="PJD154" s="629"/>
      <c r="PJE154" s="629"/>
      <c r="PJF154" s="629"/>
      <c r="PJG154" s="629"/>
      <c r="PJH154" s="629"/>
      <c r="PJI154" s="629"/>
      <c r="PJJ154" s="629"/>
      <c r="PJK154" s="629"/>
      <c r="PJL154" s="629"/>
      <c r="PJM154" s="629"/>
      <c r="PJN154" s="629"/>
      <c r="PJO154" s="629"/>
      <c r="PJP154" s="629"/>
      <c r="PJQ154" s="629"/>
      <c r="PJR154" s="629"/>
      <c r="PJS154" s="629"/>
      <c r="PJT154" s="629"/>
      <c r="PJU154" s="629"/>
      <c r="PJV154" s="629"/>
      <c r="PJW154" s="629"/>
      <c r="PJX154" s="629"/>
      <c r="PJY154" s="629"/>
      <c r="PJZ154" s="629"/>
      <c r="PKA154" s="629"/>
      <c r="PKB154" s="629"/>
      <c r="PKC154" s="629"/>
      <c r="PKD154" s="629"/>
      <c r="PKE154" s="629"/>
      <c r="PKF154" s="629"/>
      <c r="PKG154" s="629"/>
      <c r="PKH154" s="629"/>
      <c r="PKI154" s="629"/>
      <c r="PKJ154" s="629"/>
      <c r="PKK154" s="629"/>
      <c r="PKL154" s="629"/>
      <c r="PKM154" s="629"/>
      <c r="PKN154" s="629"/>
      <c r="PKO154" s="629"/>
      <c r="PKP154" s="629"/>
      <c r="PKQ154" s="629"/>
      <c r="PKR154" s="629"/>
      <c r="PKS154" s="629"/>
      <c r="PKT154" s="629"/>
      <c r="PKU154" s="629"/>
      <c r="PKV154" s="629"/>
      <c r="PKW154" s="629"/>
      <c r="PKX154" s="629"/>
      <c r="PKY154" s="629"/>
      <c r="PKZ154" s="629"/>
      <c r="PLA154" s="629"/>
      <c r="PLB154" s="629"/>
      <c r="PLC154" s="629"/>
      <c r="PLD154" s="629"/>
      <c r="PLE154" s="629"/>
      <c r="PLF154" s="629"/>
      <c r="PLG154" s="629"/>
      <c r="PLH154" s="629"/>
      <c r="PLI154" s="629"/>
      <c r="PLJ154" s="629"/>
      <c r="PLK154" s="629"/>
      <c r="PLL154" s="629"/>
      <c r="PLM154" s="629"/>
      <c r="PLN154" s="629"/>
      <c r="PLO154" s="629"/>
      <c r="PLP154" s="629"/>
      <c r="PLQ154" s="629"/>
      <c r="PLR154" s="629"/>
      <c r="PLS154" s="629"/>
      <c r="PLT154" s="629"/>
      <c r="PLU154" s="629"/>
      <c r="PLV154" s="629"/>
      <c r="PLW154" s="629"/>
      <c r="PLX154" s="629"/>
      <c r="PLY154" s="629"/>
      <c r="PLZ154" s="629"/>
      <c r="PMA154" s="629"/>
      <c r="PMB154" s="629"/>
      <c r="PMC154" s="629"/>
      <c r="PMD154" s="629"/>
      <c r="PME154" s="629"/>
      <c r="PMF154" s="629"/>
      <c r="PMG154" s="629"/>
      <c r="PMH154" s="629"/>
      <c r="PMI154" s="629"/>
      <c r="PMJ154" s="629"/>
      <c r="PMK154" s="629"/>
      <c r="PML154" s="629"/>
      <c r="PMM154" s="629"/>
      <c r="PMN154" s="629"/>
      <c r="PMO154" s="629"/>
      <c r="PMP154" s="629"/>
      <c r="PMQ154" s="629"/>
      <c r="PMR154" s="629"/>
      <c r="PMS154" s="629"/>
      <c r="PMT154" s="629"/>
      <c r="PMU154" s="629"/>
      <c r="PMV154" s="629"/>
      <c r="PMW154" s="629"/>
      <c r="PMX154" s="629"/>
      <c r="PMY154" s="629"/>
      <c r="PMZ154" s="629"/>
      <c r="PNA154" s="629"/>
      <c r="PNB154" s="629"/>
      <c r="PNC154" s="629"/>
      <c r="PND154" s="629"/>
      <c r="PNE154" s="629"/>
      <c r="PNF154" s="629"/>
      <c r="PNG154" s="629"/>
      <c r="PNH154" s="629"/>
      <c r="PNI154" s="629"/>
      <c r="PNJ154" s="629"/>
      <c r="PNK154" s="629"/>
      <c r="PNL154" s="629"/>
      <c r="PNM154" s="629"/>
      <c r="PNN154" s="629"/>
      <c r="PNO154" s="629"/>
      <c r="PNP154" s="629"/>
      <c r="PNQ154" s="629"/>
      <c r="PNR154" s="629"/>
      <c r="PNS154" s="629"/>
      <c r="PNT154" s="629"/>
      <c r="PNU154" s="629"/>
      <c r="PNV154" s="629"/>
      <c r="PNW154" s="629"/>
      <c r="PNX154" s="629"/>
      <c r="PNY154" s="629"/>
      <c r="PNZ154" s="629"/>
      <c r="POA154" s="629"/>
      <c r="POB154" s="629"/>
      <c r="POC154" s="629"/>
      <c r="POD154" s="629"/>
      <c r="POE154" s="629"/>
      <c r="POF154" s="629"/>
      <c r="POG154" s="629"/>
      <c r="POH154" s="629"/>
      <c r="POI154" s="629"/>
      <c r="POJ154" s="629"/>
      <c r="POK154" s="629"/>
      <c r="POL154" s="629"/>
      <c r="POM154" s="629"/>
      <c r="PON154" s="629"/>
      <c r="POO154" s="629"/>
      <c r="POP154" s="629"/>
      <c r="POQ154" s="629"/>
      <c r="POR154" s="629"/>
      <c r="POS154" s="629"/>
      <c r="POT154" s="629"/>
      <c r="POU154" s="629"/>
      <c r="POV154" s="629"/>
      <c r="POW154" s="629"/>
      <c r="POX154" s="629"/>
      <c r="POY154" s="629"/>
      <c r="POZ154" s="629"/>
      <c r="PPA154" s="629"/>
      <c r="PPB154" s="629"/>
      <c r="PPC154" s="629"/>
      <c r="PPD154" s="629"/>
      <c r="PPE154" s="629"/>
      <c r="PPF154" s="629"/>
      <c r="PPG154" s="629"/>
      <c r="PPH154" s="629"/>
      <c r="PPI154" s="629"/>
      <c r="PPJ154" s="629"/>
      <c r="PPK154" s="629"/>
      <c r="PPL154" s="629"/>
      <c r="PPM154" s="629"/>
      <c r="PPN154" s="629"/>
      <c r="PPO154" s="629"/>
      <c r="PPP154" s="629"/>
      <c r="PPQ154" s="629"/>
      <c r="PPR154" s="629"/>
      <c r="PPS154" s="629"/>
      <c r="PPT154" s="629"/>
      <c r="PPU154" s="629"/>
      <c r="PPV154" s="629"/>
      <c r="PPW154" s="629"/>
      <c r="PPX154" s="629"/>
      <c r="PPY154" s="629"/>
      <c r="PPZ154" s="629"/>
      <c r="PQA154" s="629"/>
      <c r="PQB154" s="629"/>
      <c r="PQC154" s="629"/>
      <c r="PQD154" s="629"/>
      <c r="PQE154" s="629"/>
      <c r="PQF154" s="629"/>
      <c r="PQG154" s="629"/>
      <c r="PQH154" s="629"/>
      <c r="PQI154" s="629"/>
      <c r="PQJ154" s="629"/>
      <c r="PQK154" s="629"/>
      <c r="PQL154" s="629"/>
      <c r="PQM154" s="629"/>
      <c r="PQN154" s="629"/>
      <c r="PQO154" s="629"/>
      <c r="PQP154" s="629"/>
      <c r="PQQ154" s="629"/>
      <c r="PQR154" s="629"/>
      <c r="PQS154" s="629"/>
      <c r="PQT154" s="629"/>
      <c r="PQU154" s="629"/>
      <c r="PQV154" s="629"/>
      <c r="PQW154" s="629"/>
      <c r="PQX154" s="629"/>
      <c r="PQY154" s="629"/>
      <c r="PQZ154" s="629"/>
      <c r="PRA154" s="629"/>
      <c r="PRB154" s="629"/>
      <c r="PRC154" s="629"/>
      <c r="PRD154" s="629"/>
      <c r="PRE154" s="629"/>
      <c r="PRF154" s="629"/>
      <c r="PRG154" s="629"/>
      <c r="PRH154" s="629"/>
      <c r="PRI154" s="629"/>
      <c r="PRJ154" s="629"/>
      <c r="PRK154" s="629"/>
      <c r="PRL154" s="629"/>
      <c r="PRM154" s="629"/>
      <c r="PRN154" s="629"/>
      <c r="PRO154" s="629"/>
      <c r="PRP154" s="629"/>
      <c r="PRQ154" s="629"/>
      <c r="PRR154" s="629"/>
      <c r="PRS154" s="629"/>
      <c r="PRT154" s="629"/>
      <c r="PRU154" s="629"/>
      <c r="PRV154" s="629"/>
      <c r="PRW154" s="629"/>
      <c r="PRX154" s="629"/>
      <c r="PRY154" s="629"/>
      <c r="PRZ154" s="629"/>
      <c r="PSA154" s="629"/>
      <c r="PSB154" s="629"/>
      <c r="PSC154" s="629"/>
      <c r="PSD154" s="629"/>
      <c r="PSE154" s="629"/>
      <c r="PSF154" s="629"/>
      <c r="PSG154" s="629"/>
      <c r="PSH154" s="629"/>
      <c r="PSI154" s="629"/>
      <c r="PSJ154" s="629"/>
      <c r="PSK154" s="629"/>
      <c r="PSL154" s="629"/>
      <c r="PSM154" s="629"/>
      <c r="PSN154" s="629"/>
      <c r="PSO154" s="629"/>
      <c r="PSP154" s="629"/>
      <c r="PSQ154" s="629"/>
      <c r="PSR154" s="629"/>
      <c r="PSS154" s="629"/>
      <c r="PST154" s="629"/>
      <c r="PSU154" s="629"/>
      <c r="PSV154" s="629"/>
      <c r="PSW154" s="629"/>
      <c r="PSX154" s="629"/>
      <c r="PSY154" s="629"/>
      <c r="PSZ154" s="629"/>
      <c r="PTA154" s="629"/>
      <c r="PTB154" s="629"/>
      <c r="PTC154" s="629"/>
      <c r="PTD154" s="629"/>
      <c r="PTE154" s="629"/>
      <c r="PTF154" s="629"/>
      <c r="PTG154" s="629"/>
      <c r="PTH154" s="629"/>
      <c r="PTI154" s="629"/>
      <c r="PTJ154" s="629"/>
      <c r="PTK154" s="629"/>
      <c r="PTL154" s="629"/>
      <c r="PTM154" s="629"/>
      <c r="PTN154" s="629"/>
      <c r="PTO154" s="629"/>
      <c r="PTP154" s="629"/>
      <c r="PTQ154" s="629"/>
      <c r="PTR154" s="629"/>
      <c r="PTS154" s="629"/>
      <c r="PTT154" s="629"/>
      <c r="PTU154" s="629"/>
      <c r="PTV154" s="629"/>
      <c r="PTW154" s="629"/>
      <c r="PTX154" s="629"/>
      <c r="PTY154" s="629"/>
      <c r="PTZ154" s="629"/>
      <c r="PUA154" s="629"/>
      <c r="PUB154" s="629"/>
      <c r="PUC154" s="629"/>
      <c r="PUD154" s="629"/>
      <c r="PUE154" s="629"/>
      <c r="PUF154" s="629"/>
      <c r="PUG154" s="629"/>
      <c r="PUH154" s="629"/>
      <c r="PUI154" s="629"/>
      <c r="PUJ154" s="629"/>
      <c r="PUK154" s="629"/>
      <c r="PUL154" s="629"/>
      <c r="PUM154" s="629"/>
      <c r="PUN154" s="629"/>
      <c r="PUO154" s="629"/>
      <c r="PUP154" s="629"/>
      <c r="PUQ154" s="629"/>
      <c r="PUR154" s="629"/>
      <c r="PUS154" s="629"/>
      <c r="PUT154" s="629"/>
      <c r="PUU154" s="629"/>
      <c r="PUV154" s="629"/>
      <c r="PUW154" s="629"/>
      <c r="PUX154" s="629"/>
      <c r="PUY154" s="629"/>
      <c r="PUZ154" s="629"/>
      <c r="PVA154" s="629"/>
      <c r="PVB154" s="629"/>
      <c r="PVC154" s="629"/>
      <c r="PVD154" s="629"/>
      <c r="PVE154" s="629"/>
      <c r="PVF154" s="629"/>
      <c r="PVG154" s="629"/>
      <c r="PVH154" s="629"/>
      <c r="PVI154" s="629"/>
      <c r="PVJ154" s="629"/>
      <c r="PVK154" s="629"/>
      <c r="PVL154" s="629"/>
      <c r="PVM154" s="629"/>
      <c r="PVN154" s="629"/>
      <c r="PVO154" s="629"/>
      <c r="PVP154" s="629"/>
      <c r="PVQ154" s="629"/>
      <c r="PVR154" s="629"/>
      <c r="PVS154" s="629"/>
      <c r="PVT154" s="629"/>
      <c r="PVU154" s="629"/>
      <c r="PVV154" s="629"/>
      <c r="PVW154" s="629"/>
      <c r="PVX154" s="629"/>
      <c r="PVY154" s="629"/>
      <c r="PVZ154" s="629"/>
      <c r="PWA154" s="629"/>
      <c r="PWB154" s="629"/>
      <c r="PWC154" s="629"/>
      <c r="PWD154" s="629"/>
      <c r="PWE154" s="629"/>
      <c r="PWF154" s="629"/>
      <c r="PWG154" s="629"/>
      <c r="PWH154" s="629"/>
      <c r="PWI154" s="629"/>
      <c r="PWJ154" s="629"/>
      <c r="PWK154" s="629"/>
      <c r="PWL154" s="629"/>
      <c r="PWM154" s="629"/>
      <c r="PWN154" s="629"/>
      <c r="PWO154" s="629"/>
      <c r="PWP154" s="629"/>
      <c r="PWQ154" s="629"/>
      <c r="PWR154" s="629"/>
      <c r="PWS154" s="629"/>
      <c r="PWT154" s="629"/>
      <c r="PWU154" s="629"/>
      <c r="PWV154" s="629"/>
      <c r="PWW154" s="629"/>
      <c r="PWX154" s="629"/>
      <c r="PWY154" s="629"/>
      <c r="PWZ154" s="629"/>
      <c r="PXA154" s="629"/>
      <c r="PXB154" s="629"/>
      <c r="PXC154" s="629"/>
      <c r="PXD154" s="629"/>
      <c r="PXE154" s="629"/>
      <c r="PXF154" s="629"/>
      <c r="PXG154" s="629"/>
      <c r="PXH154" s="629"/>
      <c r="PXI154" s="629"/>
      <c r="PXJ154" s="629"/>
      <c r="PXK154" s="629"/>
      <c r="PXL154" s="629"/>
      <c r="PXM154" s="629"/>
      <c r="PXN154" s="629"/>
      <c r="PXO154" s="629"/>
      <c r="PXP154" s="629"/>
      <c r="PXQ154" s="629"/>
      <c r="PXR154" s="629"/>
      <c r="PXS154" s="629"/>
      <c r="PXT154" s="629"/>
      <c r="PXU154" s="629"/>
      <c r="PXV154" s="629"/>
      <c r="PXW154" s="629"/>
      <c r="PXX154" s="629"/>
      <c r="PXY154" s="629"/>
      <c r="PXZ154" s="629"/>
      <c r="PYA154" s="629"/>
      <c r="PYB154" s="629"/>
      <c r="PYC154" s="629"/>
      <c r="PYD154" s="629"/>
      <c r="PYE154" s="629"/>
      <c r="PYF154" s="629"/>
      <c r="PYG154" s="629"/>
      <c r="PYH154" s="629"/>
      <c r="PYI154" s="629"/>
      <c r="PYJ154" s="629"/>
      <c r="PYK154" s="629"/>
      <c r="PYL154" s="629"/>
      <c r="PYM154" s="629"/>
      <c r="PYN154" s="629"/>
      <c r="PYO154" s="629"/>
      <c r="PYP154" s="629"/>
      <c r="PYQ154" s="629"/>
      <c r="PYR154" s="629"/>
      <c r="PYS154" s="629"/>
      <c r="PYT154" s="629"/>
      <c r="PYU154" s="629"/>
      <c r="PYV154" s="629"/>
      <c r="PYW154" s="629"/>
      <c r="PYX154" s="629"/>
      <c r="PYY154" s="629"/>
      <c r="PYZ154" s="629"/>
      <c r="PZA154" s="629"/>
      <c r="PZB154" s="629"/>
      <c r="PZC154" s="629"/>
      <c r="PZD154" s="629"/>
      <c r="PZE154" s="629"/>
      <c r="PZF154" s="629"/>
      <c r="PZG154" s="629"/>
      <c r="PZH154" s="629"/>
      <c r="PZI154" s="629"/>
      <c r="PZJ154" s="629"/>
      <c r="PZK154" s="629"/>
      <c r="PZL154" s="629"/>
      <c r="PZM154" s="629"/>
      <c r="PZN154" s="629"/>
      <c r="PZO154" s="629"/>
      <c r="PZP154" s="629"/>
      <c r="PZQ154" s="629"/>
      <c r="PZR154" s="629"/>
      <c r="PZS154" s="629"/>
      <c r="PZT154" s="629"/>
      <c r="PZU154" s="629"/>
      <c r="PZV154" s="629"/>
      <c r="PZW154" s="629"/>
      <c r="PZX154" s="629"/>
      <c r="PZY154" s="629"/>
      <c r="PZZ154" s="629"/>
      <c r="QAA154" s="629"/>
      <c r="QAB154" s="629"/>
      <c r="QAC154" s="629"/>
      <c r="QAD154" s="629"/>
      <c r="QAE154" s="629"/>
      <c r="QAF154" s="629"/>
      <c r="QAG154" s="629"/>
      <c r="QAH154" s="629"/>
      <c r="QAI154" s="629"/>
      <c r="QAJ154" s="629"/>
      <c r="QAK154" s="629"/>
      <c r="QAL154" s="629"/>
      <c r="QAM154" s="629"/>
      <c r="QAN154" s="629"/>
      <c r="QAO154" s="629"/>
      <c r="QAP154" s="629"/>
      <c r="QAQ154" s="629"/>
      <c r="QAR154" s="629"/>
      <c r="QAS154" s="629"/>
      <c r="QAT154" s="629"/>
      <c r="QAU154" s="629"/>
      <c r="QAV154" s="629"/>
      <c r="QAW154" s="629"/>
      <c r="QAX154" s="629"/>
      <c r="QAY154" s="629"/>
      <c r="QAZ154" s="629"/>
      <c r="QBA154" s="629"/>
      <c r="QBB154" s="629"/>
      <c r="QBC154" s="629"/>
      <c r="QBD154" s="629"/>
      <c r="QBE154" s="629"/>
      <c r="QBF154" s="629"/>
      <c r="QBG154" s="629"/>
      <c r="QBH154" s="629"/>
      <c r="QBI154" s="629"/>
      <c r="QBJ154" s="629"/>
      <c r="QBK154" s="629"/>
      <c r="QBL154" s="629"/>
      <c r="QBM154" s="629"/>
      <c r="QBN154" s="629"/>
      <c r="QBO154" s="629"/>
      <c r="QBP154" s="629"/>
      <c r="QBQ154" s="629"/>
      <c r="QBR154" s="629"/>
      <c r="QBS154" s="629"/>
      <c r="QBT154" s="629"/>
      <c r="QBU154" s="629"/>
      <c r="QBV154" s="629"/>
      <c r="QBW154" s="629"/>
      <c r="QBX154" s="629"/>
      <c r="QBY154" s="629"/>
      <c r="QBZ154" s="629"/>
      <c r="QCA154" s="629"/>
      <c r="QCB154" s="629"/>
      <c r="QCC154" s="629"/>
      <c r="QCD154" s="629"/>
      <c r="QCE154" s="629"/>
      <c r="QCF154" s="629"/>
      <c r="QCG154" s="629"/>
      <c r="QCH154" s="629"/>
      <c r="QCI154" s="629"/>
      <c r="QCJ154" s="629"/>
      <c r="QCK154" s="629"/>
      <c r="QCL154" s="629"/>
      <c r="QCM154" s="629"/>
      <c r="QCN154" s="629"/>
      <c r="QCO154" s="629"/>
      <c r="QCP154" s="629"/>
      <c r="QCQ154" s="629"/>
      <c r="QCR154" s="629"/>
      <c r="QCS154" s="629"/>
      <c r="QCT154" s="629"/>
      <c r="QCU154" s="629"/>
      <c r="QCV154" s="629"/>
      <c r="QCW154" s="629"/>
      <c r="QCX154" s="629"/>
      <c r="QCY154" s="629"/>
      <c r="QCZ154" s="629"/>
      <c r="QDA154" s="629"/>
      <c r="QDB154" s="629"/>
      <c r="QDC154" s="629"/>
      <c r="QDD154" s="629"/>
      <c r="QDE154" s="629"/>
      <c r="QDF154" s="629"/>
      <c r="QDG154" s="629"/>
      <c r="QDH154" s="629"/>
      <c r="QDI154" s="629"/>
      <c r="QDJ154" s="629"/>
      <c r="QDK154" s="629"/>
      <c r="QDL154" s="629"/>
      <c r="QDM154" s="629"/>
      <c r="QDN154" s="629"/>
      <c r="QDO154" s="629"/>
      <c r="QDP154" s="629"/>
      <c r="QDQ154" s="629"/>
      <c r="QDR154" s="629"/>
      <c r="QDS154" s="629"/>
      <c r="QDT154" s="629"/>
      <c r="QDU154" s="629"/>
      <c r="QDV154" s="629"/>
      <c r="QDW154" s="629"/>
      <c r="QDX154" s="629"/>
      <c r="QDY154" s="629"/>
      <c r="QDZ154" s="629"/>
      <c r="QEA154" s="629"/>
      <c r="QEB154" s="629"/>
      <c r="QEC154" s="629"/>
      <c r="QED154" s="629"/>
      <c r="QEE154" s="629"/>
      <c r="QEF154" s="629"/>
      <c r="QEG154" s="629"/>
      <c r="QEH154" s="629"/>
      <c r="QEI154" s="629"/>
      <c r="QEJ154" s="629"/>
      <c r="QEK154" s="629"/>
      <c r="QEL154" s="629"/>
      <c r="QEM154" s="629"/>
      <c r="QEN154" s="629"/>
      <c r="QEO154" s="629"/>
      <c r="QEP154" s="629"/>
      <c r="QEQ154" s="629"/>
      <c r="QER154" s="629"/>
      <c r="QES154" s="629"/>
      <c r="QET154" s="629"/>
      <c r="QEU154" s="629"/>
      <c r="QEV154" s="629"/>
      <c r="QEW154" s="629"/>
      <c r="QEX154" s="629"/>
      <c r="QEY154" s="629"/>
      <c r="QEZ154" s="629"/>
      <c r="QFA154" s="629"/>
      <c r="QFB154" s="629"/>
      <c r="QFC154" s="629"/>
      <c r="QFD154" s="629"/>
      <c r="QFE154" s="629"/>
      <c r="QFF154" s="629"/>
      <c r="QFG154" s="629"/>
      <c r="QFH154" s="629"/>
      <c r="QFI154" s="629"/>
      <c r="QFJ154" s="629"/>
      <c r="QFK154" s="629"/>
      <c r="QFL154" s="629"/>
      <c r="QFM154" s="629"/>
      <c r="QFN154" s="629"/>
      <c r="QFO154" s="629"/>
      <c r="QFP154" s="629"/>
      <c r="QFQ154" s="629"/>
      <c r="QFR154" s="629"/>
      <c r="QFS154" s="629"/>
      <c r="QFT154" s="629"/>
      <c r="QFU154" s="629"/>
      <c r="QFV154" s="629"/>
      <c r="QFW154" s="629"/>
      <c r="QFX154" s="629"/>
      <c r="QFY154" s="629"/>
      <c r="QFZ154" s="629"/>
      <c r="QGA154" s="629"/>
      <c r="QGB154" s="629"/>
      <c r="QGC154" s="629"/>
      <c r="QGD154" s="629"/>
      <c r="QGE154" s="629"/>
      <c r="QGF154" s="629"/>
      <c r="QGG154" s="629"/>
      <c r="QGH154" s="629"/>
      <c r="QGI154" s="629"/>
      <c r="QGJ154" s="629"/>
      <c r="QGK154" s="629"/>
      <c r="QGL154" s="629"/>
      <c r="QGM154" s="629"/>
      <c r="QGN154" s="629"/>
      <c r="QGO154" s="629"/>
      <c r="QGP154" s="629"/>
      <c r="QGQ154" s="629"/>
      <c r="QGR154" s="629"/>
      <c r="QGS154" s="629"/>
      <c r="QGT154" s="629"/>
      <c r="QGU154" s="629"/>
      <c r="QGV154" s="629"/>
      <c r="QGW154" s="629"/>
      <c r="QGX154" s="629"/>
      <c r="QGY154" s="629"/>
      <c r="QGZ154" s="629"/>
      <c r="QHA154" s="629"/>
      <c r="QHB154" s="629"/>
      <c r="QHC154" s="629"/>
      <c r="QHD154" s="629"/>
      <c r="QHE154" s="629"/>
      <c r="QHF154" s="629"/>
      <c r="QHG154" s="629"/>
      <c r="QHH154" s="629"/>
      <c r="QHI154" s="629"/>
      <c r="QHJ154" s="629"/>
      <c r="QHK154" s="629"/>
      <c r="QHL154" s="629"/>
      <c r="QHM154" s="629"/>
      <c r="QHN154" s="629"/>
      <c r="QHO154" s="629"/>
      <c r="QHP154" s="629"/>
      <c r="QHQ154" s="629"/>
      <c r="QHR154" s="629"/>
      <c r="QHS154" s="629"/>
      <c r="QHT154" s="629"/>
      <c r="QHU154" s="629"/>
      <c r="QHV154" s="629"/>
      <c r="QHW154" s="629"/>
      <c r="QHX154" s="629"/>
      <c r="QHY154" s="629"/>
      <c r="QHZ154" s="629"/>
      <c r="QIA154" s="629"/>
      <c r="QIB154" s="629"/>
      <c r="QIC154" s="629"/>
      <c r="QID154" s="629"/>
      <c r="QIE154" s="629"/>
      <c r="QIF154" s="629"/>
      <c r="QIG154" s="629"/>
      <c r="QIH154" s="629"/>
      <c r="QII154" s="629"/>
      <c r="QIJ154" s="629"/>
      <c r="QIK154" s="629"/>
      <c r="QIL154" s="629"/>
      <c r="QIM154" s="629"/>
      <c r="QIN154" s="629"/>
      <c r="QIO154" s="629"/>
      <c r="QIP154" s="629"/>
      <c r="QIQ154" s="629"/>
      <c r="QIR154" s="629"/>
      <c r="QIS154" s="629"/>
      <c r="QIT154" s="629"/>
      <c r="QIU154" s="629"/>
      <c r="QIV154" s="629"/>
      <c r="QIW154" s="629"/>
      <c r="QIX154" s="629"/>
      <c r="QIY154" s="629"/>
      <c r="QIZ154" s="629"/>
      <c r="QJA154" s="629"/>
      <c r="QJB154" s="629"/>
      <c r="QJC154" s="629"/>
      <c r="QJD154" s="629"/>
      <c r="QJE154" s="629"/>
      <c r="QJF154" s="629"/>
      <c r="QJG154" s="629"/>
      <c r="QJH154" s="629"/>
      <c r="QJI154" s="629"/>
      <c r="QJJ154" s="629"/>
      <c r="QJK154" s="629"/>
      <c r="QJL154" s="629"/>
      <c r="QJM154" s="629"/>
      <c r="QJN154" s="629"/>
      <c r="QJO154" s="629"/>
      <c r="QJP154" s="629"/>
      <c r="QJQ154" s="629"/>
      <c r="QJR154" s="629"/>
      <c r="QJS154" s="629"/>
      <c r="QJT154" s="629"/>
      <c r="QJU154" s="629"/>
      <c r="QJV154" s="629"/>
      <c r="QJW154" s="629"/>
      <c r="QJX154" s="629"/>
      <c r="QJY154" s="629"/>
      <c r="QJZ154" s="629"/>
      <c r="QKA154" s="629"/>
      <c r="QKB154" s="629"/>
      <c r="QKC154" s="629"/>
      <c r="QKD154" s="629"/>
      <c r="QKE154" s="629"/>
      <c r="QKF154" s="629"/>
      <c r="QKG154" s="629"/>
      <c r="QKH154" s="629"/>
      <c r="QKI154" s="629"/>
      <c r="QKJ154" s="629"/>
      <c r="QKK154" s="629"/>
      <c r="QKL154" s="629"/>
      <c r="QKM154" s="629"/>
      <c r="QKN154" s="629"/>
      <c r="QKO154" s="629"/>
      <c r="QKP154" s="629"/>
      <c r="QKQ154" s="629"/>
      <c r="QKR154" s="629"/>
      <c r="QKS154" s="629"/>
      <c r="QKT154" s="629"/>
      <c r="QKU154" s="629"/>
      <c r="QKV154" s="629"/>
      <c r="QKW154" s="629"/>
      <c r="QKX154" s="629"/>
      <c r="QKY154" s="629"/>
      <c r="QKZ154" s="629"/>
      <c r="QLA154" s="629"/>
      <c r="QLB154" s="629"/>
      <c r="QLC154" s="629"/>
      <c r="QLD154" s="629"/>
      <c r="QLE154" s="629"/>
      <c r="QLF154" s="629"/>
      <c r="QLG154" s="629"/>
      <c r="QLH154" s="629"/>
      <c r="QLI154" s="629"/>
      <c r="QLJ154" s="629"/>
      <c r="QLK154" s="629"/>
      <c r="QLL154" s="629"/>
      <c r="QLM154" s="629"/>
      <c r="QLN154" s="629"/>
      <c r="QLO154" s="629"/>
      <c r="QLP154" s="629"/>
      <c r="QLQ154" s="629"/>
      <c r="QLR154" s="629"/>
      <c r="QLS154" s="629"/>
      <c r="QLT154" s="629"/>
      <c r="QLU154" s="629"/>
      <c r="QLV154" s="629"/>
      <c r="QLW154" s="629"/>
      <c r="QLX154" s="629"/>
      <c r="QLY154" s="629"/>
      <c r="QLZ154" s="629"/>
      <c r="QMA154" s="629"/>
      <c r="QMB154" s="629"/>
      <c r="QMC154" s="629"/>
      <c r="QMD154" s="629"/>
      <c r="QME154" s="629"/>
      <c r="QMF154" s="629"/>
      <c r="QMG154" s="629"/>
      <c r="QMH154" s="629"/>
      <c r="QMI154" s="629"/>
      <c r="QMJ154" s="629"/>
      <c r="QMK154" s="629"/>
      <c r="QML154" s="629"/>
      <c r="QMM154" s="629"/>
      <c r="QMN154" s="629"/>
      <c r="QMO154" s="629"/>
      <c r="QMP154" s="629"/>
      <c r="QMQ154" s="629"/>
      <c r="QMR154" s="629"/>
      <c r="QMS154" s="629"/>
      <c r="QMT154" s="629"/>
      <c r="QMU154" s="629"/>
      <c r="QMV154" s="629"/>
      <c r="QMW154" s="629"/>
      <c r="QMX154" s="629"/>
      <c r="QMY154" s="629"/>
      <c r="QMZ154" s="629"/>
      <c r="QNA154" s="629"/>
      <c r="QNB154" s="629"/>
      <c r="QNC154" s="629"/>
      <c r="QND154" s="629"/>
      <c r="QNE154" s="629"/>
      <c r="QNF154" s="629"/>
      <c r="QNG154" s="629"/>
      <c r="QNH154" s="629"/>
      <c r="QNI154" s="629"/>
      <c r="QNJ154" s="629"/>
      <c r="QNK154" s="629"/>
      <c r="QNL154" s="629"/>
      <c r="QNM154" s="629"/>
      <c r="QNN154" s="629"/>
      <c r="QNO154" s="629"/>
      <c r="QNP154" s="629"/>
      <c r="QNQ154" s="629"/>
      <c r="QNR154" s="629"/>
      <c r="QNS154" s="629"/>
      <c r="QNT154" s="629"/>
      <c r="QNU154" s="629"/>
      <c r="QNV154" s="629"/>
      <c r="QNW154" s="629"/>
      <c r="QNX154" s="629"/>
      <c r="QNY154" s="629"/>
      <c r="QNZ154" s="629"/>
      <c r="QOA154" s="629"/>
      <c r="QOB154" s="629"/>
      <c r="QOC154" s="629"/>
      <c r="QOD154" s="629"/>
      <c r="QOE154" s="629"/>
      <c r="QOF154" s="629"/>
      <c r="QOG154" s="629"/>
      <c r="QOH154" s="629"/>
      <c r="QOI154" s="629"/>
      <c r="QOJ154" s="629"/>
      <c r="QOK154" s="629"/>
      <c r="QOL154" s="629"/>
      <c r="QOM154" s="629"/>
      <c r="QON154" s="629"/>
      <c r="QOO154" s="629"/>
      <c r="QOP154" s="629"/>
      <c r="QOQ154" s="629"/>
      <c r="QOR154" s="629"/>
      <c r="QOS154" s="629"/>
      <c r="QOT154" s="629"/>
      <c r="QOU154" s="629"/>
      <c r="QOV154" s="629"/>
      <c r="QOW154" s="629"/>
      <c r="QOX154" s="629"/>
      <c r="QOY154" s="629"/>
      <c r="QOZ154" s="629"/>
      <c r="QPA154" s="629"/>
      <c r="QPB154" s="629"/>
      <c r="QPC154" s="629"/>
      <c r="QPD154" s="629"/>
      <c r="QPE154" s="629"/>
      <c r="QPF154" s="629"/>
      <c r="QPG154" s="629"/>
      <c r="QPH154" s="629"/>
      <c r="QPI154" s="629"/>
      <c r="QPJ154" s="629"/>
      <c r="QPK154" s="629"/>
      <c r="QPL154" s="629"/>
      <c r="QPM154" s="629"/>
      <c r="QPN154" s="629"/>
      <c r="QPO154" s="629"/>
      <c r="QPP154" s="629"/>
      <c r="QPQ154" s="629"/>
      <c r="QPR154" s="629"/>
      <c r="QPS154" s="629"/>
      <c r="QPT154" s="629"/>
      <c r="QPU154" s="629"/>
      <c r="QPV154" s="629"/>
      <c r="QPW154" s="629"/>
      <c r="QPX154" s="629"/>
      <c r="QPY154" s="629"/>
      <c r="QPZ154" s="629"/>
      <c r="QQA154" s="629"/>
      <c r="QQB154" s="629"/>
      <c r="QQC154" s="629"/>
      <c r="QQD154" s="629"/>
      <c r="QQE154" s="629"/>
      <c r="QQF154" s="629"/>
      <c r="QQG154" s="629"/>
      <c r="QQH154" s="629"/>
      <c r="QQI154" s="629"/>
      <c r="QQJ154" s="629"/>
      <c r="QQK154" s="629"/>
      <c r="QQL154" s="629"/>
      <c r="QQM154" s="629"/>
      <c r="QQN154" s="629"/>
      <c r="QQO154" s="629"/>
      <c r="QQP154" s="629"/>
      <c r="QQQ154" s="629"/>
      <c r="QQR154" s="629"/>
      <c r="QQS154" s="629"/>
      <c r="QQT154" s="629"/>
      <c r="QQU154" s="629"/>
      <c r="QQV154" s="629"/>
      <c r="QQW154" s="629"/>
      <c r="QQX154" s="629"/>
      <c r="QQY154" s="629"/>
      <c r="QQZ154" s="629"/>
      <c r="QRA154" s="629"/>
      <c r="QRB154" s="629"/>
      <c r="QRC154" s="629"/>
      <c r="QRD154" s="629"/>
      <c r="QRE154" s="629"/>
      <c r="QRF154" s="629"/>
      <c r="QRG154" s="629"/>
      <c r="QRH154" s="629"/>
      <c r="QRI154" s="629"/>
      <c r="QRJ154" s="629"/>
      <c r="QRK154" s="629"/>
      <c r="QRL154" s="629"/>
      <c r="QRM154" s="629"/>
      <c r="QRN154" s="629"/>
      <c r="QRO154" s="629"/>
      <c r="QRP154" s="629"/>
      <c r="QRQ154" s="629"/>
      <c r="QRR154" s="629"/>
      <c r="QRS154" s="629"/>
      <c r="QRT154" s="629"/>
      <c r="QRU154" s="629"/>
      <c r="QRV154" s="629"/>
      <c r="QRW154" s="629"/>
      <c r="QRX154" s="629"/>
      <c r="QRY154" s="629"/>
      <c r="QRZ154" s="629"/>
      <c r="QSA154" s="629"/>
      <c r="QSB154" s="629"/>
      <c r="QSC154" s="629"/>
      <c r="QSD154" s="629"/>
      <c r="QSE154" s="629"/>
      <c r="QSF154" s="629"/>
      <c r="QSG154" s="629"/>
      <c r="QSH154" s="629"/>
      <c r="QSI154" s="629"/>
      <c r="QSJ154" s="629"/>
      <c r="QSK154" s="629"/>
      <c r="QSL154" s="629"/>
      <c r="QSM154" s="629"/>
      <c r="QSN154" s="629"/>
      <c r="QSO154" s="629"/>
      <c r="QSP154" s="629"/>
      <c r="QSQ154" s="629"/>
      <c r="QSR154" s="629"/>
      <c r="QSS154" s="629"/>
      <c r="QST154" s="629"/>
      <c r="QSU154" s="629"/>
      <c r="QSV154" s="629"/>
      <c r="QSW154" s="629"/>
      <c r="QSX154" s="629"/>
      <c r="QSY154" s="629"/>
      <c r="QSZ154" s="629"/>
      <c r="QTA154" s="629"/>
      <c r="QTB154" s="629"/>
      <c r="QTC154" s="629"/>
      <c r="QTD154" s="629"/>
      <c r="QTE154" s="629"/>
      <c r="QTF154" s="629"/>
      <c r="QTG154" s="629"/>
      <c r="QTH154" s="629"/>
      <c r="QTI154" s="629"/>
      <c r="QTJ154" s="629"/>
      <c r="QTK154" s="629"/>
      <c r="QTL154" s="629"/>
      <c r="QTM154" s="629"/>
      <c r="QTN154" s="629"/>
      <c r="QTO154" s="629"/>
      <c r="QTP154" s="629"/>
      <c r="QTQ154" s="629"/>
      <c r="QTR154" s="629"/>
      <c r="QTS154" s="629"/>
      <c r="QTT154" s="629"/>
      <c r="QTU154" s="629"/>
      <c r="QTV154" s="629"/>
      <c r="QTW154" s="629"/>
      <c r="QTX154" s="629"/>
      <c r="QTY154" s="629"/>
      <c r="QTZ154" s="629"/>
      <c r="QUA154" s="629"/>
      <c r="QUB154" s="629"/>
      <c r="QUC154" s="629"/>
      <c r="QUD154" s="629"/>
      <c r="QUE154" s="629"/>
      <c r="QUF154" s="629"/>
      <c r="QUG154" s="629"/>
      <c r="QUH154" s="629"/>
      <c r="QUI154" s="629"/>
      <c r="QUJ154" s="629"/>
      <c r="QUK154" s="629"/>
      <c r="QUL154" s="629"/>
      <c r="QUM154" s="629"/>
      <c r="QUN154" s="629"/>
      <c r="QUO154" s="629"/>
      <c r="QUP154" s="629"/>
      <c r="QUQ154" s="629"/>
      <c r="QUR154" s="629"/>
      <c r="QUS154" s="629"/>
      <c r="QUT154" s="629"/>
      <c r="QUU154" s="629"/>
      <c r="QUV154" s="629"/>
      <c r="QUW154" s="629"/>
      <c r="QUX154" s="629"/>
      <c r="QUY154" s="629"/>
      <c r="QUZ154" s="629"/>
      <c r="QVA154" s="629"/>
      <c r="QVB154" s="629"/>
      <c r="QVC154" s="629"/>
      <c r="QVD154" s="629"/>
      <c r="QVE154" s="629"/>
      <c r="QVF154" s="629"/>
      <c r="QVG154" s="629"/>
      <c r="QVH154" s="629"/>
      <c r="QVI154" s="629"/>
      <c r="QVJ154" s="629"/>
      <c r="QVK154" s="629"/>
      <c r="QVL154" s="629"/>
      <c r="QVM154" s="629"/>
      <c r="QVN154" s="629"/>
      <c r="QVO154" s="629"/>
      <c r="QVP154" s="629"/>
      <c r="QVQ154" s="629"/>
      <c r="QVR154" s="629"/>
      <c r="QVS154" s="629"/>
      <c r="QVT154" s="629"/>
      <c r="QVU154" s="629"/>
      <c r="QVV154" s="629"/>
      <c r="QVW154" s="629"/>
      <c r="QVX154" s="629"/>
      <c r="QVY154" s="629"/>
      <c r="QVZ154" s="629"/>
      <c r="QWA154" s="629"/>
      <c r="QWB154" s="629"/>
      <c r="QWC154" s="629"/>
      <c r="QWD154" s="629"/>
      <c r="QWE154" s="629"/>
      <c r="QWF154" s="629"/>
      <c r="QWG154" s="629"/>
      <c r="QWH154" s="629"/>
      <c r="QWI154" s="629"/>
      <c r="QWJ154" s="629"/>
      <c r="QWK154" s="629"/>
      <c r="QWL154" s="629"/>
      <c r="QWM154" s="629"/>
      <c r="QWN154" s="629"/>
      <c r="QWO154" s="629"/>
      <c r="QWP154" s="629"/>
      <c r="QWQ154" s="629"/>
      <c r="QWR154" s="629"/>
      <c r="QWS154" s="629"/>
      <c r="QWT154" s="629"/>
      <c r="QWU154" s="629"/>
      <c r="QWV154" s="629"/>
      <c r="QWW154" s="629"/>
      <c r="QWX154" s="629"/>
      <c r="QWY154" s="629"/>
      <c r="QWZ154" s="629"/>
      <c r="QXA154" s="629"/>
      <c r="QXB154" s="629"/>
      <c r="QXC154" s="629"/>
      <c r="QXD154" s="629"/>
      <c r="QXE154" s="629"/>
      <c r="QXF154" s="629"/>
      <c r="QXG154" s="629"/>
      <c r="QXH154" s="629"/>
      <c r="QXI154" s="629"/>
      <c r="QXJ154" s="629"/>
      <c r="QXK154" s="629"/>
      <c r="QXL154" s="629"/>
      <c r="QXM154" s="629"/>
      <c r="QXN154" s="629"/>
      <c r="QXO154" s="629"/>
      <c r="QXP154" s="629"/>
      <c r="QXQ154" s="629"/>
      <c r="QXR154" s="629"/>
      <c r="QXS154" s="629"/>
      <c r="QXT154" s="629"/>
      <c r="QXU154" s="629"/>
      <c r="QXV154" s="629"/>
      <c r="QXW154" s="629"/>
      <c r="QXX154" s="629"/>
      <c r="QXY154" s="629"/>
      <c r="QXZ154" s="629"/>
      <c r="QYA154" s="629"/>
      <c r="QYB154" s="629"/>
      <c r="QYC154" s="629"/>
      <c r="QYD154" s="629"/>
      <c r="QYE154" s="629"/>
      <c r="QYF154" s="629"/>
      <c r="QYG154" s="629"/>
      <c r="QYH154" s="629"/>
      <c r="QYI154" s="629"/>
      <c r="QYJ154" s="629"/>
      <c r="QYK154" s="629"/>
      <c r="QYL154" s="629"/>
      <c r="QYM154" s="629"/>
      <c r="QYN154" s="629"/>
      <c r="QYO154" s="629"/>
      <c r="QYP154" s="629"/>
      <c r="QYQ154" s="629"/>
      <c r="QYR154" s="629"/>
      <c r="QYS154" s="629"/>
      <c r="QYT154" s="629"/>
      <c r="QYU154" s="629"/>
      <c r="QYV154" s="629"/>
      <c r="QYW154" s="629"/>
      <c r="QYX154" s="629"/>
      <c r="QYY154" s="629"/>
      <c r="QYZ154" s="629"/>
      <c r="QZA154" s="629"/>
      <c r="QZB154" s="629"/>
      <c r="QZC154" s="629"/>
      <c r="QZD154" s="629"/>
      <c r="QZE154" s="629"/>
      <c r="QZF154" s="629"/>
      <c r="QZG154" s="629"/>
      <c r="QZH154" s="629"/>
      <c r="QZI154" s="629"/>
      <c r="QZJ154" s="629"/>
      <c r="QZK154" s="629"/>
      <c r="QZL154" s="629"/>
      <c r="QZM154" s="629"/>
      <c r="QZN154" s="629"/>
      <c r="QZO154" s="629"/>
      <c r="QZP154" s="629"/>
      <c r="QZQ154" s="629"/>
      <c r="QZR154" s="629"/>
      <c r="QZS154" s="629"/>
      <c r="QZT154" s="629"/>
      <c r="QZU154" s="629"/>
      <c r="QZV154" s="629"/>
      <c r="QZW154" s="629"/>
      <c r="QZX154" s="629"/>
      <c r="QZY154" s="629"/>
      <c r="QZZ154" s="629"/>
      <c r="RAA154" s="629"/>
      <c r="RAB154" s="629"/>
      <c r="RAC154" s="629"/>
      <c r="RAD154" s="629"/>
      <c r="RAE154" s="629"/>
      <c r="RAF154" s="629"/>
      <c r="RAG154" s="629"/>
      <c r="RAH154" s="629"/>
      <c r="RAI154" s="629"/>
      <c r="RAJ154" s="629"/>
      <c r="RAK154" s="629"/>
      <c r="RAL154" s="629"/>
      <c r="RAM154" s="629"/>
      <c r="RAN154" s="629"/>
      <c r="RAO154" s="629"/>
      <c r="RAP154" s="629"/>
      <c r="RAQ154" s="629"/>
      <c r="RAR154" s="629"/>
      <c r="RAS154" s="629"/>
      <c r="RAT154" s="629"/>
      <c r="RAU154" s="629"/>
      <c r="RAV154" s="629"/>
      <c r="RAW154" s="629"/>
      <c r="RAX154" s="629"/>
      <c r="RAY154" s="629"/>
      <c r="RAZ154" s="629"/>
      <c r="RBA154" s="629"/>
      <c r="RBB154" s="629"/>
      <c r="RBC154" s="629"/>
      <c r="RBD154" s="629"/>
      <c r="RBE154" s="629"/>
      <c r="RBF154" s="629"/>
      <c r="RBG154" s="629"/>
      <c r="RBH154" s="629"/>
      <c r="RBI154" s="629"/>
      <c r="RBJ154" s="629"/>
      <c r="RBK154" s="629"/>
      <c r="RBL154" s="629"/>
      <c r="RBM154" s="629"/>
      <c r="RBN154" s="629"/>
      <c r="RBO154" s="629"/>
      <c r="RBP154" s="629"/>
      <c r="RBQ154" s="629"/>
      <c r="RBR154" s="629"/>
      <c r="RBS154" s="629"/>
      <c r="RBT154" s="629"/>
      <c r="RBU154" s="629"/>
      <c r="RBV154" s="629"/>
      <c r="RBW154" s="629"/>
      <c r="RBX154" s="629"/>
      <c r="RBY154" s="629"/>
      <c r="RBZ154" s="629"/>
      <c r="RCA154" s="629"/>
      <c r="RCB154" s="629"/>
      <c r="RCC154" s="629"/>
      <c r="RCD154" s="629"/>
      <c r="RCE154" s="629"/>
      <c r="RCF154" s="629"/>
      <c r="RCG154" s="629"/>
      <c r="RCH154" s="629"/>
      <c r="RCI154" s="629"/>
      <c r="RCJ154" s="629"/>
      <c r="RCK154" s="629"/>
      <c r="RCL154" s="629"/>
      <c r="RCM154" s="629"/>
      <c r="RCN154" s="629"/>
      <c r="RCO154" s="629"/>
      <c r="RCP154" s="629"/>
      <c r="RCQ154" s="629"/>
      <c r="RCR154" s="629"/>
      <c r="RCS154" s="629"/>
      <c r="RCT154" s="629"/>
      <c r="RCU154" s="629"/>
      <c r="RCV154" s="629"/>
      <c r="RCW154" s="629"/>
      <c r="RCX154" s="629"/>
      <c r="RCY154" s="629"/>
      <c r="RCZ154" s="629"/>
      <c r="RDA154" s="629"/>
      <c r="RDB154" s="629"/>
      <c r="RDC154" s="629"/>
      <c r="RDD154" s="629"/>
      <c r="RDE154" s="629"/>
      <c r="RDF154" s="629"/>
      <c r="RDG154" s="629"/>
      <c r="RDH154" s="629"/>
      <c r="RDI154" s="629"/>
      <c r="RDJ154" s="629"/>
      <c r="RDK154" s="629"/>
      <c r="RDL154" s="629"/>
      <c r="RDM154" s="629"/>
      <c r="RDN154" s="629"/>
      <c r="RDO154" s="629"/>
      <c r="RDP154" s="629"/>
      <c r="RDQ154" s="629"/>
      <c r="RDR154" s="629"/>
      <c r="RDS154" s="629"/>
      <c r="RDT154" s="629"/>
      <c r="RDU154" s="629"/>
      <c r="RDV154" s="629"/>
      <c r="RDW154" s="629"/>
      <c r="RDX154" s="629"/>
      <c r="RDY154" s="629"/>
      <c r="RDZ154" s="629"/>
      <c r="REA154" s="629"/>
      <c r="REB154" s="629"/>
      <c r="REC154" s="629"/>
      <c r="RED154" s="629"/>
      <c r="REE154" s="629"/>
      <c r="REF154" s="629"/>
      <c r="REG154" s="629"/>
      <c r="REH154" s="629"/>
      <c r="REI154" s="629"/>
      <c r="REJ154" s="629"/>
      <c r="REK154" s="629"/>
      <c r="REL154" s="629"/>
      <c r="REM154" s="629"/>
      <c r="REN154" s="629"/>
      <c r="REO154" s="629"/>
      <c r="REP154" s="629"/>
      <c r="REQ154" s="629"/>
      <c r="RER154" s="629"/>
      <c r="RES154" s="629"/>
      <c r="RET154" s="629"/>
      <c r="REU154" s="629"/>
      <c r="REV154" s="629"/>
      <c r="REW154" s="629"/>
      <c r="REX154" s="629"/>
      <c r="REY154" s="629"/>
      <c r="REZ154" s="629"/>
      <c r="RFA154" s="629"/>
      <c r="RFB154" s="629"/>
      <c r="RFC154" s="629"/>
      <c r="RFD154" s="629"/>
      <c r="RFE154" s="629"/>
      <c r="RFF154" s="629"/>
      <c r="RFG154" s="629"/>
      <c r="RFH154" s="629"/>
      <c r="RFI154" s="629"/>
      <c r="RFJ154" s="629"/>
      <c r="RFK154" s="629"/>
      <c r="RFL154" s="629"/>
      <c r="RFM154" s="629"/>
      <c r="RFN154" s="629"/>
      <c r="RFO154" s="629"/>
      <c r="RFP154" s="629"/>
      <c r="RFQ154" s="629"/>
      <c r="RFR154" s="629"/>
      <c r="RFS154" s="629"/>
      <c r="RFT154" s="629"/>
      <c r="RFU154" s="629"/>
      <c r="RFV154" s="629"/>
      <c r="RFW154" s="629"/>
      <c r="RFX154" s="629"/>
      <c r="RFY154" s="629"/>
      <c r="RFZ154" s="629"/>
      <c r="RGA154" s="629"/>
      <c r="RGB154" s="629"/>
      <c r="RGC154" s="629"/>
      <c r="RGD154" s="629"/>
      <c r="RGE154" s="629"/>
      <c r="RGF154" s="629"/>
      <c r="RGG154" s="629"/>
      <c r="RGH154" s="629"/>
      <c r="RGI154" s="629"/>
      <c r="RGJ154" s="629"/>
      <c r="RGK154" s="629"/>
      <c r="RGL154" s="629"/>
      <c r="RGM154" s="629"/>
      <c r="RGN154" s="629"/>
      <c r="RGO154" s="629"/>
      <c r="RGP154" s="629"/>
      <c r="RGQ154" s="629"/>
      <c r="RGR154" s="629"/>
      <c r="RGS154" s="629"/>
      <c r="RGT154" s="629"/>
      <c r="RGU154" s="629"/>
      <c r="RGV154" s="629"/>
      <c r="RGW154" s="629"/>
      <c r="RGX154" s="629"/>
      <c r="RGY154" s="629"/>
      <c r="RGZ154" s="629"/>
      <c r="RHA154" s="629"/>
      <c r="RHB154" s="629"/>
      <c r="RHC154" s="629"/>
      <c r="RHD154" s="629"/>
      <c r="RHE154" s="629"/>
      <c r="RHF154" s="629"/>
      <c r="RHG154" s="629"/>
      <c r="RHH154" s="629"/>
      <c r="RHI154" s="629"/>
      <c r="RHJ154" s="629"/>
      <c r="RHK154" s="629"/>
      <c r="RHL154" s="629"/>
      <c r="RHM154" s="629"/>
      <c r="RHN154" s="629"/>
      <c r="RHO154" s="629"/>
      <c r="RHP154" s="629"/>
      <c r="RHQ154" s="629"/>
      <c r="RHR154" s="629"/>
      <c r="RHS154" s="629"/>
      <c r="RHT154" s="629"/>
      <c r="RHU154" s="629"/>
      <c r="RHV154" s="629"/>
      <c r="RHW154" s="629"/>
      <c r="RHX154" s="629"/>
      <c r="RHY154" s="629"/>
      <c r="RHZ154" s="629"/>
      <c r="RIA154" s="629"/>
      <c r="RIB154" s="629"/>
      <c r="RIC154" s="629"/>
      <c r="RID154" s="629"/>
      <c r="RIE154" s="629"/>
      <c r="RIF154" s="629"/>
      <c r="RIG154" s="629"/>
      <c r="RIH154" s="629"/>
      <c r="RII154" s="629"/>
      <c r="RIJ154" s="629"/>
      <c r="RIK154" s="629"/>
      <c r="RIL154" s="629"/>
      <c r="RIM154" s="629"/>
      <c r="RIN154" s="629"/>
      <c r="RIO154" s="629"/>
      <c r="RIP154" s="629"/>
      <c r="RIQ154" s="629"/>
      <c r="RIR154" s="629"/>
      <c r="RIS154" s="629"/>
      <c r="RIT154" s="629"/>
      <c r="RIU154" s="629"/>
      <c r="RIV154" s="629"/>
      <c r="RIW154" s="629"/>
      <c r="RIX154" s="629"/>
      <c r="RIY154" s="629"/>
      <c r="RIZ154" s="629"/>
      <c r="RJA154" s="629"/>
      <c r="RJB154" s="629"/>
      <c r="RJC154" s="629"/>
      <c r="RJD154" s="629"/>
      <c r="RJE154" s="629"/>
      <c r="RJF154" s="629"/>
      <c r="RJG154" s="629"/>
      <c r="RJH154" s="629"/>
      <c r="RJI154" s="629"/>
      <c r="RJJ154" s="629"/>
      <c r="RJK154" s="629"/>
      <c r="RJL154" s="629"/>
      <c r="RJM154" s="629"/>
      <c r="RJN154" s="629"/>
      <c r="RJO154" s="629"/>
      <c r="RJP154" s="629"/>
      <c r="RJQ154" s="629"/>
      <c r="RJR154" s="629"/>
      <c r="RJS154" s="629"/>
      <c r="RJT154" s="629"/>
      <c r="RJU154" s="629"/>
      <c r="RJV154" s="629"/>
      <c r="RJW154" s="629"/>
      <c r="RJX154" s="629"/>
      <c r="RJY154" s="629"/>
      <c r="RJZ154" s="629"/>
      <c r="RKA154" s="629"/>
      <c r="RKB154" s="629"/>
      <c r="RKC154" s="629"/>
      <c r="RKD154" s="629"/>
      <c r="RKE154" s="629"/>
      <c r="RKF154" s="629"/>
      <c r="RKG154" s="629"/>
      <c r="RKH154" s="629"/>
      <c r="RKI154" s="629"/>
      <c r="RKJ154" s="629"/>
      <c r="RKK154" s="629"/>
      <c r="RKL154" s="629"/>
      <c r="RKM154" s="629"/>
      <c r="RKN154" s="629"/>
      <c r="RKO154" s="629"/>
      <c r="RKP154" s="629"/>
      <c r="RKQ154" s="629"/>
      <c r="RKR154" s="629"/>
      <c r="RKS154" s="629"/>
      <c r="RKT154" s="629"/>
      <c r="RKU154" s="629"/>
      <c r="RKV154" s="629"/>
      <c r="RKW154" s="629"/>
      <c r="RKX154" s="629"/>
      <c r="RKY154" s="629"/>
      <c r="RKZ154" s="629"/>
      <c r="RLA154" s="629"/>
      <c r="RLB154" s="629"/>
      <c r="RLC154" s="629"/>
      <c r="RLD154" s="629"/>
      <c r="RLE154" s="629"/>
      <c r="RLF154" s="629"/>
      <c r="RLG154" s="629"/>
      <c r="RLH154" s="629"/>
      <c r="RLI154" s="629"/>
      <c r="RLJ154" s="629"/>
      <c r="RLK154" s="629"/>
      <c r="RLL154" s="629"/>
      <c r="RLM154" s="629"/>
      <c r="RLN154" s="629"/>
      <c r="RLO154" s="629"/>
      <c r="RLP154" s="629"/>
      <c r="RLQ154" s="629"/>
      <c r="RLR154" s="629"/>
      <c r="RLS154" s="629"/>
      <c r="RLT154" s="629"/>
      <c r="RLU154" s="629"/>
      <c r="RLV154" s="629"/>
      <c r="RLW154" s="629"/>
      <c r="RLX154" s="629"/>
      <c r="RLY154" s="629"/>
      <c r="RLZ154" s="629"/>
      <c r="RMA154" s="629"/>
      <c r="RMB154" s="629"/>
      <c r="RMC154" s="629"/>
      <c r="RMD154" s="629"/>
      <c r="RME154" s="629"/>
      <c r="RMF154" s="629"/>
      <c r="RMG154" s="629"/>
      <c r="RMH154" s="629"/>
      <c r="RMI154" s="629"/>
      <c r="RMJ154" s="629"/>
      <c r="RMK154" s="629"/>
      <c r="RML154" s="629"/>
      <c r="RMM154" s="629"/>
      <c r="RMN154" s="629"/>
      <c r="RMO154" s="629"/>
      <c r="RMP154" s="629"/>
      <c r="RMQ154" s="629"/>
      <c r="RMR154" s="629"/>
      <c r="RMS154" s="629"/>
      <c r="RMT154" s="629"/>
      <c r="RMU154" s="629"/>
      <c r="RMV154" s="629"/>
      <c r="RMW154" s="629"/>
      <c r="RMX154" s="629"/>
      <c r="RMY154" s="629"/>
      <c r="RMZ154" s="629"/>
      <c r="RNA154" s="629"/>
      <c r="RNB154" s="629"/>
      <c r="RNC154" s="629"/>
      <c r="RND154" s="629"/>
      <c r="RNE154" s="629"/>
      <c r="RNF154" s="629"/>
      <c r="RNG154" s="629"/>
      <c r="RNH154" s="629"/>
      <c r="RNI154" s="629"/>
      <c r="RNJ154" s="629"/>
      <c r="RNK154" s="629"/>
      <c r="RNL154" s="629"/>
      <c r="RNM154" s="629"/>
      <c r="RNN154" s="629"/>
      <c r="RNO154" s="629"/>
      <c r="RNP154" s="629"/>
      <c r="RNQ154" s="629"/>
      <c r="RNR154" s="629"/>
      <c r="RNS154" s="629"/>
      <c r="RNT154" s="629"/>
      <c r="RNU154" s="629"/>
      <c r="RNV154" s="629"/>
      <c r="RNW154" s="629"/>
      <c r="RNX154" s="629"/>
      <c r="RNY154" s="629"/>
      <c r="RNZ154" s="629"/>
      <c r="ROA154" s="629"/>
      <c r="ROB154" s="629"/>
      <c r="ROC154" s="629"/>
      <c r="ROD154" s="629"/>
      <c r="ROE154" s="629"/>
      <c r="ROF154" s="629"/>
      <c r="ROG154" s="629"/>
      <c r="ROH154" s="629"/>
      <c r="ROI154" s="629"/>
      <c r="ROJ154" s="629"/>
      <c r="ROK154" s="629"/>
      <c r="ROL154" s="629"/>
      <c r="ROM154" s="629"/>
      <c r="RON154" s="629"/>
      <c r="ROO154" s="629"/>
      <c r="ROP154" s="629"/>
      <c r="ROQ154" s="629"/>
      <c r="ROR154" s="629"/>
      <c r="ROS154" s="629"/>
      <c r="ROT154" s="629"/>
      <c r="ROU154" s="629"/>
      <c r="ROV154" s="629"/>
      <c r="ROW154" s="629"/>
      <c r="ROX154" s="629"/>
      <c r="ROY154" s="629"/>
      <c r="ROZ154" s="629"/>
      <c r="RPA154" s="629"/>
      <c r="RPB154" s="629"/>
      <c r="RPC154" s="629"/>
      <c r="RPD154" s="629"/>
      <c r="RPE154" s="629"/>
      <c r="RPF154" s="629"/>
      <c r="RPG154" s="629"/>
      <c r="RPH154" s="629"/>
      <c r="RPI154" s="629"/>
      <c r="RPJ154" s="629"/>
      <c r="RPK154" s="629"/>
      <c r="RPL154" s="629"/>
      <c r="RPM154" s="629"/>
      <c r="RPN154" s="629"/>
      <c r="RPO154" s="629"/>
      <c r="RPP154" s="629"/>
      <c r="RPQ154" s="629"/>
      <c r="RPR154" s="629"/>
      <c r="RPS154" s="629"/>
      <c r="RPT154" s="629"/>
      <c r="RPU154" s="629"/>
      <c r="RPV154" s="629"/>
      <c r="RPW154" s="629"/>
      <c r="RPX154" s="629"/>
      <c r="RPY154" s="629"/>
      <c r="RPZ154" s="629"/>
      <c r="RQA154" s="629"/>
      <c r="RQB154" s="629"/>
      <c r="RQC154" s="629"/>
      <c r="RQD154" s="629"/>
      <c r="RQE154" s="629"/>
      <c r="RQF154" s="629"/>
      <c r="RQG154" s="629"/>
      <c r="RQH154" s="629"/>
      <c r="RQI154" s="629"/>
      <c r="RQJ154" s="629"/>
      <c r="RQK154" s="629"/>
      <c r="RQL154" s="629"/>
      <c r="RQM154" s="629"/>
      <c r="RQN154" s="629"/>
      <c r="RQO154" s="629"/>
      <c r="RQP154" s="629"/>
      <c r="RQQ154" s="629"/>
      <c r="RQR154" s="629"/>
      <c r="RQS154" s="629"/>
      <c r="RQT154" s="629"/>
      <c r="RQU154" s="629"/>
      <c r="RQV154" s="629"/>
      <c r="RQW154" s="629"/>
      <c r="RQX154" s="629"/>
      <c r="RQY154" s="629"/>
      <c r="RQZ154" s="629"/>
      <c r="RRA154" s="629"/>
      <c r="RRB154" s="629"/>
      <c r="RRC154" s="629"/>
      <c r="RRD154" s="629"/>
      <c r="RRE154" s="629"/>
      <c r="RRF154" s="629"/>
      <c r="RRG154" s="629"/>
      <c r="RRH154" s="629"/>
      <c r="RRI154" s="629"/>
      <c r="RRJ154" s="629"/>
      <c r="RRK154" s="629"/>
      <c r="RRL154" s="629"/>
      <c r="RRM154" s="629"/>
      <c r="RRN154" s="629"/>
      <c r="RRO154" s="629"/>
      <c r="RRP154" s="629"/>
      <c r="RRQ154" s="629"/>
      <c r="RRR154" s="629"/>
      <c r="RRS154" s="629"/>
      <c r="RRT154" s="629"/>
      <c r="RRU154" s="629"/>
      <c r="RRV154" s="629"/>
      <c r="RRW154" s="629"/>
      <c r="RRX154" s="629"/>
      <c r="RRY154" s="629"/>
      <c r="RRZ154" s="629"/>
      <c r="RSA154" s="629"/>
      <c r="RSB154" s="629"/>
      <c r="RSC154" s="629"/>
      <c r="RSD154" s="629"/>
      <c r="RSE154" s="629"/>
      <c r="RSF154" s="629"/>
      <c r="RSG154" s="629"/>
      <c r="RSH154" s="629"/>
      <c r="RSI154" s="629"/>
      <c r="RSJ154" s="629"/>
      <c r="RSK154" s="629"/>
      <c r="RSL154" s="629"/>
      <c r="RSM154" s="629"/>
      <c r="RSN154" s="629"/>
      <c r="RSO154" s="629"/>
      <c r="RSP154" s="629"/>
      <c r="RSQ154" s="629"/>
      <c r="RSR154" s="629"/>
      <c r="RSS154" s="629"/>
      <c r="RST154" s="629"/>
      <c r="RSU154" s="629"/>
      <c r="RSV154" s="629"/>
      <c r="RSW154" s="629"/>
      <c r="RSX154" s="629"/>
      <c r="RSY154" s="629"/>
      <c r="RSZ154" s="629"/>
      <c r="RTA154" s="629"/>
      <c r="RTB154" s="629"/>
      <c r="RTC154" s="629"/>
      <c r="RTD154" s="629"/>
      <c r="RTE154" s="629"/>
      <c r="RTF154" s="629"/>
      <c r="RTG154" s="629"/>
      <c r="RTH154" s="629"/>
      <c r="RTI154" s="629"/>
      <c r="RTJ154" s="629"/>
      <c r="RTK154" s="629"/>
      <c r="RTL154" s="629"/>
      <c r="RTM154" s="629"/>
      <c r="RTN154" s="629"/>
      <c r="RTO154" s="629"/>
      <c r="RTP154" s="629"/>
      <c r="RTQ154" s="629"/>
      <c r="RTR154" s="629"/>
      <c r="RTS154" s="629"/>
      <c r="RTT154" s="629"/>
      <c r="RTU154" s="629"/>
      <c r="RTV154" s="629"/>
      <c r="RTW154" s="629"/>
      <c r="RTX154" s="629"/>
      <c r="RTY154" s="629"/>
      <c r="RTZ154" s="629"/>
      <c r="RUA154" s="629"/>
      <c r="RUB154" s="629"/>
      <c r="RUC154" s="629"/>
      <c r="RUD154" s="629"/>
      <c r="RUE154" s="629"/>
      <c r="RUF154" s="629"/>
      <c r="RUG154" s="629"/>
      <c r="RUH154" s="629"/>
      <c r="RUI154" s="629"/>
      <c r="RUJ154" s="629"/>
      <c r="RUK154" s="629"/>
      <c r="RUL154" s="629"/>
      <c r="RUM154" s="629"/>
      <c r="RUN154" s="629"/>
      <c r="RUO154" s="629"/>
      <c r="RUP154" s="629"/>
      <c r="RUQ154" s="629"/>
      <c r="RUR154" s="629"/>
      <c r="RUS154" s="629"/>
      <c r="RUT154" s="629"/>
      <c r="RUU154" s="629"/>
      <c r="RUV154" s="629"/>
      <c r="RUW154" s="629"/>
      <c r="RUX154" s="629"/>
      <c r="RUY154" s="629"/>
      <c r="RUZ154" s="629"/>
      <c r="RVA154" s="629"/>
      <c r="RVB154" s="629"/>
      <c r="RVC154" s="629"/>
      <c r="RVD154" s="629"/>
      <c r="RVE154" s="629"/>
      <c r="RVF154" s="629"/>
      <c r="RVG154" s="629"/>
      <c r="RVH154" s="629"/>
      <c r="RVI154" s="629"/>
      <c r="RVJ154" s="629"/>
      <c r="RVK154" s="629"/>
      <c r="RVL154" s="629"/>
      <c r="RVM154" s="629"/>
      <c r="RVN154" s="629"/>
      <c r="RVO154" s="629"/>
      <c r="RVP154" s="629"/>
      <c r="RVQ154" s="629"/>
      <c r="RVR154" s="629"/>
      <c r="RVS154" s="629"/>
      <c r="RVT154" s="629"/>
      <c r="RVU154" s="629"/>
      <c r="RVV154" s="629"/>
      <c r="RVW154" s="629"/>
      <c r="RVX154" s="629"/>
      <c r="RVY154" s="629"/>
      <c r="RVZ154" s="629"/>
      <c r="RWA154" s="629"/>
      <c r="RWB154" s="629"/>
      <c r="RWC154" s="629"/>
      <c r="RWD154" s="629"/>
      <c r="RWE154" s="629"/>
      <c r="RWF154" s="629"/>
      <c r="RWG154" s="629"/>
      <c r="RWH154" s="629"/>
      <c r="RWI154" s="629"/>
      <c r="RWJ154" s="629"/>
      <c r="RWK154" s="629"/>
      <c r="RWL154" s="629"/>
      <c r="RWM154" s="629"/>
      <c r="RWN154" s="629"/>
      <c r="RWO154" s="629"/>
      <c r="RWP154" s="629"/>
      <c r="RWQ154" s="629"/>
      <c r="RWR154" s="629"/>
      <c r="RWS154" s="629"/>
      <c r="RWT154" s="629"/>
      <c r="RWU154" s="629"/>
      <c r="RWV154" s="629"/>
      <c r="RWW154" s="629"/>
      <c r="RWX154" s="629"/>
      <c r="RWY154" s="629"/>
      <c r="RWZ154" s="629"/>
      <c r="RXA154" s="629"/>
      <c r="RXB154" s="629"/>
      <c r="RXC154" s="629"/>
      <c r="RXD154" s="629"/>
      <c r="RXE154" s="629"/>
      <c r="RXF154" s="629"/>
      <c r="RXG154" s="629"/>
      <c r="RXH154" s="629"/>
      <c r="RXI154" s="629"/>
      <c r="RXJ154" s="629"/>
      <c r="RXK154" s="629"/>
      <c r="RXL154" s="629"/>
      <c r="RXM154" s="629"/>
      <c r="RXN154" s="629"/>
      <c r="RXO154" s="629"/>
      <c r="RXP154" s="629"/>
      <c r="RXQ154" s="629"/>
      <c r="RXR154" s="629"/>
      <c r="RXS154" s="629"/>
      <c r="RXT154" s="629"/>
      <c r="RXU154" s="629"/>
      <c r="RXV154" s="629"/>
      <c r="RXW154" s="629"/>
      <c r="RXX154" s="629"/>
      <c r="RXY154" s="629"/>
      <c r="RXZ154" s="629"/>
      <c r="RYA154" s="629"/>
      <c r="RYB154" s="629"/>
      <c r="RYC154" s="629"/>
      <c r="RYD154" s="629"/>
      <c r="RYE154" s="629"/>
      <c r="RYF154" s="629"/>
      <c r="RYG154" s="629"/>
      <c r="RYH154" s="629"/>
      <c r="RYI154" s="629"/>
      <c r="RYJ154" s="629"/>
      <c r="RYK154" s="629"/>
      <c r="RYL154" s="629"/>
      <c r="RYM154" s="629"/>
      <c r="RYN154" s="629"/>
      <c r="RYO154" s="629"/>
      <c r="RYP154" s="629"/>
      <c r="RYQ154" s="629"/>
      <c r="RYR154" s="629"/>
      <c r="RYS154" s="629"/>
      <c r="RYT154" s="629"/>
      <c r="RYU154" s="629"/>
      <c r="RYV154" s="629"/>
      <c r="RYW154" s="629"/>
      <c r="RYX154" s="629"/>
      <c r="RYY154" s="629"/>
      <c r="RYZ154" s="629"/>
      <c r="RZA154" s="629"/>
      <c r="RZB154" s="629"/>
      <c r="RZC154" s="629"/>
      <c r="RZD154" s="629"/>
      <c r="RZE154" s="629"/>
      <c r="RZF154" s="629"/>
      <c r="RZG154" s="629"/>
      <c r="RZH154" s="629"/>
      <c r="RZI154" s="629"/>
      <c r="RZJ154" s="629"/>
      <c r="RZK154" s="629"/>
      <c r="RZL154" s="629"/>
      <c r="RZM154" s="629"/>
      <c r="RZN154" s="629"/>
      <c r="RZO154" s="629"/>
      <c r="RZP154" s="629"/>
      <c r="RZQ154" s="629"/>
      <c r="RZR154" s="629"/>
      <c r="RZS154" s="629"/>
      <c r="RZT154" s="629"/>
      <c r="RZU154" s="629"/>
      <c r="RZV154" s="629"/>
      <c r="RZW154" s="629"/>
      <c r="RZX154" s="629"/>
      <c r="RZY154" s="629"/>
      <c r="RZZ154" s="629"/>
      <c r="SAA154" s="629"/>
      <c r="SAB154" s="629"/>
      <c r="SAC154" s="629"/>
      <c r="SAD154" s="629"/>
      <c r="SAE154" s="629"/>
      <c r="SAF154" s="629"/>
      <c r="SAG154" s="629"/>
      <c r="SAH154" s="629"/>
      <c r="SAI154" s="629"/>
      <c r="SAJ154" s="629"/>
      <c r="SAK154" s="629"/>
      <c r="SAL154" s="629"/>
      <c r="SAM154" s="629"/>
      <c r="SAN154" s="629"/>
      <c r="SAO154" s="629"/>
      <c r="SAP154" s="629"/>
      <c r="SAQ154" s="629"/>
      <c r="SAR154" s="629"/>
      <c r="SAS154" s="629"/>
      <c r="SAT154" s="629"/>
      <c r="SAU154" s="629"/>
      <c r="SAV154" s="629"/>
      <c r="SAW154" s="629"/>
      <c r="SAX154" s="629"/>
      <c r="SAY154" s="629"/>
      <c r="SAZ154" s="629"/>
      <c r="SBA154" s="629"/>
      <c r="SBB154" s="629"/>
      <c r="SBC154" s="629"/>
      <c r="SBD154" s="629"/>
      <c r="SBE154" s="629"/>
      <c r="SBF154" s="629"/>
      <c r="SBG154" s="629"/>
      <c r="SBH154" s="629"/>
      <c r="SBI154" s="629"/>
      <c r="SBJ154" s="629"/>
      <c r="SBK154" s="629"/>
      <c r="SBL154" s="629"/>
      <c r="SBM154" s="629"/>
      <c r="SBN154" s="629"/>
      <c r="SBO154" s="629"/>
      <c r="SBP154" s="629"/>
      <c r="SBQ154" s="629"/>
      <c r="SBR154" s="629"/>
      <c r="SBS154" s="629"/>
      <c r="SBT154" s="629"/>
      <c r="SBU154" s="629"/>
      <c r="SBV154" s="629"/>
      <c r="SBW154" s="629"/>
      <c r="SBX154" s="629"/>
      <c r="SBY154" s="629"/>
      <c r="SBZ154" s="629"/>
      <c r="SCA154" s="629"/>
      <c r="SCB154" s="629"/>
      <c r="SCC154" s="629"/>
      <c r="SCD154" s="629"/>
      <c r="SCE154" s="629"/>
      <c r="SCF154" s="629"/>
      <c r="SCG154" s="629"/>
      <c r="SCH154" s="629"/>
      <c r="SCI154" s="629"/>
      <c r="SCJ154" s="629"/>
      <c r="SCK154" s="629"/>
      <c r="SCL154" s="629"/>
      <c r="SCM154" s="629"/>
      <c r="SCN154" s="629"/>
      <c r="SCO154" s="629"/>
      <c r="SCP154" s="629"/>
      <c r="SCQ154" s="629"/>
      <c r="SCR154" s="629"/>
      <c r="SCS154" s="629"/>
      <c r="SCT154" s="629"/>
      <c r="SCU154" s="629"/>
      <c r="SCV154" s="629"/>
      <c r="SCW154" s="629"/>
      <c r="SCX154" s="629"/>
      <c r="SCY154" s="629"/>
      <c r="SCZ154" s="629"/>
      <c r="SDA154" s="629"/>
      <c r="SDB154" s="629"/>
      <c r="SDC154" s="629"/>
      <c r="SDD154" s="629"/>
      <c r="SDE154" s="629"/>
      <c r="SDF154" s="629"/>
      <c r="SDG154" s="629"/>
      <c r="SDH154" s="629"/>
      <c r="SDI154" s="629"/>
      <c r="SDJ154" s="629"/>
      <c r="SDK154" s="629"/>
      <c r="SDL154" s="629"/>
      <c r="SDM154" s="629"/>
      <c r="SDN154" s="629"/>
      <c r="SDO154" s="629"/>
      <c r="SDP154" s="629"/>
      <c r="SDQ154" s="629"/>
      <c r="SDR154" s="629"/>
      <c r="SDS154" s="629"/>
      <c r="SDT154" s="629"/>
      <c r="SDU154" s="629"/>
      <c r="SDV154" s="629"/>
      <c r="SDW154" s="629"/>
      <c r="SDX154" s="629"/>
      <c r="SDY154" s="629"/>
      <c r="SDZ154" s="629"/>
      <c r="SEA154" s="629"/>
      <c r="SEB154" s="629"/>
      <c r="SEC154" s="629"/>
      <c r="SED154" s="629"/>
      <c r="SEE154" s="629"/>
      <c r="SEF154" s="629"/>
      <c r="SEG154" s="629"/>
      <c r="SEH154" s="629"/>
      <c r="SEI154" s="629"/>
      <c r="SEJ154" s="629"/>
      <c r="SEK154" s="629"/>
      <c r="SEL154" s="629"/>
      <c r="SEM154" s="629"/>
      <c r="SEN154" s="629"/>
      <c r="SEO154" s="629"/>
      <c r="SEP154" s="629"/>
      <c r="SEQ154" s="629"/>
      <c r="SER154" s="629"/>
      <c r="SES154" s="629"/>
      <c r="SET154" s="629"/>
      <c r="SEU154" s="629"/>
      <c r="SEV154" s="629"/>
      <c r="SEW154" s="629"/>
      <c r="SEX154" s="629"/>
      <c r="SEY154" s="629"/>
      <c r="SEZ154" s="629"/>
      <c r="SFA154" s="629"/>
      <c r="SFB154" s="629"/>
      <c r="SFC154" s="629"/>
      <c r="SFD154" s="629"/>
      <c r="SFE154" s="629"/>
      <c r="SFF154" s="629"/>
      <c r="SFG154" s="629"/>
      <c r="SFH154" s="629"/>
      <c r="SFI154" s="629"/>
      <c r="SFJ154" s="629"/>
      <c r="SFK154" s="629"/>
      <c r="SFL154" s="629"/>
      <c r="SFM154" s="629"/>
      <c r="SFN154" s="629"/>
      <c r="SFO154" s="629"/>
      <c r="SFP154" s="629"/>
      <c r="SFQ154" s="629"/>
      <c r="SFR154" s="629"/>
      <c r="SFS154" s="629"/>
      <c r="SFT154" s="629"/>
      <c r="SFU154" s="629"/>
      <c r="SFV154" s="629"/>
      <c r="SFW154" s="629"/>
      <c r="SFX154" s="629"/>
      <c r="SFY154" s="629"/>
      <c r="SFZ154" s="629"/>
      <c r="SGA154" s="629"/>
      <c r="SGB154" s="629"/>
      <c r="SGC154" s="629"/>
      <c r="SGD154" s="629"/>
      <c r="SGE154" s="629"/>
      <c r="SGF154" s="629"/>
      <c r="SGG154" s="629"/>
      <c r="SGH154" s="629"/>
      <c r="SGI154" s="629"/>
      <c r="SGJ154" s="629"/>
      <c r="SGK154" s="629"/>
      <c r="SGL154" s="629"/>
      <c r="SGM154" s="629"/>
      <c r="SGN154" s="629"/>
      <c r="SGO154" s="629"/>
      <c r="SGP154" s="629"/>
      <c r="SGQ154" s="629"/>
      <c r="SGR154" s="629"/>
      <c r="SGS154" s="629"/>
      <c r="SGT154" s="629"/>
      <c r="SGU154" s="629"/>
      <c r="SGV154" s="629"/>
      <c r="SGW154" s="629"/>
      <c r="SGX154" s="629"/>
      <c r="SGY154" s="629"/>
      <c r="SGZ154" s="629"/>
      <c r="SHA154" s="629"/>
      <c r="SHB154" s="629"/>
      <c r="SHC154" s="629"/>
      <c r="SHD154" s="629"/>
      <c r="SHE154" s="629"/>
      <c r="SHF154" s="629"/>
      <c r="SHG154" s="629"/>
      <c r="SHH154" s="629"/>
      <c r="SHI154" s="629"/>
      <c r="SHJ154" s="629"/>
      <c r="SHK154" s="629"/>
      <c r="SHL154" s="629"/>
      <c r="SHM154" s="629"/>
      <c r="SHN154" s="629"/>
      <c r="SHO154" s="629"/>
      <c r="SHP154" s="629"/>
      <c r="SHQ154" s="629"/>
      <c r="SHR154" s="629"/>
      <c r="SHS154" s="629"/>
      <c r="SHT154" s="629"/>
      <c r="SHU154" s="629"/>
      <c r="SHV154" s="629"/>
      <c r="SHW154" s="629"/>
      <c r="SHX154" s="629"/>
      <c r="SHY154" s="629"/>
      <c r="SHZ154" s="629"/>
      <c r="SIA154" s="629"/>
      <c r="SIB154" s="629"/>
      <c r="SIC154" s="629"/>
      <c r="SID154" s="629"/>
      <c r="SIE154" s="629"/>
      <c r="SIF154" s="629"/>
      <c r="SIG154" s="629"/>
      <c r="SIH154" s="629"/>
      <c r="SII154" s="629"/>
      <c r="SIJ154" s="629"/>
      <c r="SIK154" s="629"/>
      <c r="SIL154" s="629"/>
      <c r="SIM154" s="629"/>
      <c r="SIN154" s="629"/>
      <c r="SIO154" s="629"/>
      <c r="SIP154" s="629"/>
      <c r="SIQ154" s="629"/>
      <c r="SIR154" s="629"/>
      <c r="SIS154" s="629"/>
      <c r="SIT154" s="629"/>
      <c r="SIU154" s="629"/>
      <c r="SIV154" s="629"/>
      <c r="SIW154" s="629"/>
      <c r="SIX154" s="629"/>
      <c r="SIY154" s="629"/>
      <c r="SIZ154" s="629"/>
      <c r="SJA154" s="629"/>
      <c r="SJB154" s="629"/>
      <c r="SJC154" s="629"/>
      <c r="SJD154" s="629"/>
      <c r="SJE154" s="629"/>
      <c r="SJF154" s="629"/>
      <c r="SJG154" s="629"/>
      <c r="SJH154" s="629"/>
      <c r="SJI154" s="629"/>
      <c r="SJJ154" s="629"/>
      <c r="SJK154" s="629"/>
      <c r="SJL154" s="629"/>
      <c r="SJM154" s="629"/>
      <c r="SJN154" s="629"/>
      <c r="SJO154" s="629"/>
      <c r="SJP154" s="629"/>
      <c r="SJQ154" s="629"/>
      <c r="SJR154" s="629"/>
      <c r="SJS154" s="629"/>
      <c r="SJT154" s="629"/>
      <c r="SJU154" s="629"/>
      <c r="SJV154" s="629"/>
      <c r="SJW154" s="629"/>
      <c r="SJX154" s="629"/>
      <c r="SJY154" s="629"/>
      <c r="SJZ154" s="629"/>
      <c r="SKA154" s="629"/>
      <c r="SKB154" s="629"/>
      <c r="SKC154" s="629"/>
      <c r="SKD154" s="629"/>
      <c r="SKE154" s="629"/>
      <c r="SKF154" s="629"/>
      <c r="SKG154" s="629"/>
      <c r="SKH154" s="629"/>
      <c r="SKI154" s="629"/>
      <c r="SKJ154" s="629"/>
      <c r="SKK154" s="629"/>
      <c r="SKL154" s="629"/>
      <c r="SKM154" s="629"/>
      <c r="SKN154" s="629"/>
      <c r="SKO154" s="629"/>
      <c r="SKP154" s="629"/>
      <c r="SKQ154" s="629"/>
      <c r="SKR154" s="629"/>
      <c r="SKS154" s="629"/>
      <c r="SKT154" s="629"/>
      <c r="SKU154" s="629"/>
      <c r="SKV154" s="629"/>
      <c r="SKW154" s="629"/>
      <c r="SKX154" s="629"/>
      <c r="SKY154" s="629"/>
      <c r="SKZ154" s="629"/>
      <c r="SLA154" s="629"/>
      <c r="SLB154" s="629"/>
      <c r="SLC154" s="629"/>
      <c r="SLD154" s="629"/>
      <c r="SLE154" s="629"/>
      <c r="SLF154" s="629"/>
      <c r="SLG154" s="629"/>
      <c r="SLH154" s="629"/>
      <c r="SLI154" s="629"/>
      <c r="SLJ154" s="629"/>
      <c r="SLK154" s="629"/>
      <c r="SLL154" s="629"/>
      <c r="SLM154" s="629"/>
      <c r="SLN154" s="629"/>
      <c r="SLO154" s="629"/>
      <c r="SLP154" s="629"/>
      <c r="SLQ154" s="629"/>
      <c r="SLR154" s="629"/>
      <c r="SLS154" s="629"/>
      <c r="SLT154" s="629"/>
      <c r="SLU154" s="629"/>
      <c r="SLV154" s="629"/>
      <c r="SLW154" s="629"/>
      <c r="SLX154" s="629"/>
      <c r="SLY154" s="629"/>
      <c r="SLZ154" s="629"/>
      <c r="SMA154" s="629"/>
      <c r="SMB154" s="629"/>
      <c r="SMC154" s="629"/>
      <c r="SMD154" s="629"/>
      <c r="SME154" s="629"/>
      <c r="SMF154" s="629"/>
      <c r="SMG154" s="629"/>
      <c r="SMH154" s="629"/>
      <c r="SMI154" s="629"/>
      <c r="SMJ154" s="629"/>
      <c r="SMK154" s="629"/>
      <c r="SML154" s="629"/>
      <c r="SMM154" s="629"/>
      <c r="SMN154" s="629"/>
      <c r="SMO154" s="629"/>
      <c r="SMP154" s="629"/>
      <c r="SMQ154" s="629"/>
      <c r="SMR154" s="629"/>
      <c r="SMS154" s="629"/>
      <c r="SMT154" s="629"/>
      <c r="SMU154" s="629"/>
      <c r="SMV154" s="629"/>
      <c r="SMW154" s="629"/>
      <c r="SMX154" s="629"/>
      <c r="SMY154" s="629"/>
      <c r="SMZ154" s="629"/>
      <c r="SNA154" s="629"/>
      <c r="SNB154" s="629"/>
      <c r="SNC154" s="629"/>
      <c r="SND154" s="629"/>
      <c r="SNE154" s="629"/>
      <c r="SNF154" s="629"/>
      <c r="SNG154" s="629"/>
      <c r="SNH154" s="629"/>
      <c r="SNI154" s="629"/>
      <c r="SNJ154" s="629"/>
      <c r="SNK154" s="629"/>
      <c r="SNL154" s="629"/>
      <c r="SNM154" s="629"/>
      <c r="SNN154" s="629"/>
      <c r="SNO154" s="629"/>
      <c r="SNP154" s="629"/>
      <c r="SNQ154" s="629"/>
      <c r="SNR154" s="629"/>
      <c r="SNS154" s="629"/>
      <c r="SNT154" s="629"/>
      <c r="SNU154" s="629"/>
      <c r="SNV154" s="629"/>
      <c r="SNW154" s="629"/>
      <c r="SNX154" s="629"/>
      <c r="SNY154" s="629"/>
      <c r="SNZ154" s="629"/>
      <c r="SOA154" s="629"/>
      <c r="SOB154" s="629"/>
      <c r="SOC154" s="629"/>
      <c r="SOD154" s="629"/>
      <c r="SOE154" s="629"/>
      <c r="SOF154" s="629"/>
      <c r="SOG154" s="629"/>
      <c r="SOH154" s="629"/>
      <c r="SOI154" s="629"/>
      <c r="SOJ154" s="629"/>
      <c r="SOK154" s="629"/>
      <c r="SOL154" s="629"/>
      <c r="SOM154" s="629"/>
      <c r="SON154" s="629"/>
      <c r="SOO154" s="629"/>
      <c r="SOP154" s="629"/>
      <c r="SOQ154" s="629"/>
      <c r="SOR154" s="629"/>
      <c r="SOS154" s="629"/>
      <c r="SOT154" s="629"/>
      <c r="SOU154" s="629"/>
      <c r="SOV154" s="629"/>
      <c r="SOW154" s="629"/>
      <c r="SOX154" s="629"/>
      <c r="SOY154" s="629"/>
      <c r="SOZ154" s="629"/>
      <c r="SPA154" s="629"/>
      <c r="SPB154" s="629"/>
      <c r="SPC154" s="629"/>
      <c r="SPD154" s="629"/>
      <c r="SPE154" s="629"/>
      <c r="SPF154" s="629"/>
      <c r="SPG154" s="629"/>
      <c r="SPH154" s="629"/>
      <c r="SPI154" s="629"/>
      <c r="SPJ154" s="629"/>
      <c r="SPK154" s="629"/>
      <c r="SPL154" s="629"/>
      <c r="SPM154" s="629"/>
      <c r="SPN154" s="629"/>
      <c r="SPO154" s="629"/>
      <c r="SPP154" s="629"/>
      <c r="SPQ154" s="629"/>
      <c r="SPR154" s="629"/>
      <c r="SPS154" s="629"/>
      <c r="SPT154" s="629"/>
      <c r="SPU154" s="629"/>
      <c r="SPV154" s="629"/>
      <c r="SPW154" s="629"/>
      <c r="SPX154" s="629"/>
      <c r="SPY154" s="629"/>
      <c r="SPZ154" s="629"/>
      <c r="SQA154" s="629"/>
      <c r="SQB154" s="629"/>
      <c r="SQC154" s="629"/>
      <c r="SQD154" s="629"/>
      <c r="SQE154" s="629"/>
      <c r="SQF154" s="629"/>
      <c r="SQG154" s="629"/>
      <c r="SQH154" s="629"/>
      <c r="SQI154" s="629"/>
      <c r="SQJ154" s="629"/>
      <c r="SQK154" s="629"/>
      <c r="SQL154" s="629"/>
      <c r="SQM154" s="629"/>
      <c r="SQN154" s="629"/>
      <c r="SQO154" s="629"/>
      <c r="SQP154" s="629"/>
      <c r="SQQ154" s="629"/>
      <c r="SQR154" s="629"/>
      <c r="SQS154" s="629"/>
      <c r="SQT154" s="629"/>
      <c r="SQU154" s="629"/>
      <c r="SQV154" s="629"/>
      <c r="SQW154" s="629"/>
      <c r="SQX154" s="629"/>
      <c r="SQY154" s="629"/>
      <c r="SQZ154" s="629"/>
      <c r="SRA154" s="629"/>
      <c r="SRB154" s="629"/>
      <c r="SRC154" s="629"/>
      <c r="SRD154" s="629"/>
      <c r="SRE154" s="629"/>
      <c r="SRF154" s="629"/>
      <c r="SRG154" s="629"/>
      <c r="SRH154" s="629"/>
      <c r="SRI154" s="629"/>
      <c r="SRJ154" s="629"/>
      <c r="SRK154" s="629"/>
      <c r="SRL154" s="629"/>
      <c r="SRM154" s="629"/>
      <c r="SRN154" s="629"/>
      <c r="SRO154" s="629"/>
      <c r="SRP154" s="629"/>
      <c r="SRQ154" s="629"/>
      <c r="SRR154" s="629"/>
      <c r="SRS154" s="629"/>
      <c r="SRT154" s="629"/>
      <c r="SRU154" s="629"/>
      <c r="SRV154" s="629"/>
      <c r="SRW154" s="629"/>
      <c r="SRX154" s="629"/>
      <c r="SRY154" s="629"/>
      <c r="SRZ154" s="629"/>
      <c r="SSA154" s="629"/>
      <c r="SSB154" s="629"/>
      <c r="SSC154" s="629"/>
      <c r="SSD154" s="629"/>
      <c r="SSE154" s="629"/>
      <c r="SSF154" s="629"/>
      <c r="SSG154" s="629"/>
      <c r="SSH154" s="629"/>
      <c r="SSI154" s="629"/>
      <c r="SSJ154" s="629"/>
      <c r="SSK154" s="629"/>
      <c r="SSL154" s="629"/>
      <c r="SSM154" s="629"/>
      <c r="SSN154" s="629"/>
      <c r="SSO154" s="629"/>
      <c r="SSP154" s="629"/>
      <c r="SSQ154" s="629"/>
      <c r="SSR154" s="629"/>
      <c r="SSS154" s="629"/>
      <c r="SST154" s="629"/>
      <c r="SSU154" s="629"/>
      <c r="SSV154" s="629"/>
      <c r="SSW154" s="629"/>
      <c r="SSX154" s="629"/>
      <c r="SSY154" s="629"/>
      <c r="SSZ154" s="629"/>
      <c r="STA154" s="629"/>
      <c r="STB154" s="629"/>
      <c r="STC154" s="629"/>
      <c r="STD154" s="629"/>
      <c r="STE154" s="629"/>
      <c r="STF154" s="629"/>
      <c r="STG154" s="629"/>
      <c r="STH154" s="629"/>
      <c r="STI154" s="629"/>
      <c r="STJ154" s="629"/>
      <c r="STK154" s="629"/>
      <c r="STL154" s="629"/>
      <c r="STM154" s="629"/>
      <c r="STN154" s="629"/>
      <c r="STO154" s="629"/>
      <c r="STP154" s="629"/>
      <c r="STQ154" s="629"/>
      <c r="STR154" s="629"/>
      <c r="STS154" s="629"/>
      <c r="STT154" s="629"/>
      <c r="STU154" s="629"/>
      <c r="STV154" s="629"/>
      <c r="STW154" s="629"/>
      <c r="STX154" s="629"/>
      <c r="STY154" s="629"/>
      <c r="STZ154" s="629"/>
      <c r="SUA154" s="629"/>
      <c r="SUB154" s="629"/>
      <c r="SUC154" s="629"/>
      <c r="SUD154" s="629"/>
      <c r="SUE154" s="629"/>
      <c r="SUF154" s="629"/>
      <c r="SUG154" s="629"/>
      <c r="SUH154" s="629"/>
      <c r="SUI154" s="629"/>
      <c r="SUJ154" s="629"/>
      <c r="SUK154" s="629"/>
      <c r="SUL154" s="629"/>
      <c r="SUM154" s="629"/>
      <c r="SUN154" s="629"/>
      <c r="SUO154" s="629"/>
      <c r="SUP154" s="629"/>
      <c r="SUQ154" s="629"/>
      <c r="SUR154" s="629"/>
      <c r="SUS154" s="629"/>
      <c r="SUT154" s="629"/>
      <c r="SUU154" s="629"/>
      <c r="SUV154" s="629"/>
      <c r="SUW154" s="629"/>
      <c r="SUX154" s="629"/>
      <c r="SUY154" s="629"/>
      <c r="SUZ154" s="629"/>
      <c r="SVA154" s="629"/>
      <c r="SVB154" s="629"/>
      <c r="SVC154" s="629"/>
      <c r="SVD154" s="629"/>
      <c r="SVE154" s="629"/>
      <c r="SVF154" s="629"/>
      <c r="SVG154" s="629"/>
      <c r="SVH154" s="629"/>
      <c r="SVI154" s="629"/>
      <c r="SVJ154" s="629"/>
      <c r="SVK154" s="629"/>
      <c r="SVL154" s="629"/>
      <c r="SVM154" s="629"/>
      <c r="SVN154" s="629"/>
      <c r="SVO154" s="629"/>
      <c r="SVP154" s="629"/>
      <c r="SVQ154" s="629"/>
      <c r="SVR154" s="629"/>
      <c r="SVS154" s="629"/>
      <c r="SVT154" s="629"/>
      <c r="SVU154" s="629"/>
      <c r="SVV154" s="629"/>
      <c r="SVW154" s="629"/>
      <c r="SVX154" s="629"/>
      <c r="SVY154" s="629"/>
      <c r="SVZ154" s="629"/>
      <c r="SWA154" s="629"/>
      <c r="SWB154" s="629"/>
      <c r="SWC154" s="629"/>
      <c r="SWD154" s="629"/>
      <c r="SWE154" s="629"/>
      <c r="SWF154" s="629"/>
      <c r="SWG154" s="629"/>
      <c r="SWH154" s="629"/>
      <c r="SWI154" s="629"/>
      <c r="SWJ154" s="629"/>
      <c r="SWK154" s="629"/>
      <c r="SWL154" s="629"/>
      <c r="SWM154" s="629"/>
      <c r="SWN154" s="629"/>
      <c r="SWO154" s="629"/>
      <c r="SWP154" s="629"/>
      <c r="SWQ154" s="629"/>
      <c r="SWR154" s="629"/>
      <c r="SWS154" s="629"/>
      <c r="SWT154" s="629"/>
      <c r="SWU154" s="629"/>
      <c r="SWV154" s="629"/>
      <c r="SWW154" s="629"/>
      <c r="SWX154" s="629"/>
      <c r="SWY154" s="629"/>
      <c r="SWZ154" s="629"/>
      <c r="SXA154" s="629"/>
      <c r="SXB154" s="629"/>
      <c r="SXC154" s="629"/>
      <c r="SXD154" s="629"/>
      <c r="SXE154" s="629"/>
      <c r="SXF154" s="629"/>
      <c r="SXG154" s="629"/>
      <c r="SXH154" s="629"/>
      <c r="SXI154" s="629"/>
      <c r="SXJ154" s="629"/>
      <c r="SXK154" s="629"/>
      <c r="SXL154" s="629"/>
      <c r="SXM154" s="629"/>
      <c r="SXN154" s="629"/>
      <c r="SXO154" s="629"/>
      <c r="SXP154" s="629"/>
      <c r="SXQ154" s="629"/>
      <c r="SXR154" s="629"/>
      <c r="SXS154" s="629"/>
      <c r="SXT154" s="629"/>
      <c r="SXU154" s="629"/>
      <c r="SXV154" s="629"/>
      <c r="SXW154" s="629"/>
      <c r="SXX154" s="629"/>
      <c r="SXY154" s="629"/>
      <c r="SXZ154" s="629"/>
      <c r="SYA154" s="629"/>
      <c r="SYB154" s="629"/>
      <c r="SYC154" s="629"/>
      <c r="SYD154" s="629"/>
      <c r="SYE154" s="629"/>
      <c r="SYF154" s="629"/>
      <c r="SYG154" s="629"/>
      <c r="SYH154" s="629"/>
      <c r="SYI154" s="629"/>
      <c r="SYJ154" s="629"/>
      <c r="SYK154" s="629"/>
      <c r="SYL154" s="629"/>
      <c r="SYM154" s="629"/>
      <c r="SYN154" s="629"/>
      <c r="SYO154" s="629"/>
      <c r="SYP154" s="629"/>
      <c r="SYQ154" s="629"/>
      <c r="SYR154" s="629"/>
      <c r="SYS154" s="629"/>
      <c r="SYT154" s="629"/>
      <c r="SYU154" s="629"/>
      <c r="SYV154" s="629"/>
      <c r="SYW154" s="629"/>
      <c r="SYX154" s="629"/>
      <c r="SYY154" s="629"/>
      <c r="SYZ154" s="629"/>
      <c r="SZA154" s="629"/>
      <c r="SZB154" s="629"/>
      <c r="SZC154" s="629"/>
      <c r="SZD154" s="629"/>
      <c r="SZE154" s="629"/>
      <c r="SZF154" s="629"/>
      <c r="SZG154" s="629"/>
      <c r="SZH154" s="629"/>
      <c r="SZI154" s="629"/>
      <c r="SZJ154" s="629"/>
      <c r="SZK154" s="629"/>
      <c r="SZL154" s="629"/>
      <c r="SZM154" s="629"/>
      <c r="SZN154" s="629"/>
      <c r="SZO154" s="629"/>
      <c r="SZP154" s="629"/>
      <c r="SZQ154" s="629"/>
      <c r="SZR154" s="629"/>
      <c r="SZS154" s="629"/>
      <c r="SZT154" s="629"/>
      <c r="SZU154" s="629"/>
      <c r="SZV154" s="629"/>
      <c r="SZW154" s="629"/>
      <c r="SZX154" s="629"/>
      <c r="SZY154" s="629"/>
      <c r="SZZ154" s="629"/>
      <c r="TAA154" s="629"/>
      <c r="TAB154" s="629"/>
      <c r="TAC154" s="629"/>
      <c r="TAD154" s="629"/>
      <c r="TAE154" s="629"/>
      <c r="TAF154" s="629"/>
      <c r="TAG154" s="629"/>
      <c r="TAH154" s="629"/>
      <c r="TAI154" s="629"/>
      <c r="TAJ154" s="629"/>
      <c r="TAK154" s="629"/>
      <c r="TAL154" s="629"/>
      <c r="TAM154" s="629"/>
      <c r="TAN154" s="629"/>
      <c r="TAO154" s="629"/>
      <c r="TAP154" s="629"/>
      <c r="TAQ154" s="629"/>
      <c r="TAR154" s="629"/>
      <c r="TAS154" s="629"/>
      <c r="TAT154" s="629"/>
      <c r="TAU154" s="629"/>
      <c r="TAV154" s="629"/>
      <c r="TAW154" s="629"/>
      <c r="TAX154" s="629"/>
      <c r="TAY154" s="629"/>
      <c r="TAZ154" s="629"/>
      <c r="TBA154" s="629"/>
      <c r="TBB154" s="629"/>
      <c r="TBC154" s="629"/>
      <c r="TBD154" s="629"/>
      <c r="TBE154" s="629"/>
      <c r="TBF154" s="629"/>
      <c r="TBG154" s="629"/>
      <c r="TBH154" s="629"/>
      <c r="TBI154" s="629"/>
      <c r="TBJ154" s="629"/>
      <c r="TBK154" s="629"/>
      <c r="TBL154" s="629"/>
      <c r="TBM154" s="629"/>
      <c r="TBN154" s="629"/>
      <c r="TBO154" s="629"/>
      <c r="TBP154" s="629"/>
      <c r="TBQ154" s="629"/>
      <c r="TBR154" s="629"/>
      <c r="TBS154" s="629"/>
      <c r="TBT154" s="629"/>
      <c r="TBU154" s="629"/>
      <c r="TBV154" s="629"/>
      <c r="TBW154" s="629"/>
      <c r="TBX154" s="629"/>
      <c r="TBY154" s="629"/>
      <c r="TBZ154" s="629"/>
      <c r="TCA154" s="629"/>
      <c r="TCB154" s="629"/>
      <c r="TCC154" s="629"/>
      <c r="TCD154" s="629"/>
      <c r="TCE154" s="629"/>
      <c r="TCF154" s="629"/>
      <c r="TCG154" s="629"/>
      <c r="TCH154" s="629"/>
      <c r="TCI154" s="629"/>
      <c r="TCJ154" s="629"/>
      <c r="TCK154" s="629"/>
      <c r="TCL154" s="629"/>
      <c r="TCM154" s="629"/>
      <c r="TCN154" s="629"/>
      <c r="TCO154" s="629"/>
      <c r="TCP154" s="629"/>
      <c r="TCQ154" s="629"/>
      <c r="TCR154" s="629"/>
      <c r="TCS154" s="629"/>
      <c r="TCT154" s="629"/>
      <c r="TCU154" s="629"/>
      <c r="TCV154" s="629"/>
      <c r="TCW154" s="629"/>
      <c r="TCX154" s="629"/>
      <c r="TCY154" s="629"/>
      <c r="TCZ154" s="629"/>
      <c r="TDA154" s="629"/>
      <c r="TDB154" s="629"/>
      <c r="TDC154" s="629"/>
      <c r="TDD154" s="629"/>
      <c r="TDE154" s="629"/>
      <c r="TDF154" s="629"/>
      <c r="TDG154" s="629"/>
      <c r="TDH154" s="629"/>
      <c r="TDI154" s="629"/>
      <c r="TDJ154" s="629"/>
      <c r="TDK154" s="629"/>
      <c r="TDL154" s="629"/>
      <c r="TDM154" s="629"/>
      <c r="TDN154" s="629"/>
      <c r="TDO154" s="629"/>
      <c r="TDP154" s="629"/>
      <c r="TDQ154" s="629"/>
      <c r="TDR154" s="629"/>
      <c r="TDS154" s="629"/>
      <c r="TDT154" s="629"/>
      <c r="TDU154" s="629"/>
      <c r="TDV154" s="629"/>
      <c r="TDW154" s="629"/>
      <c r="TDX154" s="629"/>
      <c r="TDY154" s="629"/>
      <c r="TDZ154" s="629"/>
      <c r="TEA154" s="629"/>
      <c r="TEB154" s="629"/>
      <c r="TEC154" s="629"/>
      <c r="TED154" s="629"/>
      <c r="TEE154" s="629"/>
      <c r="TEF154" s="629"/>
      <c r="TEG154" s="629"/>
      <c r="TEH154" s="629"/>
      <c r="TEI154" s="629"/>
      <c r="TEJ154" s="629"/>
      <c r="TEK154" s="629"/>
      <c r="TEL154" s="629"/>
      <c r="TEM154" s="629"/>
      <c r="TEN154" s="629"/>
      <c r="TEO154" s="629"/>
      <c r="TEP154" s="629"/>
      <c r="TEQ154" s="629"/>
      <c r="TER154" s="629"/>
      <c r="TES154" s="629"/>
      <c r="TET154" s="629"/>
      <c r="TEU154" s="629"/>
      <c r="TEV154" s="629"/>
      <c r="TEW154" s="629"/>
      <c r="TEX154" s="629"/>
      <c r="TEY154" s="629"/>
      <c r="TEZ154" s="629"/>
      <c r="TFA154" s="629"/>
      <c r="TFB154" s="629"/>
      <c r="TFC154" s="629"/>
      <c r="TFD154" s="629"/>
      <c r="TFE154" s="629"/>
      <c r="TFF154" s="629"/>
      <c r="TFG154" s="629"/>
      <c r="TFH154" s="629"/>
      <c r="TFI154" s="629"/>
      <c r="TFJ154" s="629"/>
      <c r="TFK154" s="629"/>
      <c r="TFL154" s="629"/>
      <c r="TFM154" s="629"/>
      <c r="TFN154" s="629"/>
      <c r="TFO154" s="629"/>
      <c r="TFP154" s="629"/>
      <c r="TFQ154" s="629"/>
      <c r="TFR154" s="629"/>
      <c r="TFS154" s="629"/>
      <c r="TFT154" s="629"/>
      <c r="TFU154" s="629"/>
      <c r="TFV154" s="629"/>
      <c r="TFW154" s="629"/>
      <c r="TFX154" s="629"/>
      <c r="TFY154" s="629"/>
      <c r="TFZ154" s="629"/>
      <c r="TGA154" s="629"/>
      <c r="TGB154" s="629"/>
      <c r="TGC154" s="629"/>
      <c r="TGD154" s="629"/>
      <c r="TGE154" s="629"/>
      <c r="TGF154" s="629"/>
      <c r="TGG154" s="629"/>
      <c r="TGH154" s="629"/>
      <c r="TGI154" s="629"/>
      <c r="TGJ154" s="629"/>
      <c r="TGK154" s="629"/>
      <c r="TGL154" s="629"/>
      <c r="TGM154" s="629"/>
      <c r="TGN154" s="629"/>
      <c r="TGO154" s="629"/>
      <c r="TGP154" s="629"/>
      <c r="TGQ154" s="629"/>
      <c r="TGR154" s="629"/>
      <c r="TGS154" s="629"/>
      <c r="TGT154" s="629"/>
      <c r="TGU154" s="629"/>
      <c r="TGV154" s="629"/>
      <c r="TGW154" s="629"/>
      <c r="TGX154" s="629"/>
      <c r="TGY154" s="629"/>
      <c r="TGZ154" s="629"/>
      <c r="THA154" s="629"/>
      <c r="THB154" s="629"/>
      <c r="THC154" s="629"/>
      <c r="THD154" s="629"/>
      <c r="THE154" s="629"/>
      <c r="THF154" s="629"/>
      <c r="THG154" s="629"/>
      <c r="THH154" s="629"/>
      <c r="THI154" s="629"/>
      <c r="THJ154" s="629"/>
      <c r="THK154" s="629"/>
      <c r="THL154" s="629"/>
      <c r="THM154" s="629"/>
      <c r="THN154" s="629"/>
      <c r="THO154" s="629"/>
      <c r="THP154" s="629"/>
      <c r="THQ154" s="629"/>
      <c r="THR154" s="629"/>
      <c r="THS154" s="629"/>
      <c r="THT154" s="629"/>
      <c r="THU154" s="629"/>
      <c r="THV154" s="629"/>
      <c r="THW154" s="629"/>
      <c r="THX154" s="629"/>
      <c r="THY154" s="629"/>
      <c r="THZ154" s="629"/>
      <c r="TIA154" s="629"/>
      <c r="TIB154" s="629"/>
      <c r="TIC154" s="629"/>
      <c r="TID154" s="629"/>
      <c r="TIE154" s="629"/>
      <c r="TIF154" s="629"/>
      <c r="TIG154" s="629"/>
      <c r="TIH154" s="629"/>
      <c r="TII154" s="629"/>
      <c r="TIJ154" s="629"/>
      <c r="TIK154" s="629"/>
      <c r="TIL154" s="629"/>
      <c r="TIM154" s="629"/>
      <c r="TIN154" s="629"/>
      <c r="TIO154" s="629"/>
      <c r="TIP154" s="629"/>
      <c r="TIQ154" s="629"/>
      <c r="TIR154" s="629"/>
      <c r="TIS154" s="629"/>
      <c r="TIT154" s="629"/>
      <c r="TIU154" s="629"/>
      <c r="TIV154" s="629"/>
      <c r="TIW154" s="629"/>
      <c r="TIX154" s="629"/>
      <c r="TIY154" s="629"/>
      <c r="TIZ154" s="629"/>
      <c r="TJA154" s="629"/>
      <c r="TJB154" s="629"/>
      <c r="TJC154" s="629"/>
      <c r="TJD154" s="629"/>
      <c r="TJE154" s="629"/>
      <c r="TJF154" s="629"/>
      <c r="TJG154" s="629"/>
      <c r="TJH154" s="629"/>
      <c r="TJI154" s="629"/>
      <c r="TJJ154" s="629"/>
      <c r="TJK154" s="629"/>
      <c r="TJL154" s="629"/>
      <c r="TJM154" s="629"/>
      <c r="TJN154" s="629"/>
      <c r="TJO154" s="629"/>
      <c r="TJP154" s="629"/>
      <c r="TJQ154" s="629"/>
      <c r="TJR154" s="629"/>
      <c r="TJS154" s="629"/>
      <c r="TJT154" s="629"/>
      <c r="TJU154" s="629"/>
      <c r="TJV154" s="629"/>
      <c r="TJW154" s="629"/>
      <c r="TJX154" s="629"/>
      <c r="TJY154" s="629"/>
      <c r="TJZ154" s="629"/>
      <c r="TKA154" s="629"/>
      <c r="TKB154" s="629"/>
      <c r="TKC154" s="629"/>
      <c r="TKD154" s="629"/>
      <c r="TKE154" s="629"/>
      <c r="TKF154" s="629"/>
      <c r="TKG154" s="629"/>
      <c r="TKH154" s="629"/>
      <c r="TKI154" s="629"/>
      <c r="TKJ154" s="629"/>
      <c r="TKK154" s="629"/>
      <c r="TKL154" s="629"/>
      <c r="TKM154" s="629"/>
      <c r="TKN154" s="629"/>
      <c r="TKO154" s="629"/>
      <c r="TKP154" s="629"/>
      <c r="TKQ154" s="629"/>
      <c r="TKR154" s="629"/>
      <c r="TKS154" s="629"/>
      <c r="TKT154" s="629"/>
      <c r="TKU154" s="629"/>
      <c r="TKV154" s="629"/>
      <c r="TKW154" s="629"/>
      <c r="TKX154" s="629"/>
      <c r="TKY154" s="629"/>
      <c r="TKZ154" s="629"/>
      <c r="TLA154" s="629"/>
      <c r="TLB154" s="629"/>
      <c r="TLC154" s="629"/>
      <c r="TLD154" s="629"/>
      <c r="TLE154" s="629"/>
      <c r="TLF154" s="629"/>
      <c r="TLG154" s="629"/>
      <c r="TLH154" s="629"/>
      <c r="TLI154" s="629"/>
      <c r="TLJ154" s="629"/>
      <c r="TLK154" s="629"/>
      <c r="TLL154" s="629"/>
      <c r="TLM154" s="629"/>
      <c r="TLN154" s="629"/>
      <c r="TLO154" s="629"/>
      <c r="TLP154" s="629"/>
      <c r="TLQ154" s="629"/>
      <c r="TLR154" s="629"/>
      <c r="TLS154" s="629"/>
      <c r="TLT154" s="629"/>
      <c r="TLU154" s="629"/>
      <c r="TLV154" s="629"/>
      <c r="TLW154" s="629"/>
      <c r="TLX154" s="629"/>
      <c r="TLY154" s="629"/>
      <c r="TLZ154" s="629"/>
      <c r="TMA154" s="629"/>
      <c r="TMB154" s="629"/>
      <c r="TMC154" s="629"/>
      <c r="TMD154" s="629"/>
      <c r="TME154" s="629"/>
      <c r="TMF154" s="629"/>
      <c r="TMG154" s="629"/>
      <c r="TMH154" s="629"/>
      <c r="TMI154" s="629"/>
      <c r="TMJ154" s="629"/>
      <c r="TMK154" s="629"/>
      <c r="TML154" s="629"/>
      <c r="TMM154" s="629"/>
      <c r="TMN154" s="629"/>
      <c r="TMO154" s="629"/>
      <c r="TMP154" s="629"/>
      <c r="TMQ154" s="629"/>
      <c r="TMR154" s="629"/>
      <c r="TMS154" s="629"/>
      <c r="TMT154" s="629"/>
      <c r="TMU154" s="629"/>
      <c r="TMV154" s="629"/>
      <c r="TMW154" s="629"/>
      <c r="TMX154" s="629"/>
      <c r="TMY154" s="629"/>
      <c r="TMZ154" s="629"/>
      <c r="TNA154" s="629"/>
      <c r="TNB154" s="629"/>
      <c r="TNC154" s="629"/>
      <c r="TND154" s="629"/>
      <c r="TNE154" s="629"/>
      <c r="TNF154" s="629"/>
      <c r="TNG154" s="629"/>
      <c r="TNH154" s="629"/>
      <c r="TNI154" s="629"/>
      <c r="TNJ154" s="629"/>
      <c r="TNK154" s="629"/>
      <c r="TNL154" s="629"/>
      <c r="TNM154" s="629"/>
      <c r="TNN154" s="629"/>
      <c r="TNO154" s="629"/>
      <c r="TNP154" s="629"/>
      <c r="TNQ154" s="629"/>
      <c r="TNR154" s="629"/>
      <c r="TNS154" s="629"/>
      <c r="TNT154" s="629"/>
      <c r="TNU154" s="629"/>
      <c r="TNV154" s="629"/>
      <c r="TNW154" s="629"/>
      <c r="TNX154" s="629"/>
      <c r="TNY154" s="629"/>
      <c r="TNZ154" s="629"/>
      <c r="TOA154" s="629"/>
      <c r="TOB154" s="629"/>
      <c r="TOC154" s="629"/>
      <c r="TOD154" s="629"/>
      <c r="TOE154" s="629"/>
      <c r="TOF154" s="629"/>
      <c r="TOG154" s="629"/>
      <c r="TOH154" s="629"/>
      <c r="TOI154" s="629"/>
      <c r="TOJ154" s="629"/>
      <c r="TOK154" s="629"/>
      <c r="TOL154" s="629"/>
      <c r="TOM154" s="629"/>
      <c r="TON154" s="629"/>
      <c r="TOO154" s="629"/>
      <c r="TOP154" s="629"/>
      <c r="TOQ154" s="629"/>
      <c r="TOR154" s="629"/>
      <c r="TOS154" s="629"/>
      <c r="TOT154" s="629"/>
      <c r="TOU154" s="629"/>
      <c r="TOV154" s="629"/>
      <c r="TOW154" s="629"/>
      <c r="TOX154" s="629"/>
      <c r="TOY154" s="629"/>
      <c r="TOZ154" s="629"/>
      <c r="TPA154" s="629"/>
      <c r="TPB154" s="629"/>
      <c r="TPC154" s="629"/>
      <c r="TPD154" s="629"/>
      <c r="TPE154" s="629"/>
      <c r="TPF154" s="629"/>
      <c r="TPG154" s="629"/>
      <c r="TPH154" s="629"/>
      <c r="TPI154" s="629"/>
      <c r="TPJ154" s="629"/>
      <c r="TPK154" s="629"/>
      <c r="TPL154" s="629"/>
      <c r="TPM154" s="629"/>
      <c r="TPN154" s="629"/>
      <c r="TPO154" s="629"/>
      <c r="TPP154" s="629"/>
      <c r="TPQ154" s="629"/>
      <c r="TPR154" s="629"/>
      <c r="TPS154" s="629"/>
      <c r="TPT154" s="629"/>
      <c r="TPU154" s="629"/>
      <c r="TPV154" s="629"/>
      <c r="TPW154" s="629"/>
      <c r="TPX154" s="629"/>
      <c r="TPY154" s="629"/>
      <c r="TPZ154" s="629"/>
      <c r="TQA154" s="629"/>
      <c r="TQB154" s="629"/>
      <c r="TQC154" s="629"/>
      <c r="TQD154" s="629"/>
      <c r="TQE154" s="629"/>
      <c r="TQF154" s="629"/>
      <c r="TQG154" s="629"/>
      <c r="TQH154" s="629"/>
      <c r="TQI154" s="629"/>
      <c r="TQJ154" s="629"/>
      <c r="TQK154" s="629"/>
      <c r="TQL154" s="629"/>
      <c r="TQM154" s="629"/>
      <c r="TQN154" s="629"/>
      <c r="TQO154" s="629"/>
      <c r="TQP154" s="629"/>
      <c r="TQQ154" s="629"/>
      <c r="TQR154" s="629"/>
      <c r="TQS154" s="629"/>
      <c r="TQT154" s="629"/>
      <c r="TQU154" s="629"/>
      <c r="TQV154" s="629"/>
      <c r="TQW154" s="629"/>
      <c r="TQX154" s="629"/>
      <c r="TQY154" s="629"/>
      <c r="TQZ154" s="629"/>
      <c r="TRA154" s="629"/>
      <c r="TRB154" s="629"/>
      <c r="TRC154" s="629"/>
      <c r="TRD154" s="629"/>
      <c r="TRE154" s="629"/>
      <c r="TRF154" s="629"/>
      <c r="TRG154" s="629"/>
      <c r="TRH154" s="629"/>
      <c r="TRI154" s="629"/>
      <c r="TRJ154" s="629"/>
      <c r="TRK154" s="629"/>
      <c r="TRL154" s="629"/>
      <c r="TRM154" s="629"/>
      <c r="TRN154" s="629"/>
      <c r="TRO154" s="629"/>
      <c r="TRP154" s="629"/>
      <c r="TRQ154" s="629"/>
      <c r="TRR154" s="629"/>
      <c r="TRS154" s="629"/>
      <c r="TRT154" s="629"/>
      <c r="TRU154" s="629"/>
      <c r="TRV154" s="629"/>
      <c r="TRW154" s="629"/>
      <c r="TRX154" s="629"/>
      <c r="TRY154" s="629"/>
      <c r="TRZ154" s="629"/>
      <c r="TSA154" s="629"/>
      <c r="TSB154" s="629"/>
      <c r="TSC154" s="629"/>
      <c r="TSD154" s="629"/>
      <c r="TSE154" s="629"/>
      <c r="TSF154" s="629"/>
      <c r="TSG154" s="629"/>
      <c r="TSH154" s="629"/>
      <c r="TSI154" s="629"/>
      <c r="TSJ154" s="629"/>
      <c r="TSK154" s="629"/>
      <c r="TSL154" s="629"/>
      <c r="TSM154" s="629"/>
      <c r="TSN154" s="629"/>
      <c r="TSO154" s="629"/>
      <c r="TSP154" s="629"/>
      <c r="TSQ154" s="629"/>
      <c r="TSR154" s="629"/>
      <c r="TSS154" s="629"/>
      <c r="TST154" s="629"/>
      <c r="TSU154" s="629"/>
      <c r="TSV154" s="629"/>
      <c r="TSW154" s="629"/>
      <c r="TSX154" s="629"/>
      <c r="TSY154" s="629"/>
      <c r="TSZ154" s="629"/>
      <c r="TTA154" s="629"/>
      <c r="TTB154" s="629"/>
      <c r="TTC154" s="629"/>
      <c r="TTD154" s="629"/>
      <c r="TTE154" s="629"/>
      <c r="TTF154" s="629"/>
      <c r="TTG154" s="629"/>
      <c r="TTH154" s="629"/>
      <c r="TTI154" s="629"/>
      <c r="TTJ154" s="629"/>
      <c r="TTK154" s="629"/>
      <c r="TTL154" s="629"/>
      <c r="TTM154" s="629"/>
      <c r="TTN154" s="629"/>
      <c r="TTO154" s="629"/>
      <c r="TTP154" s="629"/>
      <c r="TTQ154" s="629"/>
      <c r="TTR154" s="629"/>
      <c r="TTS154" s="629"/>
      <c r="TTT154" s="629"/>
      <c r="TTU154" s="629"/>
      <c r="TTV154" s="629"/>
      <c r="TTW154" s="629"/>
      <c r="TTX154" s="629"/>
      <c r="TTY154" s="629"/>
      <c r="TTZ154" s="629"/>
      <c r="TUA154" s="629"/>
      <c r="TUB154" s="629"/>
      <c r="TUC154" s="629"/>
      <c r="TUD154" s="629"/>
      <c r="TUE154" s="629"/>
      <c r="TUF154" s="629"/>
      <c r="TUG154" s="629"/>
      <c r="TUH154" s="629"/>
      <c r="TUI154" s="629"/>
      <c r="TUJ154" s="629"/>
      <c r="TUK154" s="629"/>
      <c r="TUL154" s="629"/>
      <c r="TUM154" s="629"/>
      <c r="TUN154" s="629"/>
      <c r="TUO154" s="629"/>
      <c r="TUP154" s="629"/>
      <c r="TUQ154" s="629"/>
      <c r="TUR154" s="629"/>
      <c r="TUS154" s="629"/>
      <c r="TUT154" s="629"/>
      <c r="TUU154" s="629"/>
      <c r="TUV154" s="629"/>
      <c r="TUW154" s="629"/>
      <c r="TUX154" s="629"/>
      <c r="TUY154" s="629"/>
      <c r="TUZ154" s="629"/>
      <c r="TVA154" s="629"/>
      <c r="TVB154" s="629"/>
      <c r="TVC154" s="629"/>
      <c r="TVD154" s="629"/>
      <c r="TVE154" s="629"/>
      <c r="TVF154" s="629"/>
      <c r="TVG154" s="629"/>
      <c r="TVH154" s="629"/>
      <c r="TVI154" s="629"/>
      <c r="TVJ154" s="629"/>
      <c r="TVK154" s="629"/>
      <c r="TVL154" s="629"/>
      <c r="TVM154" s="629"/>
      <c r="TVN154" s="629"/>
      <c r="TVO154" s="629"/>
      <c r="TVP154" s="629"/>
      <c r="TVQ154" s="629"/>
      <c r="TVR154" s="629"/>
      <c r="TVS154" s="629"/>
      <c r="TVT154" s="629"/>
      <c r="TVU154" s="629"/>
      <c r="TVV154" s="629"/>
      <c r="TVW154" s="629"/>
      <c r="TVX154" s="629"/>
      <c r="TVY154" s="629"/>
      <c r="TVZ154" s="629"/>
      <c r="TWA154" s="629"/>
      <c r="TWB154" s="629"/>
      <c r="TWC154" s="629"/>
      <c r="TWD154" s="629"/>
      <c r="TWE154" s="629"/>
      <c r="TWF154" s="629"/>
      <c r="TWG154" s="629"/>
      <c r="TWH154" s="629"/>
      <c r="TWI154" s="629"/>
      <c r="TWJ154" s="629"/>
      <c r="TWK154" s="629"/>
      <c r="TWL154" s="629"/>
      <c r="TWM154" s="629"/>
      <c r="TWN154" s="629"/>
      <c r="TWO154" s="629"/>
      <c r="TWP154" s="629"/>
      <c r="TWQ154" s="629"/>
      <c r="TWR154" s="629"/>
      <c r="TWS154" s="629"/>
      <c r="TWT154" s="629"/>
      <c r="TWU154" s="629"/>
      <c r="TWV154" s="629"/>
      <c r="TWW154" s="629"/>
      <c r="TWX154" s="629"/>
      <c r="TWY154" s="629"/>
      <c r="TWZ154" s="629"/>
      <c r="TXA154" s="629"/>
      <c r="TXB154" s="629"/>
      <c r="TXC154" s="629"/>
      <c r="TXD154" s="629"/>
      <c r="TXE154" s="629"/>
      <c r="TXF154" s="629"/>
      <c r="TXG154" s="629"/>
      <c r="TXH154" s="629"/>
      <c r="TXI154" s="629"/>
      <c r="TXJ154" s="629"/>
      <c r="TXK154" s="629"/>
      <c r="TXL154" s="629"/>
      <c r="TXM154" s="629"/>
      <c r="TXN154" s="629"/>
      <c r="TXO154" s="629"/>
      <c r="TXP154" s="629"/>
      <c r="TXQ154" s="629"/>
      <c r="TXR154" s="629"/>
      <c r="TXS154" s="629"/>
      <c r="TXT154" s="629"/>
      <c r="TXU154" s="629"/>
      <c r="TXV154" s="629"/>
      <c r="TXW154" s="629"/>
      <c r="TXX154" s="629"/>
      <c r="TXY154" s="629"/>
      <c r="TXZ154" s="629"/>
      <c r="TYA154" s="629"/>
      <c r="TYB154" s="629"/>
      <c r="TYC154" s="629"/>
      <c r="TYD154" s="629"/>
      <c r="TYE154" s="629"/>
      <c r="TYF154" s="629"/>
      <c r="TYG154" s="629"/>
      <c r="TYH154" s="629"/>
      <c r="TYI154" s="629"/>
      <c r="TYJ154" s="629"/>
      <c r="TYK154" s="629"/>
      <c r="TYL154" s="629"/>
      <c r="TYM154" s="629"/>
      <c r="TYN154" s="629"/>
      <c r="TYO154" s="629"/>
      <c r="TYP154" s="629"/>
      <c r="TYQ154" s="629"/>
      <c r="TYR154" s="629"/>
      <c r="TYS154" s="629"/>
      <c r="TYT154" s="629"/>
      <c r="TYU154" s="629"/>
      <c r="TYV154" s="629"/>
      <c r="TYW154" s="629"/>
      <c r="TYX154" s="629"/>
      <c r="TYY154" s="629"/>
      <c r="TYZ154" s="629"/>
      <c r="TZA154" s="629"/>
      <c r="TZB154" s="629"/>
      <c r="TZC154" s="629"/>
      <c r="TZD154" s="629"/>
      <c r="TZE154" s="629"/>
      <c r="TZF154" s="629"/>
      <c r="TZG154" s="629"/>
      <c r="TZH154" s="629"/>
      <c r="TZI154" s="629"/>
      <c r="TZJ154" s="629"/>
      <c r="TZK154" s="629"/>
      <c r="TZL154" s="629"/>
      <c r="TZM154" s="629"/>
      <c r="TZN154" s="629"/>
      <c r="TZO154" s="629"/>
      <c r="TZP154" s="629"/>
      <c r="TZQ154" s="629"/>
      <c r="TZR154" s="629"/>
      <c r="TZS154" s="629"/>
      <c r="TZT154" s="629"/>
      <c r="TZU154" s="629"/>
      <c r="TZV154" s="629"/>
      <c r="TZW154" s="629"/>
      <c r="TZX154" s="629"/>
      <c r="TZY154" s="629"/>
      <c r="TZZ154" s="629"/>
      <c r="UAA154" s="629"/>
      <c r="UAB154" s="629"/>
      <c r="UAC154" s="629"/>
      <c r="UAD154" s="629"/>
      <c r="UAE154" s="629"/>
      <c r="UAF154" s="629"/>
      <c r="UAG154" s="629"/>
      <c r="UAH154" s="629"/>
      <c r="UAI154" s="629"/>
      <c r="UAJ154" s="629"/>
      <c r="UAK154" s="629"/>
      <c r="UAL154" s="629"/>
      <c r="UAM154" s="629"/>
      <c r="UAN154" s="629"/>
      <c r="UAO154" s="629"/>
      <c r="UAP154" s="629"/>
      <c r="UAQ154" s="629"/>
      <c r="UAR154" s="629"/>
      <c r="UAS154" s="629"/>
      <c r="UAT154" s="629"/>
      <c r="UAU154" s="629"/>
      <c r="UAV154" s="629"/>
      <c r="UAW154" s="629"/>
      <c r="UAX154" s="629"/>
      <c r="UAY154" s="629"/>
      <c r="UAZ154" s="629"/>
      <c r="UBA154" s="629"/>
      <c r="UBB154" s="629"/>
      <c r="UBC154" s="629"/>
      <c r="UBD154" s="629"/>
      <c r="UBE154" s="629"/>
      <c r="UBF154" s="629"/>
      <c r="UBG154" s="629"/>
      <c r="UBH154" s="629"/>
      <c r="UBI154" s="629"/>
      <c r="UBJ154" s="629"/>
      <c r="UBK154" s="629"/>
      <c r="UBL154" s="629"/>
      <c r="UBM154" s="629"/>
      <c r="UBN154" s="629"/>
      <c r="UBO154" s="629"/>
      <c r="UBP154" s="629"/>
      <c r="UBQ154" s="629"/>
      <c r="UBR154" s="629"/>
      <c r="UBS154" s="629"/>
      <c r="UBT154" s="629"/>
      <c r="UBU154" s="629"/>
      <c r="UBV154" s="629"/>
      <c r="UBW154" s="629"/>
      <c r="UBX154" s="629"/>
      <c r="UBY154" s="629"/>
      <c r="UBZ154" s="629"/>
      <c r="UCA154" s="629"/>
      <c r="UCB154" s="629"/>
      <c r="UCC154" s="629"/>
      <c r="UCD154" s="629"/>
      <c r="UCE154" s="629"/>
      <c r="UCF154" s="629"/>
      <c r="UCG154" s="629"/>
      <c r="UCH154" s="629"/>
      <c r="UCI154" s="629"/>
      <c r="UCJ154" s="629"/>
      <c r="UCK154" s="629"/>
      <c r="UCL154" s="629"/>
      <c r="UCM154" s="629"/>
      <c r="UCN154" s="629"/>
      <c r="UCO154" s="629"/>
      <c r="UCP154" s="629"/>
      <c r="UCQ154" s="629"/>
      <c r="UCR154" s="629"/>
      <c r="UCS154" s="629"/>
      <c r="UCT154" s="629"/>
      <c r="UCU154" s="629"/>
      <c r="UCV154" s="629"/>
      <c r="UCW154" s="629"/>
      <c r="UCX154" s="629"/>
      <c r="UCY154" s="629"/>
      <c r="UCZ154" s="629"/>
      <c r="UDA154" s="629"/>
      <c r="UDB154" s="629"/>
      <c r="UDC154" s="629"/>
      <c r="UDD154" s="629"/>
      <c r="UDE154" s="629"/>
      <c r="UDF154" s="629"/>
      <c r="UDG154" s="629"/>
      <c r="UDH154" s="629"/>
      <c r="UDI154" s="629"/>
      <c r="UDJ154" s="629"/>
      <c r="UDK154" s="629"/>
      <c r="UDL154" s="629"/>
      <c r="UDM154" s="629"/>
      <c r="UDN154" s="629"/>
      <c r="UDO154" s="629"/>
      <c r="UDP154" s="629"/>
      <c r="UDQ154" s="629"/>
      <c r="UDR154" s="629"/>
      <c r="UDS154" s="629"/>
      <c r="UDT154" s="629"/>
      <c r="UDU154" s="629"/>
      <c r="UDV154" s="629"/>
      <c r="UDW154" s="629"/>
      <c r="UDX154" s="629"/>
      <c r="UDY154" s="629"/>
      <c r="UDZ154" s="629"/>
      <c r="UEA154" s="629"/>
      <c r="UEB154" s="629"/>
      <c r="UEC154" s="629"/>
      <c r="UED154" s="629"/>
      <c r="UEE154" s="629"/>
      <c r="UEF154" s="629"/>
      <c r="UEG154" s="629"/>
      <c r="UEH154" s="629"/>
      <c r="UEI154" s="629"/>
      <c r="UEJ154" s="629"/>
      <c r="UEK154" s="629"/>
      <c r="UEL154" s="629"/>
      <c r="UEM154" s="629"/>
      <c r="UEN154" s="629"/>
      <c r="UEO154" s="629"/>
      <c r="UEP154" s="629"/>
      <c r="UEQ154" s="629"/>
      <c r="UER154" s="629"/>
      <c r="UES154" s="629"/>
      <c r="UET154" s="629"/>
      <c r="UEU154" s="629"/>
      <c r="UEV154" s="629"/>
      <c r="UEW154" s="629"/>
      <c r="UEX154" s="629"/>
      <c r="UEY154" s="629"/>
      <c r="UEZ154" s="629"/>
      <c r="UFA154" s="629"/>
      <c r="UFB154" s="629"/>
      <c r="UFC154" s="629"/>
      <c r="UFD154" s="629"/>
      <c r="UFE154" s="629"/>
      <c r="UFF154" s="629"/>
      <c r="UFG154" s="629"/>
      <c r="UFH154" s="629"/>
      <c r="UFI154" s="629"/>
      <c r="UFJ154" s="629"/>
      <c r="UFK154" s="629"/>
      <c r="UFL154" s="629"/>
      <c r="UFM154" s="629"/>
      <c r="UFN154" s="629"/>
      <c r="UFO154" s="629"/>
      <c r="UFP154" s="629"/>
      <c r="UFQ154" s="629"/>
      <c r="UFR154" s="629"/>
      <c r="UFS154" s="629"/>
      <c r="UFT154" s="629"/>
      <c r="UFU154" s="629"/>
      <c r="UFV154" s="629"/>
      <c r="UFW154" s="629"/>
      <c r="UFX154" s="629"/>
      <c r="UFY154" s="629"/>
      <c r="UFZ154" s="629"/>
      <c r="UGA154" s="629"/>
      <c r="UGB154" s="629"/>
      <c r="UGC154" s="629"/>
      <c r="UGD154" s="629"/>
      <c r="UGE154" s="629"/>
      <c r="UGF154" s="629"/>
      <c r="UGG154" s="629"/>
      <c r="UGH154" s="629"/>
      <c r="UGI154" s="629"/>
      <c r="UGJ154" s="629"/>
      <c r="UGK154" s="629"/>
      <c r="UGL154" s="629"/>
      <c r="UGM154" s="629"/>
      <c r="UGN154" s="629"/>
      <c r="UGO154" s="629"/>
      <c r="UGP154" s="629"/>
      <c r="UGQ154" s="629"/>
      <c r="UGR154" s="629"/>
      <c r="UGS154" s="629"/>
      <c r="UGT154" s="629"/>
      <c r="UGU154" s="629"/>
      <c r="UGV154" s="629"/>
      <c r="UGW154" s="629"/>
      <c r="UGX154" s="629"/>
      <c r="UGY154" s="629"/>
      <c r="UGZ154" s="629"/>
      <c r="UHA154" s="629"/>
      <c r="UHB154" s="629"/>
      <c r="UHC154" s="629"/>
      <c r="UHD154" s="629"/>
      <c r="UHE154" s="629"/>
      <c r="UHF154" s="629"/>
      <c r="UHG154" s="629"/>
      <c r="UHH154" s="629"/>
      <c r="UHI154" s="629"/>
      <c r="UHJ154" s="629"/>
      <c r="UHK154" s="629"/>
      <c r="UHL154" s="629"/>
      <c r="UHM154" s="629"/>
      <c r="UHN154" s="629"/>
      <c r="UHO154" s="629"/>
      <c r="UHP154" s="629"/>
      <c r="UHQ154" s="629"/>
      <c r="UHR154" s="629"/>
      <c r="UHS154" s="629"/>
      <c r="UHT154" s="629"/>
      <c r="UHU154" s="629"/>
      <c r="UHV154" s="629"/>
      <c r="UHW154" s="629"/>
      <c r="UHX154" s="629"/>
      <c r="UHY154" s="629"/>
      <c r="UHZ154" s="629"/>
      <c r="UIA154" s="629"/>
      <c r="UIB154" s="629"/>
      <c r="UIC154" s="629"/>
      <c r="UID154" s="629"/>
      <c r="UIE154" s="629"/>
      <c r="UIF154" s="629"/>
      <c r="UIG154" s="629"/>
      <c r="UIH154" s="629"/>
      <c r="UII154" s="629"/>
      <c r="UIJ154" s="629"/>
      <c r="UIK154" s="629"/>
      <c r="UIL154" s="629"/>
      <c r="UIM154" s="629"/>
      <c r="UIN154" s="629"/>
      <c r="UIO154" s="629"/>
      <c r="UIP154" s="629"/>
      <c r="UIQ154" s="629"/>
      <c r="UIR154" s="629"/>
      <c r="UIS154" s="629"/>
      <c r="UIT154" s="629"/>
      <c r="UIU154" s="629"/>
      <c r="UIV154" s="629"/>
      <c r="UIW154" s="629"/>
      <c r="UIX154" s="629"/>
      <c r="UIY154" s="629"/>
      <c r="UIZ154" s="629"/>
      <c r="UJA154" s="629"/>
      <c r="UJB154" s="629"/>
      <c r="UJC154" s="629"/>
      <c r="UJD154" s="629"/>
      <c r="UJE154" s="629"/>
      <c r="UJF154" s="629"/>
      <c r="UJG154" s="629"/>
      <c r="UJH154" s="629"/>
      <c r="UJI154" s="629"/>
      <c r="UJJ154" s="629"/>
      <c r="UJK154" s="629"/>
      <c r="UJL154" s="629"/>
      <c r="UJM154" s="629"/>
      <c r="UJN154" s="629"/>
      <c r="UJO154" s="629"/>
      <c r="UJP154" s="629"/>
      <c r="UJQ154" s="629"/>
      <c r="UJR154" s="629"/>
      <c r="UJS154" s="629"/>
      <c r="UJT154" s="629"/>
      <c r="UJU154" s="629"/>
      <c r="UJV154" s="629"/>
      <c r="UJW154" s="629"/>
      <c r="UJX154" s="629"/>
      <c r="UJY154" s="629"/>
      <c r="UJZ154" s="629"/>
      <c r="UKA154" s="629"/>
      <c r="UKB154" s="629"/>
      <c r="UKC154" s="629"/>
      <c r="UKD154" s="629"/>
      <c r="UKE154" s="629"/>
      <c r="UKF154" s="629"/>
      <c r="UKG154" s="629"/>
      <c r="UKH154" s="629"/>
      <c r="UKI154" s="629"/>
      <c r="UKJ154" s="629"/>
      <c r="UKK154" s="629"/>
      <c r="UKL154" s="629"/>
      <c r="UKM154" s="629"/>
      <c r="UKN154" s="629"/>
      <c r="UKO154" s="629"/>
      <c r="UKP154" s="629"/>
      <c r="UKQ154" s="629"/>
      <c r="UKR154" s="629"/>
      <c r="UKS154" s="629"/>
      <c r="UKT154" s="629"/>
      <c r="UKU154" s="629"/>
      <c r="UKV154" s="629"/>
      <c r="UKW154" s="629"/>
      <c r="UKX154" s="629"/>
      <c r="UKY154" s="629"/>
      <c r="UKZ154" s="629"/>
      <c r="ULA154" s="629"/>
      <c r="ULB154" s="629"/>
      <c r="ULC154" s="629"/>
      <c r="ULD154" s="629"/>
      <c r="ULE154" s="629"/>
      <c r="ULF154" s="629"/>
      <c r="ULG154" s="629"/>
      <c r="ULH154" s="629"/>
      <c r="ULI154" s="629"/>
      <c r="ULJ154" s="629"/>
      <c r="ULK154" s="629"/>
      <c r="ULL154" s="629"/>
      <c r="ULM154" s="629"/>
      <c r="ULN154" s="629"/>
      <c r="ULO154" s="629"/>
      <c r="ULP154" s="629"/>
      <c r="ULQ154" s="629"/>
      <c r="ULR154" s="629"/>
      <c r="ULS154" s="629"/>
      <c r="ULT154" s="629"/>
      <c r="ULU154" s="629"/>
      <c r="ULV154" s="629"/>
      <c r="ULW154" s="629"/>
      <c r="ULX154" s="629"/>
      <c r="ULY154" s="629"/>
      <c r="ULZ154" s="629"/>
      <c r="UMA154" s="629"/>
      <c r="UMB154" s="629"/>
      <c r="UMC154" s="629"/>
      <c r="UMD154" s="629"/>
      <c r="UME154" s="629"/>
      <c r="UMF154" s="629"/>
      <c r="UMG154" s="629"/>
      <c r="UMH154" s="629"/>
      <c r="UMI154" s="629"/>
      <c r="UMJ154" s="629"/>
      <c r="UMK154" s="629"/>
      <c r="UML154" s="629"/>
      <c r="UMM154" s="629"/>
      <c r="UMN154" s="629"/>
      <c r="UMO154" s="629"/>
      <c r="UMP154" s="629"/>
      <c r="UMQ154" s="629"/>
      <c r="UMR154" s="629"/>
      <c r="UMS154" s="629"/>
      <c r="UMT154" s="629"/>
      <c r="UMU154" s="629"/>
      <c r="UMV154" s="629"/>
      <c r="UMW154" s="629"/>
      <c r="UMX154" s="629"/>
      <c r="UMY154" s="629"/>
      <c r="UMZ154" s="629"/>
      <c r="UNA154" s="629"/>
      <c r="UNB154" s="629"/>
      <c r="UNC154" s="629"/>
      <c r="UND154" s="629"/>
      <c r="UNE154" s="629"/>
      <c r="UNF154" s="629"/>
      <c r="UNG154" s="629"/>
      <c r="UNH154" s="629"/>
      <c r="UNI154" s="629"/>
      <c r="UNJ154" s="629"/>
      <c r="UNK154" s="629"/>
      <c r="UNL154" s="629"/>
      <c r="UNM154" s="629"/>
      <c r="UNN154" s="629"/>
      <c r="UNO154" s="629"/>
      <c r="UNP154" s="629"/>
      <c r="UNQ154" s="629"/>
      <c r="UNR154" s="629"/>
      <c r="UNS154" s="629"/>
      <c r="UNT154" s="629"/>
      <c r="UNU154" s="629"/>
      <c r="UNV154" s="629"/>
      <c r="UNW154" s="629"/>
      <c r="UNX154" s="629"/>
      <c r="UNY154" s="629"/>
      <c r="UNZ154" s="629"/>
      <c r="UOA154" s="629"/>
      <c r="UOB154" s="629"/>
      <c r="UOC154" s="629"/>
      <c r="UOD154" s="629"/>
      <c r="UOE154" s="629"/>
      <c r="UOF154" s="629"/>
      <c r="UOG154" s="629"/>
      <c r="UOH154" s="629"/>
      <c r="UOI154" s="629"/>
      <c r="UOJ154" s="629"/>
      <c r="UOK154" s="629"/>
      <c r="UOL154" s="629"/>
      <c r="UOM154" s="629"/>
      <c r="UON154" s="629"/>
      <c r="UOO154" s="629"/>
      <c r="UOP154" s="629"/>
      <c r="UOQ154" s="629"/>
      <c r="UOR154" s="629"/>
      <c r="UOS154" s="629"/>
      <c r="UOT154" s="629"/>
      <c r="UOU154" s="629"/>
      <c r="UOV154" s="629"/>
      <c r="UOW154" s="629"/>
      <c r="UOX154" s="629"/>
      <c r="UOY154" s="629"/>
      <c r="UOZ154" s="629"/>
      <c r="UPA154" s="629"/>
      <c r="UPB154" s="629"/>
      <c r="UPC154" s="629"/>
      <c r="UPD154" s="629"/>
      <c r="UPE154" s="629"/>
      <c r="UPF154" s="629"/>
      <c r="UPG154" s="629"/>
      <c r="UPH154" s="629"/>
      <c r="UPI154" s="629"/>
      <c r="UPJ154" s="629"/>
      <c r="UPK154" s="629"/>
      <c r="UPL154" s="629"/>
      <c r="UPM154" s="629"/>
      <c r="UPN154" s="629"/>
      <c r="UPO154" s="629"/>
      <c r="UPP154" s="629"/>
      <c r="UPQ154" s="629"/>
      <c r="UPR154" s="629"/>
      <c r="UPS154" s="629"/>
      <c r="UPT154" s="629"/>
      <c r="UPU154" s="629"/>
      <c r="UPV154" s="629"/>
      <c r="UPW154" s="629"/>
      <c r="UPX154" s="629"/>
      <c r="UPY154" s="629"/>
      <c r="UPZ154" s="629"/>
      <c r="UQA154" s="629"/>
      <c r="UQB154" s="629"/>
      <c r="UQC154" s="629"/>
      <c r="UQD154" s="629"/>
      <c r="UQE154" s="629"/>
      <c r="UQF154" s="629"/>
      <c r="UQG154" s="629"/>
      <c r="UQH154" s="629"/>
      <c r="UQI154" s="629"/>
      <c r="UQJ154" s="629"/>
      <c r="UQK154" s="629"/>
      <c r="UQL154" s="629"/>
      <c r="UQM154" s="629"/>
      <c r="UQN154" s="629"/>
      <c r="UQO154" s="629"/>
      <c r="UQP154" s="629"/>
      <c r="UQQ154" s="629"/>
      <c r="UQR154" s="629"/>
      <c r="UQS154" s="629"/>
      <c r="UQT154" s="629"/>
      <c r="UQU154" s="629"/>
      <c r="UQV154" s="629"/>
      <c r="UQW154" s="629"/>
      <c r="UQX154" s="629"/>
      <c r="UQY154" s="629"/>
      <c r="UQZ154" s="629"/>
      <c r="URA154" s="629"/>
      <c r="URB154" s="629"/>
      <c r="URC154" s="629"/>
      <c r="URD154" s="629"/>
      <c r="URE154" s="629"/>
      <c r="URF154" s="629"/>
      <c r="URG154" s="629"/>
      <c r="URH154" s="629"/>
      <c r="URI154" s="629"/>
      <c r="URJ154" s="629"/>
      <c r="URK154" s="629"/>
      <c r="URL154" s="629"/>
      <c r="URM154" s="629"/>
      <c r="URN154" s="629"/>
      <c r="URO154" s="629"/>
      <c r="URP154" s="629"/>
      <c r="URQ154" s="629"/>
      <c r="URR154" s="629"/>
      <c r="URS154" s="629"/>
      <c r="URT154" s="629"/>
      <c r="URU154" s="629"/>
      <c r="URV154" s="629"/>
      <c r="URW154" s="629"/>
      <c r="URX154" s="629"/>
      <c r="URY154" s="629"/>
      <c r="URZ154" s="629"/>
      <c r="USA154" s="629"/>
      <c r="USB154" s="629"/>
      <c r="USC154" s="629"/>
      <c r="USD154" s="629"/>
      <c r="USE154" s="629"/>
      <c r="USF154" s="629"/>
      <c r="USG154" s="629"/>
      <c r="USH154" s="629"/>
      <c r="USI154" s="629"/>
      <c r="USJ154" s="629"/>
      <c r="USK154" s="629"/>
      <c r="USL154" s="629"/>
      <c r="USM154" s="629"/>
      <c r="USN154" s="629"/>
      <c r="USO154" s="629"/>
      <c r="USP154" s="629"/>
      <c r="USQ154" s="629"/>
      <c r="USR154" s="629"/>
      <c r="USS154" s="629"/>
      <c r="UST154" s="629"/>
      <c r="USU154" s="629"/>
      <c r="USV154" s="629"/>
      <c r="USW154" s="629"/>
      <c r="USX154" s="629"/>
      <c r="USY154" s="629"/>
      <c r="USZ154" s="629"/>
      <c r="UTA154" s="629"/>
      <c r="UTB154" s="629"/>
      <c r="UTC154" s="629"/>
      <c r="UTD154" s="629"/>
      <c r="UTE154" s="629"/>
      <c r="UTF154" s="629"/>
      <c r="UTG154" s="629"/>
      <c r="UTH154" s="629"/>
      <c r="UTI154" s="629"/>
      <c r="UTJ154" s="629"/>
      <c r="UTK154" s="629"/>
      <c r="UTL154" s="629"/>
      <c r="UTM154" s="629"/>
      <c r="UTN154" s="629"/>
      <c r="UTO154" s="629"/>
      <c r="UTP154" s="629"/>
      <c r="UTQ154" s="629"/>
      <c r="UTR154" s="629"/>
      <c r="UTS154" s="629"/>
      <c r="UTT154" s="629"/>
      <c r="UTU154" s="629"/>
      <c r="UTV154" s="629"/>
      <c r="UTW154" s="629"/>
      <c r="UTX154" s="629"/>
      <c r="UTY154" s="629"/>
      <c r="UTZ154" s="629"/>
      <c r="UUA154" s="629"/>
      <c r="UUB154" s="629"/>
      <c r="UUC154" s="629"/>
      <c r="UUD154" s="629"/>
      <c r="UUE154" s="629"/>
      <c r="UUF154" s="629"/>
      <c r="UUG154" s="629"/>
      <c r="UUH154" s="629"/>
      <c r="UUI154" s="629"/>
      <c r="UUJ154" s="629"/>
      <c r="UUK154" s="629"/>
      <c r="UUL154" s="629"/>
      <c r="UUM154" s="629"/>
      <c r="UUN154" s="629"/>
      <c r="UUO154" s="629"/>
      <c r="UUP154" s="629"/>
      <c r="UUQ154" s="629"/>
      <c r="UUR154" s="629"/>
      <c r="UUS154" s="629"/>
      <c r="UUT154" s="629"/>
      <c r="UUU154" s="629"/>
      <c r="UUV154" s="629"/>
      <c r="UUW154" s="629"/>
      <c r="UUX154" s="629"/>
      <c r="UUY154" s="629"/>
      <c r="UUZ154" s="629"/>
      <c r="UVA154" s="629"/>
      <c r="UVB154" s="629"/>
      <c r="UVC154" s="629"/>
      <c r="UVD154" s="629"/>
      <c r="UVE154" s="629"/>
      <c r="UVF154" s="629"/>
      <c r="UVG154" s="629"/>
      <c r="UVH154" s="629"/>
      <c r="UVI154" s="629"/>
      <c r="UVJ154" s="629"/>
      <c r="UVK154" s="629"/>
      <c r="UVL154" s="629"/>
      <c r="UVM154" s="629"/>
      <c r="UVN154" s="629"/>
      <c r="UVO154" s="629"/>
      <c r="UVP154" s="629"/>
      <c r="UVQ154" s="629"/>
      <c r="UVR154" s="629"/>
      <c r="UVS154" s="629"/>
      <c r="UVT154" s="629"/>
      <c r="UVU154" s="629"/>
      <c r="UVV154" s="629"/>
      <c r="UVW154" s="629"/>
      <c r="UVX154" s="629"/>
      <c r="UVY154" s="629"/>
      <c r="UVZ154" s="629"/>
      <c r="UWA154" s="629"/>
      <c r="UWB154" s="629"/>
      <c r="UWC154" s="629"/>
      <c r="UWD154" s="629"/>
      <c r="UWE154" s="629"/>
      <c r="UWF154" s="629"/>
      <c r="UWG154" s="629"/>
      <c r="UWH154" s="629"/>
      <c r="UWI154" s="629"/>
      <c r="UWJ154" s="629"/>
      <c r="UWK154" s="629"/>
      <c r="UWL154" s="629"/>
      <c r="UWM154" s="629"/>
      <c r="UWN154" s="629"/>
      <c r="UWO154" s="629"/>
      <c r="UWP154" s="629"/>
      <c r="UWQ154" s="629"/>
      <c r="UWR154" s="629"/>
      <c r="UWS154" s="629"/>
      <c r="UWT154" s="629"/>
      <c r="UWU154" s="629"/>
      <c r="UWV154" s="629"/>
      <c r="UWW154" s="629"/>
      <c r="UWX154" s="629"/>
      <c r="UWY154" s="629"/>
      <c r="UWZ154" s="629"/>
      <c r="UXA154" s="629"/>
      <c r="UXB154" s="629"/>
      <c r="UXC154" s="629"/>
      <c r="UXD154" s="629"/>
      <c r="UXE154" s="629"/>
      <c r="UXF154" s="629"/>
      <c r="UXG154" s="629"/>
      <c r="UXH154" s="629"/>
      <c r="UXI154" s="629"/>
      <c r="UXJ154" s="629"/>
      <c r="UXK154" s="629"/>
      <c r="UXL154" s="629"/>
      <c r="UXM154" s="629"/>
      <c r="UXN154" s="629"/>
      <c r="UXO154" s="629"/>
      <c r="UXP154" s="629"/>
      <c r="UXQ154" s="629"/>
      <c r="UXR154" s="629"/>
      <c r="UXS154" s="629"/>
      <c r="UXT154" s="629"/>
      <c r="UXU154" s="629"/>
      <c r="UXV154" s="629"/>
      <c r="UXW154" s="629"/>
      <c r="UXX154" s="629"/>
      <c r="UXY154" s="629"/>
      <c r="UXZ154" s="629"/>
      <c r="UYA154" s="629"/>
      <c r="UYB154" s="629"/>
      <c r="UYC154" s="629"/>
      <c r="UYD154" s="629"/>
      <c r="UYE154" s="629"/>
      <c r="UYF154" s="629"/>
      <c r="UYG154" s="629"/>
      <c r="UYH154" s="629"/>
      <c r="UYI154" s="629"/>
      <c r="UYJ154" s="629"/>
      <c r="UYK154" s="629"/>
      <c r="UYL154" s="629"/>
      <c r="UYM154" s="629"/>
      <c r="UYN154" s="629"/>
      <c r="UYO154" s="629"/>
      <c r="UYP154" s="629"/>
      <c r="UYQ154" s="629"/>
      <c r="UYR154" s="629"/>
      <c r="UYS154" s="629"/>
      <c r="UYT154" s="629"/>
      <c r="UYU154" s="629"/>
      <c r="UYV154" s="629"/>
      <c r="UYW154" s="629"/>
      <c r="UYX154" s="629"/>
      <c r="UYY154" s="629"/>
      <c r="UYZ154" s="629"/>
      <c r="UZA154" s="629"/>
      <c r="UZB154" s="629"/>
      <c r="UZC154" s="629"/>
      <c r="UZD154" s="629"/>
      <c r="UZE154" s="629"/>
      <c r="UZF154" s="629"/>
      <c r="UZG154" s="629"/>
      <c r="UZH154" s="629"/>
      <c r="UZI154" s="629"/>
      <c r="UZJ154" s="629"/>
      <c r="UZK154" s="629"/>
      <c r="UZL154" s="629"/>
      <c r="UZM154" s="629"/>
      <c r="UZN154" s="629"/>
      <c r="UZO154" s="629"/>
      <c r="UZP154" s="629"/>
      <c r="UZQ154" s="629"/>
      <c r="UZR154" s="629"/>
      <c r="UZS154" s="629"/>
      <c r="UZT154" s="629"/>
      <c r="UZU154" s="629"/>
      <c r="UZV154" s="629"/>
      <c r="UZW154" s="629"/>
      <c r="UZX154" s="629"/>
      <c r="UZY154" s="629"/>
      <c r="UZZ154" s="629"/>
      <c r="VAA154" s="629"/>
      <c r="VAB154" s="629"/>
      <c r="VAC154" s="629"/>
      <c r="VAD154" s="629"/>
      <c r="VAE154" s="629"/>
      <c r="VAF154" s="629"/>
      <c r="VAG154" s="629"/>
      <c r="VAH154" s="629"/>
      <c r="VAI154" s="629"/>
      <c r="VAJ154" s="629"/>
      <c r="VAK154" s="629"/>
      <c r="VAL154" s="629"/>
      <c r="VAM154" s="629"/>
      <c r="VAN154" s="629"/>
      <c r="VAO154" s="629"/>
      <c r="VAP154" s="629"/>
      <c r="VAQ154" s="629"/>
      <c r="VAR154" s="629"/>
      <c r="VAS154" s="629"/>
      <c r="VAT154" s="629"/>
      <c r="VAU154" s="629"/>
      <c r="VAV154" s="629"/>
      <c r="VAW154" s="629"/>
      <c r="VAX154" s="629"/>
      <c r="VAY154" s="629"/>
      <c r="VAZ154" s="629"/>
      <c r="VBA154" s="629"/>
      <c r="VBB154" s="629"/>
      <c r="VBC154" s="629"/>
      <c r="VBD154" s="629"/>
      <c r="VBE154" s="629"/>
      <c r="VBF154" s="629"/>
      <c r="VBG154" s="629"/>
      <c r="VBH154" s="629"/>
      <c r="VBI154" s="629"/>
      <c r="VBJ154" s="629"/>
      <c r="VBK154" s="629"/>
      <c r="VBL154" s="629"/>
      <c r="VBM154" s="629"/>
      <c r="VBN154" s="629"/>
      <c r="VBO154" s="629"/>
      <c r="VBP154" s="629"/>
      <c r="VBQ154" s="629"/>
      <c r="VBR154" s="629"/>
      <c r="VBS154" s="629"/>
      <c r="VBT154" s="629"/>
      <c r="VBU154" s="629"/>
      <c r="VBV154" s="629"/>
      <c r="VBW154" s="629"/>
      <c r="VBX154" s="629"/>
      <c r="VBY154" s="629"/>
      <c r="VBZ154" s="629"/>
      <c r="VCA154" s="629"/>
      <c r="VCB154" s="629"/>
      <c r="VCC154" s="629"/>
      <c r="VCD154" s="629"/>
      <c r="VCE154" s="629"/>
      <c r="VCF154" s="629"/>
      <c r="VCG154" s="629"/>
      <c r="VCH154" s="629"/>
      <c r="VCI154" s="629"/>
      <c r="VCJ154" s="629"/>
      <c r="VCK154" s="629"/>
      <c r="VCL154" s="629"/>
      <c r="VCM154" s="629"/>
      <c r="VCN154" s="629"/>
      <c r="VCO154" s="629"/>
      <c r="VCP154" s="629"/>
      <c r="VCQ154" s="629"/>
      <c r="VCR154" s="629"/>
      <c r="VCS154" s="629"/>
      <c r="VCT154" s="629"/>
      <c r="VCU154" s="629"/>
      <c r="VCV154" s="629"/>
      <c r="VCW154" s="629"/>
      <c r="VCX154" s="629"/>
      <c r="VCY154" s="629"/>
      <c r="VCZ154" s="629"/>
      <c r="VDA154" s="629"/>
      <c r="VDB154" s="629"/>
      <c r="VDC154" s="629"/>
      <c r="VDD154" s="629"/>
      <c r="VDE154" s="629"/>
      <c r="VDF154" s="629"/>
      <c r="VDG154" s="629"/>
      <c r="VDH154" s="629"/>
      <c r="VDI154" s="629"/>
      <c r="VDJ154" s="629"/>
      <c r="VDK154" s="629"/>
      <c r="VDL154" s="629"/>
      <c r="VDM154" s="629"/>
      <c r="VDN154" s="629"/>
      <c r="VDO154" s="629"/>
      <c r="VDP154" s="629"/>
      <c r="VDQ154" s="629"/>
      <c r="VDR154" s="629"/>
      <c r="VDS154" s="629"/>
      <c r="VDT154" s="629"/>
      <c r="VDU154" s="629"/>
      <c r="VDV154" s="629"/>
      <c r="VDW154" s="629"/>
      <c r="VDX154" s="629"/>
      <c r="VDY154" s="629"/>
      <c r="VDZ154" s="629"/>
      <c r="VEA154" s="629"/>
      <c r="VEB154" s="629"/>
      <c r="VEC154" s="629"/>
      <c r="VED154" s="629"/>
      <c r="VEE154" s="629"/>
      <c r="VEF154" s="629"/>
      <c r="VEG154" s="629"/>
      <c r="VEH154" s="629"/>
      <c r="VEI154" s="629"/>
      <c r="VEJ154" s="629"/>
      <c r="VEK154" s="629"/>
      <c r="VEL154" s="629"/>
      <c r="VEM154" s="629"/>
      <c r="VEN154" s="629"/>
      <c r="VEO154" s="629"/>
      <c r="VEP154" s="629"/>
      <c r="VEQ154" s="629"/>
      <c r="VER154" s="629"/>
      <c r="VES154" s="629"/>
      <c r="VET154" s="629"/>
      <c r="VEU154" s="629"/>
      <c r="VEV154" s="629"/>
      <c r="VEW154" s="629"/>
      <c r="VEX154" s="629"/>
      <c r="VEY154" s="629"/>
      <c r="VEZ154" s="629"/>
      <c r="VFA154" s="629"/>
      <c r="VFB154" s="629"/>
      <c r="VFC154" s="629"/>
      <c r="VFD154" s="629"/>
      <c r="VFE154" s="629"/>
      <c r="VFF154" s="629"/>
      <c r="VFG154" s="629"/>
      <c r="VFH154" s="629"/>
      <c r="VFI154" s="629"/>
      <c r="VFJ154" s="629"/>
      <c r="VFK154" s="629"/>
      <c r="VFL154" s="629"/>
      <c r="VFM154" s="629"/>
      <c r="VFN154" s="629"/>
      <c r="VFO154" s="629"/>
      <c r="VFP154" s="629"/>
      <c r="VFQ154" s="629"/>
      <c r="VFR154" s="629"/>
      <c r="VFS154" s="629"/>
      <c r="VFT154" s="629"/>
      <c r="VFU154" s="629"/>
      <c r="VFV154" s="629"/>
      <c r="VFW154" s="629"/>
      <c r="VFX154" s="629"/>
      <c r="VFY154" s="629"/>
      <c r="VFZ154" s="629"/>
      <c r="VGA154" s="629"/>
      <c r="VGB154" s="629"/>
      <c r="VGC154" s="629"/>
      <c r="VGD154" s="629"/>
      <c r="VGE154" s="629"/>
      <c r="VGF154" s="629"/>
      <c r="VGG154" s="629"/>
      <c r="VGH154" s="629"/>
      <c r="VGI154" s="629"/>
      <c r="VGJ154" s="629"/>
      <c r="VGK154" s="629"/>
      <c r="VGL154" s="629"/>
      <c r="VGM154" s="629"/>
      <c r="VGN154" s="629"/>
      <c r="VGO154" s="629"/>
      <c r="VGP154" s="629"/>
      <c r="VGQ154" s="629"/>
      <c r="VGR154" s="629"/>
      <c r="VGS154" s="629"/>
      <c r="VGT154" s="629"/>
      <c r="VGU154" s="629"/>
      <c r="VGV154" s="629"/>
      <c r="VGW154" s="629"/>
      <c r="VGX154" s="629"/>
      <c r="VGY154" s="629"/>
      <c r="VGZ154" s="629"/>
      <c r="VHA154" s="629"/>
      <c r="VHB154" s="629"/>
      <c r="VHC154" s="629"/>
      <c r="VHD154" s="629"/>
      <c r="VHE154" s="629"/>
      <c r="VHF154" s="629"/>
      <c r="VHG154" s="629"/>
      <c r="VHH154" s="629"/>
      <c r="VHI154" s="629"/>
      <c r="VHJ154" s="629"/>
      <c r="VHK154" s="629"/>
      <c r="VHL154" s="629"/>
      <c r="VHM154" s="629"/>
      <c r="VHN154" s="629"/>
      <c r="VHO154" s="629"/>
      <c r="VHP154" s="629"/>
      <c r="VHQ154" s="629"/>
      <c r="VHR154" s="629"/>
      <c r="VHS154" s="629"/>
      <c r="VHT154" s="629"/>
      <c r="VHU154" s="629"/>
      <c r="VHV154" s="629"/>
      <c r="VHW154" s="629"/>
      <c r="VHX154" s="629"/>
      <c r="VHY154" s="629"/>
      <c r="VHZ154" s="629"/>
      <c r="VIA154" s="629"/>
      <c r="VIB154" s="629"/>
      <c r="VIC154" s="629"/>
      <c r="VID154" s="629"/>
      <c r="VIE154" s="629"/>
      <c r="VIF154" s="629"/>
      <c r="VIG154" s="629"/>
      <c r="VIH154" s="629"/>
      <c r="VII154" s="629"/>
      <c r="VIJ154" s="629"/>
      <c r="VIK154" s="629"/>
      <c r="VIL154" s="629"/>
      <c r="VIM154" s="629"/>
      <c r="VIN154" s="629"/>
      <c r="VIO154" s="629"/>
      <c r="VIP154" s="629"/>
      <c r="VIQ154" s="629"/>
      <c r="VIR154" s="629"/>
      <c r="VIS154" s="629"/>
      <c r="VIT154" s="629"/>
      <c r="VIU154" s="629"/>
      <c r="VIV154" s="629"/>
      <c r="VIW154" s="629"/>
      <c r="VIX154" s="629"/>
      <c r="VIY154" s="629"/>
      <c r="VIZ154" s="629"/>
      <c r="VJA154" s="629"/>
      <c r="VJB154" s="629"/>
      <c r="VJC154" s="629"/>
      <c r="VJD154" s="629"/>
      <c r="VJE154" s="629"/>
      <c r="VJF154" s="629"/>
      <c r="VJG154" s="629"/>
      <c r="VJH154" s="629"/>
      <c r="VJI154" s="629"/>
      <c r="VJJ154" s="629"/>
      <c r="VJK154" s="629"/>
      <c r="VJL154" s="629"/>
      <c r="VJM154" s="629"/>
      <c r="VJN154" s="629"/>
      <c r="VJO154" s="629"/>
      <c r="VJP154" s="629"/>
      <c r="VJQ154" s="629"/>
      <c r="VJR154" s="629"/>
      <c r="VJS154" s="629"/>
      <c r="VJT154" s="629"/>
      <c r="VJU154" s="629"/>
      <c r="VJV154" s="629"/>
      <c r="VJW154" s="629"/>
      <c r="VJX154" s="629"/>
      <c r="VJY154" s="629"/>
      <c r="VJZ154" s="629"/>
      <c r="VKA154" s="629"/>
      <c r="VKB154" s="629"/>
      <c r="VKC154" s="629"/>
      <c r="VKD154" s="629"/>
      <c r="VKE154" s="629"/>
      <c r="VKF154" s="629"/>
      <c r="VKG154" s="629"/>
      <c r="VKH154" s="629"/>
      <c r="VKI154" s="629"/>
      <c r="VKJ154" s="629"/>
      <c r="VKK154" s="629"/>
      <c r="VKL154" s="629"/>
      <c r="VKM154" s="629"/>
      <c r="VKN154" s="629"/>
      <c r="VKO154" s="629"/>
      <c r="VKP154" s="629"/>
      <c r="VKQ154" s="629"/>
      <c r="VKR154" s="629"/>
      <c r="VKS154" s="629"/>
      <c r="VKT154" s="629"/>
      <c r="VKU154" s="629"/>
      <c r="VKV154" s="629"/>
      <c r="VKW154" s="629"/>
      <c r="VKX154" s="629"/>
      <c r="VKY154" s="629"/>
      <c r="VKZ154" s="629"/>
      <c r="VLA154" s="629"/>
      <c r="VLB154" s="629"/>
      <c r="VLC154" s="629"/>
      <c r="VLD154" s="629"/>
      <c r="VLE154" s="629"/>
      <c r="VLF154" s="629"/>
      <c r="VLG154" s="629"/>
      <c r="VLH154" s="629"/>
      <c r="VLI154" s="629"/>
      <c r="VLJ154" s="629"/>
      <c r="VLK154" s="629"/>
      <c r="VLL154" s="629"/>
      <c r="VLM154" s="629"/>
      <c r="VLN154" s="629"/>
      <c r="VLO154" s="629"/>
      <c r="VLP154" s="629"/>
      <c r="VLQ154" s="629"/>
      <c r="VLR154" s="629"/>
      <c r="VLS154" s="629"/>
      <c r="VLT154" s="629"/>
      <c r="VLU154" s="629"/>
      <c r="VLV154" s="629"/>
      <c r="VLW154" s="629"/>
      <c r="VLX154" s="629"/>
      <c r="VLY154" s="629"/>
      <c r="VLZ154" s="629"/>
      <c r="VMA154" s="629"/>
      <c r="VMB154" s="629"/>
      <c r="VMC154" s="629"/>
      <c r="VMD154" s="629"/>
      <c r="VME154" s="629"/>
      <c r="VMF154" s="629"/>
      <c r="VMG154" s="629"/>
      <c r="VMH154" s="629"/>
      <c r="VMI154" s="629"/>
      <c r="VMJ154" s="629"/>
      <c r="VMK154" s="629"/>
      <c r="VML154" s="629"/>
      <c r="VMM154" s="629"/>
      <c r="VMN154" s="629"/>
      <c r="VMO154" s="629"/>
      <c r="VMP154" s="629"/>
      <c r="VMQ154" s="629"/>
      <c r="VMR154" s="629"/>
      <c r="VMS154" s="629"/>
      <c r="VMT154" s="629"/>
      <c r="VMU154" s="629"/>
      <c r="VMV154" s="629"/>
      <c r="VMW154" s="629"/>
      <c r="VMX154" s="629"/>
      <c r="VMY154" s="629"/>
      <c r="VMZ154" s="629"/>
      <c r="VNA154" s="629"/>
      <c r="VNB154" s="629"/>
      <c r="VNC154" s="629"/>
      <c r="VND154" s="629"/>
      <c r="VNE154" s="629"/>
      <c r="VNF154" s="629"/>
      <c r="VNG154" s="629"/>
      <c r="VNH154" s="629"/>
      <c r="VNI154" s="629"/>
      <c r="VNJ154" s="629"/>
      <c r="VNK154" s="629"/>
      <c r="VNL154" s="629"/>
      <c r="VNM154" s="629"/>
      <c r="VNN154" s="629"/>
      <c r="VNO154" s="629"/>
      <c r="VNP154" s="629"/>
      <c r="VNQ154" s="629"/>
      <c r="VNR154" s="629"/>
      <c r="VNS154" s="629"/>
      <c r="VNT154" s="629"/>
      <c r="VNU154" s="629"/>
      <c r="VNV154" s="629"/>
      <c r="VNW154" s="629"/>
      <c r="VNX154" s="629"/>
      <c r="VNY154" s="629"/>
      <c r="VNZ154" s="629"/>
      <c r="VOA154" s="629"/>
      <c r="VOB154" s="629"/>
      <c r="VOC154" s="629"/>
      <c r="VOD154" s="629"/>
      <c r="VOE154" s="629"/>
      <c r="VOF154" s="629"/>
      <c r="VOG154" s="629"/>
      <c r="VOH154" s="629"/>
      <c r="VOI154" s="629"/>
      <c r="VOJ154" s="629"/>
      <c r="VOK154" s="629"/>
      <c r="VOL154" s="629"/>
      <c r="VOM154" s="629"/>
      <c r="VON154" s="629"/>
      <c r="VOO154" s="629"/>
      <c r="VOP154" s="629"/>
      <c r="VOQ154" s="629"/>
      <c r="VOR154" s="629"/>
      <c r="VOS154" s="629"/>
      <c r="VOT154" s="629"/>
      <c r="VOU154" s="629"/>
      <c r="VOV154" s="629"/>
      <c r="VOW154" s="629"/>
      <c r="VOX154" s="629"/>
      <c r="VOY154" s="629"/>
      <c r="VOZ154" s="629"/>
      <c r="VPA154" s="629"/>
      <c r="VPB154" s="629"/>
      <c r="VPC154" s="629"/>
      <c r="VPD154" s="629"/>
      <c r="VPE154" s="629"/>
      <c r="VPF154" s="629"/>
      <c r="VPG154" s="629"/>
      <c r="VPH154" s="629"/>
      <c r="VPI154" s="629"/>
      <c r="VPJ154" s="629"/>
      <c r="VPK154" s="629"/>
      <c r="VPL154" s="629"/>
      <c r="VPM154" s="629"/>
      <c r="VPN154" s="629"/>
      <c r="VPO154" s="629"/>
      <c r="VPP154" s="629"/>
      <c r="VPQ154" s="629"/>
      <c r="VPR154" s="629"/>
      <c r="VPS154" s="629"/>
      <c r="VPT154" s="629"/>
      <c r="VPU154" s="629"/>
      <c r="VPV154" s="629"/>
      <c r="VPW154" s="629"/>
      <c r="VPX154" s="629"/>
      <c r="VPY154" s="629"/>
      <c r="VPZ154" s="629"/>
      <c r="VQA154" s="629"/>
      <c r="VQB154" s="629"/>
      <c r="VQC154" s="629"/>
      <c r="VQD154" s="629"/>
      <c r="VQE154" s="629"/>
      <c r="VQF154" s="629"/>
      <c r="VQG154" s="629"/>
      <c r="VQH154" s="629"/>
      <c r="VQI154" s="629"/>
      <c r="VQJ154" s="629"/>
      <c r="VQK154" s="629"/>
      <c r="VQL154" s="629"/>
      <c r="VQM154" s="629"/>
      <c r="VQN154" s="629"/>
      <c r="VQO154" s="629"/>
      <c r="VQP154" s="629"/>
      <c r="VQQ154" s="629"/>
      <c r="VQR154" s="629"/>
      <c r="VQS154" s="629"/>
      <c r="VQT154" s="629"/>
      <c r="VQU154" s="629"/>
      <c r="VQV154" s="629"/>
      <c r="VQW154" s="629"/>
      <c r="VQX154" s="629"/>
      <c r="VQY154" s="629"/>
      <c r="VQZ154" s="629"/>
      <c r="VRA154" s="629"/>
      <c r="VRB154" s="629"/>
      <c r="VRC154" s="629"/>
      <c r="VRD154" s="629"/>
      <c r="VRE154" s="629"/>
      <c r="VRF154" s="629"/>
      <c r="VRG154" s="629"/>
      <c r="VRH154" s="629"/>
      <c r="VRI154" s="629"/>
      <c r="VRJ154" s="629"/>
      <c r="VRK154" s="629"/>
      <c r="VRL154" s="629"/>
      <c r="VRM154" s="629"/>
      <c r="VRN154" s="629"/>
      <c r="VRO154" s="629"/>
      <c r="VRP154" s="629"/>
      <c r="VRQ154" s="629"/>
      <c r="VRR154" s="629"/>
      <c r="VRS154" s="629"/>
      <c r="VRT154" s="629"/>
      <c r="VRU154" s="629"/>
      <c r="VRV154" s="629"/>
      <c r="VRW154" s="629"/>
      <c r="VRX154" s="629"/>
      <c r="VRY154" s="629"/>
      <c r="VRZ154" s="629"/>
      <c r="VSA154" s="629"/>
      <c r="VSB154" s="629"/>
      <c r="VSC154" s="629"/>
      <c r="VSD154" s="629"/>
      <c r="VSE154" s="629"/>
      <c r="VSF154" s="629"/>
      <c r="VSG154" s="629"/>
      <c r="VSH154" s="629"/>
      <c r="VSI154" s="629"/>
      <c r="VSJ154" s="629"/>
      <c r="VSK154" s="629"/>
      <c r="VSL154" s="629"/>
      <c r="VSM154" s="629"/>
      <c r="VSN154" s="629"/>
      <c r="VSO154" s="629"/>
      <c r="VSP154" s="629"/>
      <c r="VSQ154" s="629"/>
      <c r="VSR154" s="629"/>
      <c r="VSS154" s="629"/>
      <c r="VST154" s="629"/>
      <c r="VSU154" s="629"/>
      <c r="VSV154" s="629"/>
      <c r="VSW154" s="629"/>
      <c r="VSX154" s="629"/>
      <c r="VSY154" s="629"/>
      <c r="VSZ154" s="629"/>
      <c r="VTA154" s="629"/>
      <c r="VTB154" s="629"/>
      <c r="VTC154" s="629"/>
      <c r="VTD154" s="629"/>
      <c r="VTE154" s="629"/>
      <c r="VTF154" s="629"/>
      <c r="VTG154" s="629"/>
      <c r="VTH154" s="629"/>
      <c r="VTI154" s="629"/>
      <c r="VTJ154" s="629"/>
      <c r="VTK154" s="629"/>
      <c r="VTL154" s="629"/>
      <c r="VTM154" s="629"/>
      <c r="VTN154" s="629"/>
      <c r="VTO154" s="629"/>
      <c r="VTP154" s="629"/>
      <c r="VTQ154" s="629"/>
      <c r="VTR154" s="629"/>
      <c r="VTS154" s="629"/>
      <c r="VTT154" s="629"/>
      <c r="VTU154" s="629"/>
      <c r="VTV154" s="629"/>
      <c r="VTW154" s="629"/>
      <c r="VTX154" s="629"/>
      <c r="VTY154" s="629"/>
      <c r="VTZ154" s="629"/>
      <c r="VUA154" s="629"/>
      <c r="VUB154" s="629"/>
      <c r="VUC154" s="629"/>
      <c r="VUD154" s="629"/>
      <c r="VUE154" s="629"/>
      <c r="VUF154" s="629"/>
      <c r="VUG154" s="629"/>
      <c r="VUH154" s="629"/>
      <c r="VUI154" s="629"/>
      <c r="VUJ154" s="629"/>
      <c r="VUK154" s="629"/>
      <c r="VUL154" s="629"/>
      <c r="VUM154" s="629"/>
      <c r="VUN154" s="629"/>
      <c r="VUO154" s="629"/>
      <c r="VUP154" s="629"/>
      <c r="VUQ154" s="629"/>
      <c r="VUR154" s="629"/>
      <c r="VUS154" s="629"/>
      <c r="VUT154" s="629"/>
      <c r="VUU154" s="629"/>
      <c r="VUV154" s="629"/>
      <c r="VUW154" s="629"/>
      <c r="VUX154" s="629"/>
      <c r="VUY154" s="629"/>
      <c r="VUZ154" s="629"/>
      <c r="VVA154" s="629"/>
      <c r="VVB154" s="629"/>
      <c r="VVC154" s="629"/>
      <c r="VVD154" s="629"/>
      <c r="VVE154" s="629"/>
      <c r="VVF154" s="629"/>
      <c r="VVG154" s="629"/>
      <c r="VVH154" s="629"/>
      <c r="VVI154" s="629"/>
      <c r="VVJ154" s="629"/>
      <c r="VVK154" s="629"/>
      <c r="VVL154" s="629"/>
      <c r="VVM154" s="629"/>
      <c r="VVN154" s="629"/>
      <c r="VVO154" s="629"/>
      <c r="VVP154" s="629"/>
      <c r="VVQ154" s="629"/>
      <c r="VVR154" s="629"/>
      <c r="VVS154" s="629"/>
      <c r="VVT154" s="629"/>
      <c r="VVU154" s="629"/>
      <c r="VVV154" s="629"/>
      <c r="VVW154" s="629"/>
      <c r="VVX154" s="629"/>
      <c r="VVY154" s="629"/>
      <c r="VVZ154" s="629"/>
      <c r="VWA154" s="629"/>
      <c r="VWB154" s="629"/>
      <c r="VWC154" s="629"/>
      <c r="VWD154" s="629"/>
      <c r="VWE154" s="629"/>
      <c r="VWF154" s="629"/>
      <c r="VWG154" s="629"/>
      <c r="VWH154" s="629"/>
      <c r="VWI154" s="629"/>
      <c r="VWJ154" s="629"/>
      <c r="VWK154" s="629"/>
      <c r="VWL154" s="629"/>
      <c r="VWM154" s="629"/>
      <c r="VWN154" s="629"/>
      <c r="VWO154" s="629"/>
      <c r="VWP154" s="629"/>
      <c r="VWQ154" s="629"/>
      <c r="VWR154" s="629"/>
      <c r="VWS154" s="629"/>
      <c r="VWT154" s="629"/>
      <c r="VWU154" s="629"/>
      <c r="VWV154" s="629"/>
      <c r="VWW154" s="629"/>
      <c r="VWX154" s="629"/>
      <c r="VWY154" s="629"/>
      <c r="VWZ154" s="629"/>
      <c r="VXA154" s="629"/>
      <c r="VXB154" s="629"/>
      <c r="VXC154" s="629"/>
      <c r="VXD154" s="629"/>
      <c r="VXE154" s="629"/>
      <c r="VXF154" s="629"/>
      <c r="VXG154" s="629"/>
      <c r="VXH154" s="629"/>
      <c r="VXI154" s="629"/>
      <c r="VXJ154" s="629"/>
      <c r="VXK154" s="629"/>
      <c r="VXL154" s="629"/>
      <c r="VXM154" s="629"/>
      <c r="VXN154" s="629"/>
      <c r="VXO154" s="629"/>
      <c r="VXP154" s="629"/>
      <c r="VXQ154" s="629"/>
      <c r="VXR154" s="629"/>
      <c r="VXS154" s="629"/>
      <c r="VXT154" s="629"/>
      <c r="VXU154" s="629"/>
      <c r="VXV154" s="629"/>
      <c r="VXW154" s="629"/>
      <c r="VXX154" s="629"/>
      <c r="VXY154" s="629"/>
      <c r="VXZ154" s="629"/>
      <c r="VYA154" s="629"/>
      <c r="VYB154" s="629"/>
      <c r="VYC154" s="629"/>
      <c r="VYD154" s="629"/>
      <c r="VYE154" s="629"/>
      <c r="VYF154" s="629"/>
      <c r="VYG154" s="629"/>
      <c r="VYH154" s="629"/>
      <c r="VYI154" s="629"/>
      <c r="VYJ154" s="629"/>
      <c r="VYK154" s="629"/>
      <c r="VYL154" s="629"/>
      <c r="VYM154" s="629"/>
      <c r="VYN154" s="629"/>
      <c r="VYO154" s="629"/>
      <c r="VYP154" s="629"/>
      <c r="VYQ154" s="629"/>
      <c r="VYR154" s="629"/>
      <c r="VYS154" s="629"/>
      <c r="VYT154" s="629"/>
      <c r="VYU154" s="629"/>
      <c r="VYV154" s="629"/>
      <c r="VYW154" s="629"/>
      <c r="VYX154" s="629"/>
      <c r="VYY154" s="629"/>
      <c r="VYZ154" s="629"/>
      <c r="VZA154" s="629"/>
      <c r="VZB154" s="629"/>
      <c r="VZC154" s="629"/>
      <c r="VZD154" s="629"/>
      <c r="VZE154" s="629"/>
      <c r="VZF154" s="629"/>
      <c r="VZG154" s="629"/>
      <c r="VZH154" s="629"/>
      <c r="VZI154" s="629"/>
      <c r="VZJ154" s="629"/>
      <c r="VZK154" s="629"/>
      <c r="VZL154" s="629"/>
      <c r="VZM154" s="629"/>
      <c r="VZN154" s="629"/>
      <c r="VZO154" s="629"/>
      <c r="VZP154" s="629"/>
      <c r="VZQ154" s="629"/>
      <c r="VZR154" s="629"/>
      <c r="VZS154" s="629"/>
      <c r="VZT154" s="629"/>
      <c r="VZU154" s="629"/>
      <c r="VZV154" s="629"/>
      <c r="VZW154" s="629"/>
      <c r="VZX154" s="629"/>
      <c r="VZY154" s="629"/>
      <c r="VZZ154" s="629"/>
      <c r="WAA154" s="629"/>
      <c r="WAB154" s="629"/>
      <c r="WAC154" s="629"/>
      <c r="WAD154" s="629"/>
      <c r="WAE154" s="629"/>
      <c r="WAF154" s="629"/>
      <c r="WAG154" s="629"/>
      <c r="WAH154" s="629"/>
      <c r="WAI154" s="629"/>
      <c r="WAJ154" s="629"/>
      <c r="WAK154" s="629"/>
      <c r="WAL154" s="629"/>
      <c r="WAM154" s="629"/>
      <c r="WAN154" s="629"/>
      <c r="WAO154" s="629"/>
      <c r="WAP154" s="629"/>
      <c r="WAQ154" s="629"/>
      <c r="WAR154" s="629"/>
      <c r="WAS154" s="629"/>
      <c r="WAT154" s="629"/>
      <c r="WAU154" s="629"/>
      <c r="WAV154" s="629"/>
      <c r="WAW154" s="629"/>
      <c r="WAX154" s="629"/>
      <c r="WAY154" s="629"/>
      <c r="WAZ154" s="629"/>
      <c r="WBA154" s="629"/>
      <c r="WBB154" s="629"/>
      <c r="WBC154" s="629"/>
      <c r="WBD154" s="629"/>
      <c r="WBE154" s="629"/>
      <c r="WBF154" s="629"/>
      <c r="WBG154" s="629"/>
      <c r="WBH154" s="629"/>
      <c r="WBI154" s="629"/>
      <c r="WBJ154" s="629"/>
      <c r="WBK154" s="629"/>
      <c r="WBL154" s="629"/>
      <c r="WBM154" s="629"/>
      <c r="WBN154" s="629"/>
      <c r="WBO154" s="629"/>
      <c r="WBP154" s="629"/>
      <c r="WBQ154" s="629"/>
      <c r="WBR154" s="629"/>
      <c r="WBS154" s="629"/>
      <c r="WBT154" s="629"/>
      <c r="WBU154" s="629"/>
      <c r="WBV154" s="629"/>
      <c r="WBW154" s="629"/>
      <c r="WBX154" s="629"/>
      <c r="WBY154" s="629"/>
      <c r="WBZ154" s="629"/>
      <c r="WCA154" s="629"/>
      <c r="WCB154" s="629"/>
      <c r="WCC154" s="629"/>
      <c r="WCD154" s="629"/>
      <c r="WCE154" s="629"/>
      <c r="WCF154" s="629"/>
      <c r="WCG154" s="629"/>
      <c r="WCH154" s="629"/>
      <c r="WCI154" s="629"/>
      <c r="WCJ154" s="629"/>
      <c r="WCK154" s="629"/>
      <c r="WCL154" s="629"/>
      <c r="WCM154" s="629"/>
      <c r="WCN154" s="629"/>
      <c r="WCO154" s="629"/>
      <c r="WCP154" s="629"/>
      <c r="WCQ154" s="629"/>
      <c r="WCR154" s="629"/>
      <c r="WCS154" s="629"/>
      <c r="WCT154" s="629"/>
      <c r="WCU154" s="629"/>
      <c r="WCV154" s="629"/>
      <c r="WCW154" s="629"/>
      <c r="WCX154" s="629"/>
      <c r="WCY154" s="629"/>
      <c r="WCZ154" s="629"/>
      <c r="WDA154" s="629"/>
      <c r="WDB154" s="629"/>
      <c r="WDC154" s="629"/>
      <c r="WDD154" s="629"/>
      <c r="WDE154" s="629"/>
      <c r="WDF154" s="629"/>
      <c r="WDG154" s="629"/>
      <c r="WDH154" s="629"/>
      <c r="WDI154" s="629"/>
      <c r="WDJ154" s="629"/>
      <c r="WDK154" s="629"/>
      <c r="WDL154" s="629"/>
      <c r="WDM154" s="629"/>
      <c r="WDN154" s="629"/>
      <c r="WDO154" s="629"/>
      <c r="WDP154" s="629"/>
      <c r="WDQ154" s="629"/>
      <c r="WDR154" s="629"/>
      <c r="WDS154" s="629"/>
      <c r="WDT154" s="629"/>
      <c r="WDU154" s="629"/>
      <c r="WDV154" s="629"/>
      <c r="WDW154" s="629"/>
      <c r="WDX154" s="629"/>
      <c r="WDY154" s="629"/>
      <c r="WDZ154" s="629"/>
      <c r="WEA154" s="629"/>
      <c r="WEB154" s="629"/>
      <c r="WEC154" s="629"/>
      <c r="WED154" s="629"/>
      <c r="WEE154" s="629"/>
      <c r="WEF154" s="629"/>
      <c r="WEG154" s="629"/>
      <c r="WEH154" s="629"/>
      <c r="WEI154" s="629"/>
      <c r="WEJ154" s="629"/>
      <c r="WEK154" s="629"/>
      <c r="WEL154" s="629"/>
      <c r="WEM154" s="629"/>
      <c r="WEN154" s="629"/>
      <c r="WEO154" s="629"/>
      <c r="WEP154" s="629"/>
      <c r="WEQ154" s="629"/>
      <c r="WER154" s="629"/>
      <c r="WES154" s="629"/>
      <c r="WET154" s="629"/>
      <c r="WEU154" s="629"/>
      <c r="WEV154" s="629"/>
      <c r="WEW154" s="629"/>
      <c r="WEX154" s="629"/>
      <c r="WEY154" s="629"/>
      <c r="WEZ154" s="629"/>
      <c r="WFA154" s="629"/>
      <c r="WFB154" s="629"/>
      <c r="WFC154" s="629"/>
      <c r="WFD154" s="629"/>
      <c r="WFE154" s="629"/>
      <c r="WFF154" s="629"/>
      <c r="WFG154" s="629"/>
      <c r="WFH154" s="629"/>
      <c r="WFI154" s="629"/>
      <c r="WFJ154" s="629"/>
      <c r="WFK154" s="629"/>
      <c r="WFL154" s="629"/>
      <c r="WFM154" s="629"/>
      <c r="WFN154" s="629"/>
      <c r="WFO154" s="629"/>
      <c r="WFP154" s="629"/>
      <c r="WFQ154" s="629"/>
      <c r="WFR154" s="629"/>
      <c r="WFS154" s="629"/>
      <c r="WFT154" s="629"/>
      <c r="WFU154" s="629"/>
      <c r="WFV154" s="629"/>
      <c r="WFW154" s="629"/>
      <c r="WFX154" s="629"/>
      <c r="WFY154" s="629"/>
      <c r="WFZ154" s="629"/>
      <c r="WGA154" s="629"/>
      <c r="WGB154" s="629"/>
      <c r="WGC154" s="629"/>
      <c r="WGD154" s="629"/>
      <c r="WGE154" s="629"/>
      <c r="WGF154" s="629"/>
      <c r="WGG154" s="629"/>
      <c r="WGH154" s="629"/>
      <c r="WGI154" s="629"/>
      <c r="WGJ154" s="629"/>
      <c r="WGK154" s="629"/>
      <c r="WGL154" s="629"/>
      <c r="WGM154" s="629"/>
      <c r="WGN154" s="629"/>
      <c r="WGO154" s="629"/>
      <c r="WGP154" s="629"/>
      <c r="WGQ154" s="629"/>
      <c r="WGR154" s="629"/>
      <c r="WGS154" s="629"/>
      <c r="WGT154" s="629"/>
      <c r="WGU154" s="629"/>
      <c r="WGV154" s="629"/>
      <c r="WGW154" s="629"/>
      <c r="WGX154" s="629"/>
      <c r="WGY154" s="629"/>
      <c r="WGZ154" s="629"/>
      <c r="WHA154" s="629"/>
      <c r="WHB154" s="629"/>
      <c r="WHC154" s="629"/>
      <c r="WHD154" s="629"/>
      <c r="WHE154" s="629"/>
      <c r="WHF154" s="629"/>
      <c r="WHG154" s="629"/>
      <c r="WHH154" s="629"/>
      <c r="WHI154" s="629"/>
      <c r="WHJ154" s="629"/>
      <c r="WHK154" s="629"/>
      <c r="WHL154" s="629"/>
      <c r="WHM154" s="629"/>
      <c r="WHN154" s="629"/>
      <c r="WHO154" s="629"/>
      <c r="WHP154" s="629"/>
      <c r="WHQ154" s="629"/>
      <c r="WHR154" s="629"/>
      <c r="WHS154" s="629"/>
      <c r="WHT154" s="629"/>
      <c r="WHU154" s="629"/>
      <c r="WHV154" s="629"/>
      <c r="WHW154" s="629"/>
      <c r="WHX154" s="629"/>
      <c r="WHY154" s="629"/>
      <c r="WHZ154" s="629"/>
      <c r="WIA154" s="629"/>
      <c r="WIB154" s="629"/>
      <c r="WIC154" s="629"/>
      <c r="WID154" s="629"/>
      <c r="WIE154" s="629"/>
      <c r="WIF154" s="629"/>
      <c r="WIG154" s="629"/>
      <c r="WIH154" s="629"/>
      <c r="WII154" s="629"/>
      <c r="WIJ154" s="629"/>
      <c r="WIK154" s="629"/>
      <c r="WIL154" s="629"/>
      <c r="WIM154" s="629"/>
      <c r="WIN154" s="629"/>
      <c r="WIO154" s="629"/>
      <c r="WIP154" s="629"/>
      <c r="WIQ154" s="629"/>
      <c r="WIR154" s="629"/>
      <c r="WIS154" s="629"/>
      <c r="WIT154" s="629"/>
      <c r="WIU154" s="629"/>
      <c r="WIV154" s="629"/>
      <c r="WIW154" s="629"/>
      <c r="WIX154" s="629"/>
      <c r="WIY154" s="629"/>
      <c r="WIZ154" s="629"/>
      <c r="WJA154" s="629"/>
      <c r="WJB154" s="629"/>
      <c r="WJC154" s="629"/>
      <c r="WJD154" s="629"/>
      <c r="WJE154" s="629"/>
      <c r="WJF154" s="629"/>
      <c r="WJG154" s="629"/>
      <c r="WJH154" s="629"/>
      <c r="WJI154" s="629"/>
      <c r="WJJ154" s="629"/>
      <c r="WJK154" s="629"/>
      <c r="WJL154" s="629"/>
      <c r="WJM154" s="629"/>
      <c r="WJN154" s="629"/>
      <c r="WJO154" s="629"/>
      <c r="WJP154" s="629"/>
      <c r="WJQ154" s="629"/>
      <c r="WJR154" s="629"/>
      <c r="WJS154" s="629"/>
      <c r="WJT154" s="629"/>
      <c r="WJU154" s="629"/>
      <c r="WJV154" s="629"/>
      <c r="WJW154" s="629"/>
      <c r="WJX154" s="629"/>
      <c r="WJY154" s="629"/>
      <c r="WJZ154" s="629"/>
      <c r="WKA154" s="629"/>
      <c r="WKB154" s="629"/>
      <c r="WKC154" s="629"/>
      <c r="WKD154" s="629"/>
      <c r="WKE154" s="629"/>
      <c r="WKF154" s="629"/>
      <c r="WKG154" s="629"/>
      <c r="WKH154" s="629"/>
      <c r="WKI154" s="629"/>
      <c r="WKJ154" s="629"/>
      <c r="WKK154" s="629"/>
      <c r="WKL154" s="629"/>
      <c r="WKM154" s="629"/>
      <c r="WKN154" s="629"/>
      <c r="WKO154" s="629"/>
      <c r="WKP154" s="629"/>
      <c r="WKQ154" s="629"/>
      <c r="WKR154" s="629"/>
      <c r="WKS154" s="629"/>
      <c r="WKT154" s="629"/>
      <c r="WKU154" s="629"/>
      <c r="WKV154" s="629"/>
      <c r="WKW154" s="629"/>
      <c r="WKX154" s="629"/>
      <c r="WKY154" s="629"/>
      <c r="WKZ154" s="629"/>
      <c r="WLA154" s="629"/>
      <c r="WLB154" s="629"/>
      <c r="WLC154" s="629"/>
      <c r="WLD154" s="629"/>
      <c r="WLE154" s="629"/>
      <c r="WLF154" s="629"/>
      <c r="WLG154" s="629"/>
      <c r="WLH154" s="629"/>
      <c r="WLI154" s="629"/>
      <c r="WLJ154" s="629"/>
      <c r="WLK154" s="629"/>
      <c r="WLL154" s="629"/>
      <c r="WLM154" s="629"/>
      <c r="WLN154" s="629"/>
      <c r="WLO154" s="629"/>
      <c r="WLP154" s="629"/>
      <c r="WLQ154" s="629"/>
      <c r="WLR154" s="629"/>
      <c r="WLS154" s="629"/>
      <c r="WLT154" s="629"/>
      <c r="WLU154" s="629"/>
      <c r="WLV154" s="629"/>
      <c r="WLW154" s="629"/>
      <c r="WLX154" s="629"/>
      <c r="WLY154" s="629"/>
      <c r="WLZ154" s="629"/>
      <c r="WMA154" s="629"/>
      <c r="WMB154" s="629"/>
      <c r="WMC154" s="629"/>
      <c r="WMD154" s="629"/>
      <c r="WME154" s="629"/>
      <c r="WMF154" s="629"/>
      <c r="WMG154" s="629"/>
      <c r="WMH154" s="629"/>
      <c r="WMI154" s="629"/>
      <c r="WMJ154" s="629"/>
      <c r="WMK154" s="629"/>
      <c r="WML154" s="629"/>
      <c r="WMM154" s="629"/>
      <c r="WMN154" s="629"/>
      <c r="WMO154" s="629"/>
      <c r="WMP154" s="629"/>
      <c r="WMQ154" s="629"/>
      <c r="WMR154" s="629"/>
      <c r="WMS154" s="629"/>
      <c r="WMT154" s="629"/>
      <c r="WMU154" s="629"/>
      <c r="WMV154" s="629"/>
      <c r="WMW154" s="629"/>
      <c r="WMX154" s="629"/>
      <c r="WMY154" s="629"/>
      <c r="WMZ154" s="629"/>
      <c r="WNA154" s="629"/>
      <c r="WNB154" s="629"/>
      <c r="WNC154" s="629"/>
      <c r="WND154" s="629"/>
      <c r="WNE154" s="629"/>
      <c r="WNF154" s="629"/>
      <c r="WNG154" s="629"/>
      <c r="WNH154" s="629"/>
      <c r="WNI154" s="629"/>
      <c r="WNJ154" s="629"/>
      <c r="WNK154" s="629"/>
      <c r="WNL154" s="629"/>
      <c r="WNM154" s="629"/>
      <c r="WNN154" s="629"/>
      <c r="WNO154" s="629"/>
      <c r="WNP154" s="629"/>
      <c r="WNQ154" s="629"/>
      <c r="WNR154" s="629"/>
      <c r="WNS154" s="629"/>
      <c r="WNT154" s="629"/>
      <c r="WNU154" s="629"/>
      <c r="WNV154" s="629"/>
      <c r="WNW154" s="629"/>
      <c r="WNX154" s="629"/>
      <c r="WNY154" s="629"/>
      <c r="WNZ154" s="629"/>
      <c r="WOA154" s="629"/>
      <c r="WOB154" s="629"/>
      <c r="WOC154" s="629"/>
      <c r="WOD154" s="629"/>
      <c r="WOE154" s="629"/>
      <c r="WOF154" s="629"/>
      <c r="WOG154" s="629"/>
      <c r="WOH154" s="629"/>
      <c r="WOI154" s="629"/>
      <c r="WOJ154" s="629"/>
      <c r="WOK154" s="629"/>
      <c r="WOL154" s="629"/>
      <c r="WOM154" s="629"/>
      <c r="WON154" s="629"/>
      <c r="WOO154" s="629"/>
      <c r="WOP154" s="629"/>
      <c r="WOQ154" s="629"/>
      <c r="WOR154" s="629"/>
      <c r="WOS154" s="629"/>
      <c r="WOT154" s="629"/>
      <c r="WOU154" s="629"/>
      <c r="WOV154" s="629"/>
      <c r="WOW154" s="629"/>
      <c r="WOX154" s="629"/>
      <c r="WOY154" s="629"/>
      <c r="WOZ154" s="629"/>
      <c r="WPA154" s="629"/>
      <c r="WPB154" s="629"/>
      <c r="WPC154" s="629"/>
      <c r="WPD154" s="629"/>
      <c r="WPE154" s="629"/>
      <c r="WPF154" s="629"/>
      <c r="WPG154" s="629"/>
      <c r="WPH154" s="629"/>
      <c r="WPI154" s="629"/>
      <c r="WPJ154" s="629"/>
      <c r="WPK154" s="629"/>
      <c r="WPL154" s="629"/>
      <c r="WPM154" s="629"/>
      <c r="WPN154" s="629"/>
      <c r="WPO154" s="629"/>
      <c r="WPP154" s="629"/>
      <c r="WPQ154" s="629"/>
      <c r="WPR154" s="629"/>
      <c r="WPS154" s="629"/>
      <c r="WPT154" s="629"/>
      <c r="WPU154" s="629"/>
      <c r="WPV154" s="629"/>
      <c r="WPW154" s="629"/>
      <c r="WPX154" s="629"/>
      <c r="WPY154" s="629"/>
      <c r="WPZ154" s="629"/>
      <c r="WQA154" s="629"/>
      <c r="WQB154" s="629"/>
      <c r="WQC154" s="629"/>
      <c r="WQD154" s="629"/>
      <c r="WQE154" s="629"/>
      <c r="WQF154" s="629"/>
      <c r="WQG154" s="629"/>
      <c r="WQH154" s="629"/>
      <c r="WQI154" s="629"/>
      <c r="WQJ154" s="629"/>
      <c r="WQK154" s="629"/>
      <c r="WQL154" s="629"/>
      <c r="WQM154" s="629"/>
      <c r="WQN154" s="629"/>
      <c r="WQO154" s="629"/>
      <c r="WQP154" s="629"/>
      <c r="WQQ154" s="629"/>
      <c r="WQR154" s="629"/>
      <c r="WQS154" s="629"/>
      <c r="WQT154" s="629"/>
      <c r="WQU154" s="629"/>
      <c r="WQV154" s="629"/>
      <c r="WQW154" s="629"/>
      <c r="WQX154" s="629"/>
      <c r="WQY154" s="629"/>
      <c r="WQZ154" s="629"/>
      <c r="WRA154" s="629"/>
      <c r="WRB154" s="629"/>
      <c r="WRC154" s="629"/>
      <c r="WRD154" s="629"/>
      <c r="WRE154" s="629"/>
      <c r="WRF154" s="629"/>
      <c r="WRG154" s="629"/>
      <c r="WRH154" s="629"/>
      <c r="WRI154" s="629"/>
      <c r="WRJ154" s="629"/>
      <c r="WRK154" s="629"/>
      <c r="WRL154" s="629"/>
      <c r="WRM154" s="629"/>
      <c r="WRN154" s="629"/>
      <c r="WRO154" s="629"/>
      <c r="WRP154" s="629"/>
      <c r="WRQ154" s="629"/>
      <c r="WRR154" s="629"/>
      <c r="WRS154" s="629"/>
      <c r="WRT154" s="629"/>
      <c r="WRU154" s="629"/>
      <c r="WRV154" s="629"/>
      <c r="WRW154" s="629"/>
      <c r="WRX154" s="629"/>
      <c r="WRY154" s="629"/>
      <c r="WRZ154" s="629"/>
      <c r="WSA154" s="629"/>
      <c r="WSB154" s="629"/>
      <c r="WSC154" s="629"/>
      <c r="WSD154" s="629"/>
      <c r="WSE154" s="629"/>
      <c r="WSF154" s="629"/>
      <c r="WSG154" s="629"/>
      <c r="WSH154" s="629"/>
      <c r="WSI154" s="629"/>
      <c r="WSJ154" s="629"/>
      <c r="WSK154" s="629"/>
      <c r="WSL154" s="629"/>
      <c r="WSM154" s="629"/>
      <c r="WSN154" s="629"/>
      <c r="WSO154" s="629"/>
      <c r="WSP154" s="629"/>
      <c r="WSQ154" s="629"/>
      <c r="WSR154" s="629"/>
      <c r="WSS154" s="629"/>
      <c r="WST154" s="629"/>
      <c r="WSU154" s="629"/>
      <c r="WSV154" s="629"/>
      <c r="WSW154" s="629"/>
      <c r="WSX154" s="629"/>
      <c r="WSY154" s="629"/>
      <c r="WSZ154" s="629"/>
      <c r="WTA154" s="629"/>
      <c r="WTB154" s="629"/>
      <c r="WTC154" s="629"/>
      <c r="WTD154" s="629"/>
      <c r="WTE154" s="629"/>
      <c r="WTF154" s="629"/>
      <c r="WTG154" s="629"/>
      <c r="WTH154" s="629"/>
      <c r="WTI154" s="629"/>
      <c r="WTJ154" s="629"/>
      <c r="WTK154" s="629"/>
      <c r="WTL154" s="629"/>
      <c r="WTM154" s="629"/>
      <c r="WTN154" s="629"/>
      <c r="WTO154" s="629"/>
      <c r="WTP154" s="629"/>
      <c r="WTQ154" s="629"/>
      <c r="WTR154" s="629"/>
      <c r="WTS154" s="629"/>
      <c r="WTT154" s="629"/>
      <c r="WTU154" s="629"/>
      <c r="WTV154" s="629"/>
      <c r="WTW154" s="629"/>
      <c r="WTX154" s="629"/>
      <c r="WTY154" s="629"/>
      <c r="WTZ154" s="629"/>
      <c r="WUA154" s="629"/>
      <c r="WUB154" s="629"/>
      <c r="WUC154" s="629"/>
      <c r="WUD154" s="629"/>
      <c r="WUE154" s="629"/>
      <c r="WUF154" s="629"/>
      <c r="WUG154" s="629"/>
      <c r="WUH154" s="629"/>
      <c r="WUI154" s="629"/>
      <c r="WUJ154" s="629"/>
      <c r="WUK154" s="629"/>
      <c r="WUL154" s="629"/>
      <c r="WUM154" s="629"/>
      <c r="WUN154" s="629"/>
      <c r="WUO154" s="629"/>
      <c r="WUP154" s="629"/>
      <c r="WUQ154" s="629"/>
      <c r="WUR154" s="629"/>
      <c r="WUS154" s="629"/>
      <c r="WUT154" s="629"/>
      <c r="WUU154" s="629"/>
      <c r="WUV154" s="629"/>
      <c r="WUW154" s="629"/>
      <c r="WUX154" s="629"/>
      <c r="WUY154" s="629"/>
      <c r="WUZ154" s="629"/>
      <c r="WVA154" s="629"/>
      <c r="WVB154" s="629"/>
      <c r="WVC154" s="629"/>
      <c r="WVD154" s="629"/>
      <c r="WVE154" s="629"/>
      <c r="WVF154" s="629"/>
      <c r="WVG154" s="629"/>
      <c r="WVH154" s="629"/>
      <c r="WVI154" s="629"/>
      <c r="WVJ154" s="629"/>
      <c r="WVK154" s="629"/>
      <c r="WVL154" s="629"/>
      <c r="WVM154" s="629"/>
      <c r="WVN154" s="629"/>
      <c r="WVO154" s="629"/>
    </row>
    <row r="155" spans="1:16135" customFormat="1" x14ac:dyDescent="0.25">
      <c r="A155" s="629"/>
      <c r="B155" s="629"/>
      <c r="C155" s="629"/>
      <c r="D155" s="629"/>
      <c r="E155" s="629"/>
      <c r="G155" s="16"/>
      <c r="I155" s="566"/>
      <c r="BY155" s="629"/>
      <c r="BZ155" s="629"/>
      <c r="CA155" s="629"/>
      <c r="CB155" s="629"/>
      <c r="CC155" s="629"/>
      <c r="CD155" s="629"/>
      <c r="CE155" s="629"/>
      <c r="CF155" s="629"/>
      <c r="CG155" s="629"/>
      <c r="CH155" s="629"/>
      <c r="CI155" s="629"/>
      <c r="CJ155" s="629"/>
      <c r="CK155" s="629"/>
      <c r="CL155" s="629"/>
      <c r="CM155" s="629"/>
      <c r="CN155" s="629"/>
      <c r="CO155" s="629"/>
      <c r="CP155" s="629"/>
      <c r="CQ155" s="629"/>
      <c r="CR155" s="629"/>
      <c r="CS155" s="629"/>
      <c r="CT155" s="629"/>
      <c r="CU155" s="629"/>
      <c r="CV155" s="629"/>
      <c r="CW155" s="629"/>
      <c r="CX155" s="629"/>
      <c r="CY155" s="629"/>
      <c r="CZ155" s="629"/>
      <c r="DA155" s="629"/>
      <c r="DB155" s="629"/>
      <c r="DC155" s="629"/>
      <c r="DD155" s="629"/>
      <c r="DE155" s="629"/>
      <c r="DF155" s="629"/>
      <c r="DG155" s="629"/>
      <c r="DH155" s="629"/>
      <c r="DI155" s="629"/>
      <c r="DJ155" s="629"/>
      <c r="DK155" s="629"/>
      <c r="DL155" s="629"/>
      <c r="DM155" s="629"/>
      <c r="DN155" s="629"/>
      <c r="DO155" s="629"/>
      <c r="DP155" s="629"/>
      <c r="DQ155" s="629"/>
      <c r="DR155" s="629"/>
      <c r="DS155" s="629"/>
      <c r="DT155" s="629"/>
      <c r="DU155" s="629"/>
      <c r="DV155" s="629"/>
      <c r="DW155" s="629"/>
      <c r="DX155" s="629"/>
      <c r="DY155" s="629"/>
      <c r="DZ155" s="629"/>
      <c r="EA155" s="629"/>
      <c r="EB155" s="629"/>
      <c r="EC155" s="629"/>
      <c r="ED155" s="629"/>
      <c r="EE155" s="629"/>
      <c r="EF155" s="629"/>
      <c r="EG155" s="629"/>
      <c r="EH155" s="629"/>
      <c r="EI155" s="629"/>
      <c r="EJ155" s="629"/>
      <c r="EK155" s="629"/>
      <c r="EL155" s="629"/>
      <c r="EM155" s="629"/>
      <c r="EN155" s="629"/>
      <c r="EO155" s="629"/>
      <c r="EP155" s="629"/>
      <c r="EQ155" s="629"/>
      <c r="ER155" s="629"/>
      <c r="ES155" s="629"/>
      <c r="ET155" s="629"/>
      <c r="EU155" s="629"/>
      <c r="EV155" s="629"/>
      <c r="EW155" s="629"/>
      <c r="EX155" s="629"/>
      <c r="EY155" s="629"/>
      <c r="EZ155" s="629"/>
      <c r="FA155" s="629"/>
      <c r="FB155" s="629"/>
      <c r="FC155" s="629"/>
      <c r="FD155" s="629"/>
      <c r="FE155" s="629"/>
      <c r="FF155" s="629"/>
      <c r="FG155" s="629"/>
      <c r="FH155" s="629"/>
      <c r="FI155" s="629"/>
      <c r="FJ155" s="629"/>
      <c r="FK155" s="629"/>
      <c r="FL155" s="629"/>
      <c r="FM155" s="629"/>
      <c r="FN155" s="629"/>
      <c r="FO155" s="629"/>
      <c r="FP155" s="629"/>
      <c r="FQ155" s="629"/>
      <c r="FR155" s="629"/>
      <c r="FS155" s="629"/>
      <c r="FT155" s="629"/>
      <c r="FU155" s="629"/>
      <c r="FV155" s="629"/>
      <c r="FW155" s="629"/>
      <c r="FX155" s="629"/>
      <c r="FY155" s="629"/>
      <c r="FZ155" s="629"/>
      <c r="GA155" s="629"/>
      <c r="GB155" s="629"/>
      <c r="GC155" s="629"/>
      <c r="GD155" s="629"/>
      <c r="GE155" s="629"/>
      <c r="GF155" s="629"/>
      <c r="GG155" s="629"/>
      <c r="GH155" s="629"/>
      <c r="GI155" s="629"/>
      <c r="GJ155" s="629"/>
      <c r="GK155" s="629"/>
      <c r="GL155" s="629"/>
      <c r="GM155" s="629"/>
      <c r="GN155" s="629"/>
      <c r="GO155" s="629"/>
      <c r="GP155" s="629"/>
      <c r="GQ155" s="629"/>
      <c r="GR155" s="629"/>
      <c r="GS155" s="629"/>
      <c r="GT155" s="629"/>
      <c r="GU155" s="629"/>
      <c r="GV155" s="629"/>
      <c r="GW155" s="629"/>
      <c r="GX155" s="629"/>
      <c r="GY155" s="629"/>
      <c r="GZ155" s="629"/>
      <c r="HA155" s="629"/>
      <c r="HB155" s="629"/>
      <c r="HC155" s="629"/>
      <c r="HD155" s="629"/>
      <c r="HE155" s="629"/>
      <c r="HF155" s="629"/>
      <c r="HG155" s="629"/>
      <c r="HH155" s="629"/>
      <c r="HI155" s="629"/>
      <c r="HJ155" s="629"/>
      <c r="HK155" s="629"/>
      <c r="HL155" s="629"/>
      <c r="HM155" s="629"/>
      <c r="HN155" s="629"/>
      <c r="HO155" s="629"/>
      <c r="HP155" s="629"/>
      <c r="HQ155" s="629"/>
      <c r="HR155" s="629"/>
      <c r="HS155" s="629"/>
      <c r="HT155" s="629"/>
      <c r="HU155" s="629"/>
      <c r="HV155" s="629"/>
      <c r="HW155" s="629"/>
      <c r="HX155" s="629"/>
      <c r="HY155" s="629"/>
      <c r="HZ155" s="629"/>
      <c r="IA155" s="629"/>
      <c r="IB155" s="629"/>
      <c r="IC155" s="629"/>
      <c r="ID155" s="629"/>
      <c r="IE155" s="629"/>
      <c r="IF155" s="629"/>
      <c r="IG155" s="629"/>
      <c r="IH155" s="629"/>
      <c r="II155" s="629"/>
      <c r="IJ155" s="629"/>
      <c r="IK155" s="629"/>
      <c r="IL155" s="629"/>
      <c r="IM155" s="629"/>
      <c r="IN155" s="629"/>
      <c r="IO155" s="629"/>
      <c r="IP155" s="629"/>
      <c r="IQ155" s="629"/>
      <c r="IR155" s="629"/>
      <c r="IS155" s="629"/>
      <c r="IT155" s="629"/>
      <c r="IU155" s="629"/>
      <c r="IV155" s="629"/>
      <c r="IW155" s="629"/>
      <c r="IX155" s="629"/>
      <c r="IY155" s="629"/>
      <c r="IZ155" s="629"/>
      <c r="JA155" s="629"/>
      <c r="JB155" s="629"/>
      <c r="JC155" s="629"/>
      <c r="JD155" s="629"/>
      <c r="JE155" s="629"/>
      <c r="JF155" s="629"/>
      <c r="JG155" s="629"/>
      <c r="JH155" s="629"/>
      <c r="JI155" s="629"/>
      <c r="JJ155" s="629"/>
      <c r="JK155" s="629"/>
      <c r="JL155" s="629"/>
      <c r="JM155" s="629"/>
      <c r="JN155" s="629"/>
      <c r="JO155" s="629"/>
      <c r="JP155" s="629"/>
      <c r="JQ155" s="629"/>
      <c r="JR155" s="629"/>
      <c r="JS155" s="629"/>
      <c r="JT155" s="629"/>
      <c r="JU155" s="629"/>
      <c r="JV155" s="629"/>
      <c r="JW155" s="629"/>
      <c r="JX155" s="629"/>
      <c r="JY155" s="629"/>
      <c r="JZ155" s="629"/>
      <c r="KA155" s="629"/>
      <c r="KB155" s="629"/>
      <c r="KC155" s="629"/>
      <c r="KD155" s="629"/>
      <c r="KE155" s="629"/>
      <c r="KF155" s="629"/>
      <c r="KG155" s="629"/>
      <c r="KH155" s="629"/>
      <c r="KI155" s="629"/>
      <c r="KJ155" s="629"/>
      <c r="KK155" s="629"/>
      <c r="KL155" s="629"/>
      <c r="KM155" s="629"/>
      <c r="KN155" s="629"/>
      <c r="KO155" s="629"/>
      <c r="KP155" s="629"/>
      <c r="KQ155" s="629"/>
      <c r="KR155" s="629"/>
      <c r="KS155" s="629"/>
      <c r="KT155" s="629"/>
      <c r="KU155" s="629"/>
      <c r="KV155" s="629"/>
      <c r="KW155" s="629"/>
      <c r="KX155" s="629"/>
      <c r="KY155" s="629"/>
      <c r="KZ155" s="629"/>
      <c r="LA155" s="629"/>
      <c r="LB155" s="629"/>
      <c r="LC155" s="629"/>
      <c r="LD155" s="629"/>
      <c r="LE155" s="629"/>
      <c r="LF155" s="629"/>
      <c r="LG155" s="629"/>
      <c r="LH155" s="629"/>
      <c r="LI155" s="629"/>
      <c r="LJ155" s="629"/>
      <c r="LK155" s="629"/>
      <c r="LL155" s="629"/>
      <c r="LM155" s="629"/>
      <c r="LN155" s="629"/>
      <c r="LO155" s="629"/>
      <c r="LP155" s="629"/>
      <c r="LQ155" s="629"/>
      <c r="LR155" s="629"/>
      <c r="LS155" s="629"/>
      <c r="LT155" s="629"/>
      <c r="LU155" s="629"/>
      <c r="LV155" s="629"/>
      <c r="LW155" s="629"/>
      <c r="LX155" s="629"/>
      <c r="LY155" s="629"/>
      <c r="LZ155" s="629"/>
      <c r="MA155" s="629"/>
      <c r="MB155" s="629"/>
      <c r="MC155" s="629"/>
      <c r="MD155" s="629"/>
      <c r="ME155" s="629"/>
      <c r="MF155" s="629"/>
      <c r="MG155" s="629"/>
      <c r="MH155" s="629"/>
      <c r="MI155" s="629"/>
      <c r="MJ155" s="629"/>
      <c r="MK155" s="629"/>
      <c r="ML155" s="629"/>
      <c r="MM155" s="629"/>
      <c r="MN155" s="629"/>
      <c r="MO155" s="629"/>
      <c r="MP155" s="629"/>
      <c r="MQ155" s="629"/>
      <c r="MR155" s="629"/>
      <c r="MS155" s="629"/>
      <c r="MT155" s="629"/>
      <c r="MU155" s="629"/>
      <c r="MV155" s="629"/>
      <c r="MW155" s="629"/>
      <c r="MX155" s="629"/>
      <c r="MY155" s="629"/>
      <c r="MZ155" s="629"/>
      <c r="NA155" s="629"/>
      <c r="NB155" s="629"/>
      <c r="NC155" s="629"/>
      <c r="ND155" s="629"/>
      <c r="NE155" s="629"/>
      <c r="NF155" s="629"/>
      <c r="NG155" s="629"/>
      <c r="NH155" s="629"/>
      <c r="NI155" s="629"/>
      <c r="NJ155" s="629"/>
      <c r="NK155" s="629"/>
      <c r="NL155" s="629"/>
      <c r="NM155" s="629"/>
      <c r="NN155" s="629"/>
      <c r="NO155" s="629"/>
      <c r="NP155" s="629"/>
      <c r="NQ155" s="629"/>
      <c r="NR155" s="629"/>
      <c r="NS155" s="629"/>
      <c r="NT155" s="629"/>
      <c r="NU155" s="629"/>
      <c r="NV155" s="629"/>
      <c r="NW155" s="629"/>
      <c r="NX155" s="629"/>
      <c r="NY155" s="629"/>
      <c r="NZ155" s="629"/>
      <c r="OA155" s="629"/>
      <c r="OB155" s="629"/>
      <c r="OC155" s="629"/>
      <c r="OD155" s="629"/>
      <c r="OE155" s="629"/>
      <c r="OF155" s="629"/>
      <c r="OG155" s="629"/>
      <c r="OH155" s="629"/>
      <c r="OI155" s="629"/>
      <c r="OJ155" s="629"/>
      <c r="OK155" s="629"/>
      <c r="OL155" s="629"/>
      <c r="OM155" s="629"/>
      <c r="ON155" s="629"/>
      <c r="OO155" s="629"/>
      <c r="OP155" s="629"/>
      <c r="OQ155" s="629"/>
      <c r="OR155" s="629"/>
      <c r="OS155" s="629"/>
      <c r="OT155" s="629"/>
      <c r="OU155" s="629"/>
      <c r="OV155" s="629"/>
      <c r="OW155" s="629"/>
      <c r="OX155" s="629"/>
      <c r="OY155" s="629"/>
      <c r="OZ155" s="629"/>
      <c r="PA155" s="629"/>
      <c r="PB155" s="629"/>
      <c r="PC155" s="629"/>
      <c r="PD155" s="629"/>
      <c r="PE155" s="629"/>
      <c r="PF155" s="629"/>
      <c r="PG155" s="629"/>
      <c r="PH155" s="629"/>
      <c r="PI155" s="629"/>
      <c r="PJ155" s="629"/>
      <c r="PK155" s="629"/>
      <c r="PL155" s="629"/>
      <c r="PM155" s="629"/>
      <c r="PN155" s="629"/>
      <c r="PO155" s="629"/>
      <c r="PP155" s="629"/>
      <c r="PQ155" s="629"/>
      <c r="PR155" s="629"/>
      <c r="PS155" s="629"/>
      <c r="PT155" s="629"/>
      <c r="PU155" s="629"/>
      <c r="PV155" s="629"/>
      <c r="PW155" s="629"/>
      <c r="PX155" s="629"/>
      <c r="PY155" s="629"/>
      <c r="PZ155" s="629"/>
      <c r="QA155" s="629"/>
      <c r="QB155" s="629"/>
      <c r="QC155" s="629"/>
      <c r="QD155" s="629"/>
      <c r="QE155" s="629"/>
      <c r="QF155" s="629"/>
      <c r="QG155" s="629"/>
      <c r="QH155" s="629"/>
      <c r="QI155" s="629"/>
      <c r="QJ155" s="629"/>
      <c r="QK155" s="629"/>
      <c r="QL155" s="629"/>
      <c r="QM155" s="629"/>
      <c r="QN155" s="629"/>
      <c r="QO155" s="629"/>
      <c r="QP155" s="629"/>
      <c r="QQ155" s="629"/>
      <c r="QR155" s="629"/>
      <c r="QS155" s="629"/>
      <c r="QT155" s="629"/>
      <c r="QU155" s="629"/>
      <c r="QV155" s="629"/>
      <c r="QW155" s="629"/>
      <c r="QX155" s="629"/>
      <c r="QY155" s="629"/>
      <c r="QZ155" s="629"/>
      <c r="RA155" s="629"/>
      <c r="RB155" s="629"/>
      <c r="RC155" s="629"/>
      <c r="RD155" s="629"/>
      <c r="RE155" s="629"/>
      <c r="RF155" s="629"/>
      <c r="RG155" s="629"/>
      <c r="RH155" s="629"/>
      <c r="RI155" s="629"/>
      <c r="RJ155" s="629"/>
      <c r="RK155" s="629"/>
      <c r="RL155" s="629"/>
      <c r="RM155" s="629"/>
      <c r="RN155" s="629"/>
      <c r="RO155" s="629"/>
      <c r="RP155" s="629"/>
      <c r="RQ155" s="629"/>
      <c r="RR155" s="629"/>
      <c r="RS155" s="629"/>
      <c r="RT155" s="629"/>
      <c r="RU155" s="629"/>
      <c r="RV155" s="629"/>
      <c r="RW155" s="629"/>
      <c r="RX155" s="629"/>
      <c r="RY155" s="629"/>
      <c r="RZ155" s="629"/>
      <c r="SA155" s="629"/>
      <c r="SB155" s="629"/>
      <c r="SC155" s="629"/>
      <c r="SD155" s="629"/>
      <c r="SE155" s="629"/>
      <c r="SF155" s="629"/>
      <c r="SG155" s="629"/>
      <c r="SH155" s="629"/>
      <c r="SI155" s="629"/>
      <c r="SJ155" s="629"/>
      <c r="SK155" s="629"/>
      <c r="SL155" s="629"/>
      <c r="SM155" s="629"/>
      <c r="SN155" s="629"/>
      <c r="SO155" s="629"/>
      <c r="SP155" s="629"/>
      <c r="SQ155" s="629"/>
      <c r="SR155" s="629"/>
      <c r="SS155" s="629"/>
      <c r="ST155" s="629"/>
      <c r="SU155" s="629"/>
      <c r="SV155" s="629"/>
      <c r="SW155" s="629"/>
      <c r="SX155" s="629"/>
      <c r="SY155" s="629"/>
      <c r="SZ155" s="629"/>
      <c r="TA155" s="629"/>
      <c r="TB155" s="629"/>
      <c r="TC155" s="629"/>
      <c r="TD155" s="629"/>
      <c r="TE155" s="629"/>
      <c r="TF155" s="629"/>
      <c r="TG155" s="629"/>
      <c r="TH155" s="629"/>
      <c r="TI155" s="629"/>
      <c r="TJ155" s="629"/>
      <c r="TK155" s="629"/>
      <c r="TL155" s="629"/>
      <c r="TM155" s="629"/>
      <c r="TN155" s="629"/>
      <c r="TO155" s="629"/>
      <c r="TP155" s="629"/>
      <c r="TQ155" s="629"/>
      <c r="TR155" s="629"/>
      <c r="TS155" s="629"/>
      <c r="TT155" s="629"/>
      <c r="TU155" s="629"/>
      <c r="TV155" s="629"/>
      <c r="TW155" s="629"/>
      <c r="TX155" s="629"/>
      <c r="TY155" s="629"/>
      <c r="TZ155" s="629"/>
      <c r="UA155" s="629"/>
      <c r="UB155" s="629"/>
      <c r="UC155" s="629"/>
      <c r="UD155" s="629"/>
      <c r="UE155" s="629"/>
      <c r="UF155" s="629"/>
      <c r="UG155" s="629"/>
      <c r="UH155" s="629"/>
      <c r="UI155" s="629"/>
      <c r="UJ155" s="629"/>
      <c r="UK155" s="629"/>
      <c r="UL155" s="629"/>
      <c r="UM155" s="629"/>
      <c r="UN155" s="629"/>
      <c r="UO155" s="629"/>
      <c r="UP155" s="629"/>
      <c r="UQ155" s="629"/>
      <c r="UR155" s="629"/>
      <c r="US155" s="629"/>
      <c r="UT155" s="629"/>
      <c r="UU155" s="629"/>
      <c r="UV155" s="629"/>
      <c r="UW155" s="629"/>
      <c r="UX155" s="629"/>
      <c r="UY155" s="629"/>
      <c r="UZ155" s="629"/>
      <c r="VA155" s="629"/>
      <c r="VB155" s="629"/>
      <c r="VC155" s="629"/>
      <c r="VD155" s="629"/>
      <c r="VE155" s="629"/>
      <c r="VF155" s="629"/>
      <c r="VG155" s="629"/>
      <c r="VH155" s="629"/>
      <c r="VI155" s="629"/>
      <c r="VJ155" s="629"/>
      <c r="VK155" s="629"/>
      <c r="VL155" s="629"/>
      <c r="VM155" s="629"/>
      <c r="VN155" s="629"/>
      <c r="VO155" s="629"/>
      <c r="VP155" s="629"/>
      <c r="VQ155" s="629"/>
      <c r="VR155" s="629"/>
      <c r="VS155" s="629"/>
      <c r="VT155" s="629"/>
      <c r="VU155" s="629"/>
      <c r="VV155" s="629"/>
      <c r="VW155" s="629"/>
      <c r="VX155" s="629"/>
      <c r="VY155" s="629"/>
      <c r="VZ155" s="629"/>
      <c r="WA155" s="629"/>
      <c r="WB155" s="629"/>
      <c r="WC155" s="629"/>
      <c r="WD155" s="629"/>
      <c r="WE155" s="629"/>
      <c r="WF155" s="629"/>
      <c r="WG155" s="629"/>
      <c r="WH155" s="629"/>
      <c r="WI155" s="629"/>
      <c r="WJ155" s="629"/>
      <c r="WK155" s="629"/>
      <c r="WL155" s="629"/>
      <c r="WM155" s="629"/>
      <c r="WN155" s="629"/>
      <c r="WO155" s="629"/>
      <c r="WP155" s="629"/>
      <c r="WQ155" s="629"/>
      <c r="WR155" s="629"/>
      <c r="WS155" s="629"/>
      <c r="WT155" s="629"/>
      <c r="WU155" s="629"/>
      <c r="WV155" s="629"/>
      <c r="WW155" s="629"/>
      <c r="WX155" s="629"/>
      <c r="WY155" s="629"/>
      <c r="WZ155" s="629"/>
      <c r="XA155" s="629"/>
      <c r="XB155" s="629"/>
      <c r="XC155" s="629"/>
      <c r="XD155" s="629"/>
      <c r="XE155" s="629"/>
      <c r="XF155" s="629"/>
      <c r="XG155" s="629"/>
      <c r="XH155" s="629"/>
      <c r="XI155" s="629"/>
      <c r="XJ155" s="629"/>
      <c r="XK155" s="629"/>
      <c r="XL155" s="629"/>
      <c r="XM155" s="629"/>
      <c r="XN155" s="629"/>
      <c r="XO155" s="629"/>
      <c r="XP155" s="629"/>
      <c r="XQ155" s="629"/>
      <c r="XR155" s="629"/>
      <c r="XS155" s="629"/>
      <c r="XT155" s="629"/>
      <c r="XU155" s="629"/>
      <c r="XV155" s="629"/>
      <c r="XW155" s="629"/>
      <c r="XX155" s="629"/>
      <c r="XY155" s="629"/>
      <c r="XZ155" s="629"/>
      <c r="YA155" s="629"/>
      <c r="YB155" s="629"/>
      <c r="YC155" s="629"/>
      <c r="YD155" s="629"/>
      <c r="YE155" s="629"/>
      <c r="YF155" s="629"/>
      <c r="YG155" s="629"/>
      <c r="YH155" s="629"/>
      <c r="YI155" s="629"/>
      <c r="YJ155" s="629"/>
      <c r="YK155" s="629"/>
      <c r="YL155" s="629"/>
      <c r="YM155" s="629"/>
      <c r="YN155" s="629"/>
      <c r="YO155" s="629"/>
      <c r="YP155" s="629"/>
      <c r="YQ155" s="629"/>
      <c r="YR155" s="629"/>
      <c r="YS155" s="629"/>
      <c r="YT155" s="629"/>
      <c r="YU155" s="629"/>
      <c r="YV155" s="629"/>
      <c r="YW155" s="629"/>
      <c r="YX155" s="629"/>
      <c r="YY155" s="629"/>
      <c r="YZ155" s="629"/>
      <c r="ZA155" s="629"/>
      <c r="ZB155" s="629"/>
      <c r="ZC155" s="629"/>
      <c r="ZD155" s="629"/>
      <c r="ZE155" s="629"/>
      <c r="ZF155" s="629"/>
      <c r="ZG155" s="629"/>
      <c r="ZH155" s="629"/>
      <c r="ZI155" s="629"/>
      <c r="ZJ155" s="629"/>
      <c r="ZK155" s="629"/>
      <c r="ZL155" s="629"/>
      <c r="ZM155" s="629"/>
      <c r="ZN155" s="629"/>
      <c r="ZO155" s="629"/>
      <c r="ZP155" s="629"/>
      <c r="ZQ155" s="629"/>
      <c r="ZR155" s="629"/>
      <c r="ZS155" s="629"/>
      <c r="ZT155" s="629"/>
      <c r="ZU155" s="629"/>
      <c r="ZV155" s="629"/>
      <c r="ZW155" s="629"/>
      <c r="ZX155" s="629"/>
      <c r="ZY155" s="629"/>
      <c r="ZZ155" s="629"/>
      <c r="AAA155" s="629"/>
      <c r="AAB155" s="629"/>
      <c r="AAC155" s="629"/>
      <c r="AAD155" s="629"/>
      <c r="AAE155" s="629"/>
      <c r="AAF155" s="629"/>
      <c r="AAG155" s="629"/>
      <c r="AAH155" s="629"/>
      <c r="AAI155" s="629"/>
      <c r="AAJ155" s="629"/>
      <c r="AAK155" s="629"/>
      <c r="AAL155" s="629"/>
      <c r="AAM155" s="629"/>
      <c r="AAN155" s="629"/>
      <c r="AAO155" s="629"/>
      <c r="AAP155" s="629"/>
      <c r="AAQ155" s="629"/>
      <c r="AAR155" s="629"/>
      <c r="AAS155" s="629"/>
      <c r="AAT155" s="629"/>
      <c r="AAU155" s="629"/>
      <c r="AAV155" s="629"/>
      <c r="AAW155" s="629"/>
      <c r="AAX155" s="629"/>
      <c r="AAY155" s="629"/>
      <c r="AAZ155" s="629"/>
      <c r="ABA155" s="629"/>
      <c r="ABB155" s="629"/>
      <c r="ABC155" s="629"/>
      <c r="ABD155" s="629"/>
      <c r="ABE155" s="629"/>
      <c r="ABF155" s="629"/>
      <c r="ABG155" s="629"/>
      <c r="ABH155" s="629"/>
      <c r="ABI155" s="629"/>
      <c r="ABJ155" s="629"/>
      <c r="ABK155" s="629"/>
      <c r="ABL155" s="629"/>
      <c r="ABM155" s="629"/>
      <c r="ABN155" s="629"/>
      <c r="ABO155" s="629"/>
      <c r="ABP155" s="629"/>
      <c r="ABQ155" s="629"/>
      <c r="ABR155" s="629"/>
      <c r="ABS155" s="629"/>
      <c r="ABT155" s="629"/>
      <c r="ABU155" s="629"/>
      <c r="ABV155" s="629"/>
      <c r="ABW155" s="629"/>
      <c r="ABX155" s="629"/>
      <c r="ABY155" s="629"/>
      <c r="ABZ155" s="629"/>
      <c r="ACA155" s="629"/>
      <c r="ACB155" s="629"/>
      <c r="ACC155" s="629"/>
      <c r="ACD155" s="629"/>
      <c r="ACE155" s="629"/>
      <c r="ACF155" s="629"/>
      <c r="ACG155" s="629"/>
      <c r="ACH155" s="629"/>
      <c r="ACI155" s="629"/>
      <c r="ACJ155" s="629"/>
      <c r="ACK155" s="629"/>
      <c r="ACL155" s="629"/>
      <c r="ACM155" s="629"/>
      <c r="ACN155" s="629"/>
      <c r="ACO155" s="629"/>
      <c r="ACP155" s="629"/>
      <c r="ACQ155" s="629"/>
      <c r="ACR155" s="629"/>
      <c r="ACS155" s="629"/>
      <c r="ACT155" s="629"/>
      <c r="ACU155" s="629"/>
      <c r="ACV155" s="629"/>
      <c r="ACW155" s="629"/>
      <c r="ACX155" s="629"/>
      <c r="ACY155" s="629"/>
      <c r="ACZ155" s="629"/>
      <c r="ADA155" s="629"/>
      <c r="ADB155" s="629"/>
      <c r="ADC155" s="629"/>
      <c r="ADD155" s="629"/>
      <c r="ADE155" s="629"/>
      <c r="ADF155" s="629"/>
      <c r="ADG155" s="629"/>
      <c r="ADH155" s="629"/>
      <c r="ADI155" s="629"/>
      <c r="ADJ155" s="629"/>
      <c r="ADK155" s="629"/>
      <c r="ADL155" s="629"/>
      <c r="ADM155" s="629"/>
      <c r="ADN155" s="629"/>
      <c r="ADO155" s="629"/>
      <c r="ADP155" s="629"/>
      <c r="ADQ155" s="629"/>
      <c r="ADR155" s="629"/>
      <c r="ADS155" s="629"/>
      <c r="ADT155" s="629"/>
      <c r="ADU155" s="629"/>
      <c r="ADV155" s="629"/>
      <c r="ADW155" s="629"/>
      <c r="ADX155" s="629"/>
      <c r="ADY155" s="629"/>
      <c r="ADZ155" s="629"/>
      <c r="AEA155" s="629"/>
      <c r="AEB155" s="629"/>
      <c r="AEC155" s="629"/>
      <c r="AED155" s="629"/>
      <c r="AEE155" s="629"/>
      <c r="AEF155" s="629"/>
      <c r="AEG155" s="629"/>
      <c r="AEH155" s="629"/>
      <c r="AEI155" s="629"/>
      <c r="AEJ155" s="629"/>
      <c r="AEK155" s="629"/>
      <c r="AEL155" s="629"/>
      <c r="AEM155" s="629"/>
      <c r="AEN155" s="629"/>
      <c r="AEO155" s="629"/>
      <c r="AEP155" s="629"/>
      <c r="AEQ155" s="629"/>
      <c r="AER155" s="629"/>
      <c r="AES155" s="629"/>
      <c r="AET155" s="629"/>
      <c r="AEU155" s="629"/>
      <c r="AEV155" s="629"/>
      <c r="AEW155" s="629"/>
      <c r="AEX155" s="629"/>
      <c r="AEY155" s="629"/>
      <c r="AEZ155" s="629"/>
      <c r="AFA155" s="629"/>
      <c r="AFB155" s="629"/>
      <c r="AFC155" s="629"/>
      <c r="AFD155" s="629"/>
      <c r="AFE155" s="629"/>
      <c r="AFF155" s="629"/>
      <c r="AFG155" s="629"/>
      <c r="AFH155" s="629"/>
      <c r="AFI155" s="629"/>
      <c r="AFJ155" s="629"/>
      <c r="AFK155" s="629"/>
      <c r="AFL155" s="629"/>
      <c r="AFM155" s="629"/>
      <c r="AFN155" s="629"/>
      <c r="AFO155" s="629"/>
      <c r="AFP155" s="629"/>
      <c r="AFQ155" s="629"/>
      <c r="AFR155" s="629"/>
      <c r="AFS155" s="629"/>
      <c r="AFT155" s="629"/>
      <c r="AFU155" s="629"/>
      <c r="AFV155" s="629"/>
      <c r="AFW155" s="629"/>
      <c r="AFX155" s="629"/>
      <c r="AFY155" s="629"/>
      <c r="AFZ155" s="629"/>
      <c r="AGA155" s="629"/>
      <c r="AGB155" s="629"/>
      <c r="AGC155" s="629"/>
      <c r="AGD155" s="629"/>
      <c r="AGE155" s="629"/>
      <c r="AGF155" s="629"/>
      <c r="AGG155" s="629"/>
      <c r="AGH155" s="629"/>
      <c r="AGI155" s="629"/>
      <c r="AGJ155" s="629"/>
      <c r="AGK155" s="629"/>
      <c r="AGL155" s="629"/>
      <c r="AGM155" s="629"/>
      <c r="AGN155" s="629"/>
      <c r="AGO155" s="629"/>
      <c r="AGP155" s="629"/>
      <c r="AGQ155" s="629"/>
      <c r="AGR155" s="629"/>
      <c r="AGS155" s="629"/>
      <c r="AGT155" s="629"/>
      <c r="AGU155" s="629"/>
      <c r="AGV155" s="629"/>
      <c r="AGW155" s="629"/>
      <c r="AGX155" s="629"/>
      <c r="AGY155" s="629"/>
      <c r="AGZ155" s="629"/>
      <c r="AHA155" s="629"/>
      <c r="AHB155" s="629"/>
      <c r="AHC155" s="629"/>
      <c r="AHD155" s="629"/>
      <c r="AHE155" s="629"/>
      <c r="AHF155" s="629"/>
      <c r="AHG155" s="629"/>
      <c r="AHH155" s="629"/>
      <c r="AHI155" s="629"/>
      <c r="AHJ155" s="629"/>
      <c r="AHK155" s="629"/>
      <c r="AHL155" s="629"/>
      <c r="AHM155" s="629"/>
      <c r="AHN155" s="629"/>
      <c r="AHO155" s="629"/>
      <c r="AHP155" s="629"/>
      <c r="AHQ155" s="629"/>
      <c r="AHR155" s="629"/>
      <c r="AHS155" s="629"/>
      <c r="AHT155" s="629"/>
      <c r="AHU155" s="629"/>
      <c r="AHV155" s="629"/>
      <c r="AHW155" s="629"/>
      <c r="AHX155" s="629"/>
      <c r="AHY155" s="629"/>
      <c r="AHZ155" s="629"/>
      <c r="AIA155" s="629"/>
      <c r="AIB155" s="629"/>
      <c r="AIC155" s="629"/>
      <c r="AID155" s="629"/>
      <c r="AIE155" s="629"/>
      <c r="AIF155" s="629"/>
      <c r="AIG155" s="629"/>
      <c r="AIH155" s="629"/>
      <c r="AII155" s="629"/>
      <c r="AIJ155" s="629"/>
      <c r="AIK155" s="629"/>
      <c r="AIL155" s="629"/>
      <c r="AIM155" s="629"/>
      <c r="AIN155" s="629"/>
      <c r="AIO155" s="629"/>
      <c r="AIP155" s="629"/>
      <c r="AIQ155" s="629"/>
      <c r="AIR155" s="629"/>
      <c r="AIS155" s="629"/>
      <c r="AIT155" s="629"/>
      <c r="AIU155" s="629"/>
      <c r="AIV155" s="629"/>
      <c r="AIW155" s="629"/>
      <c r="AIX155" s="629"/>
      <c r="AIY155" s="629"/>
      <c r="AIZ155" s="629"/>
      <c r="AJA155" s="629"/>
      <c r="AJB155" s="629"/>
      <c r="AJC155" s="629"/>
      <c r="AJD155" s="629"/>
      <c r="AJE155" s="629"/>
      <c r="AJF155" s="629"/>
      <c r="AJG155" s="629"/>
      <c r="AJH155" s="629"/>
      <c r="AJI155" s="629"/>
      <c r="AJJ155" s="629"/>
      <c r="AJK155" s="629"/>
      <c r="AJL155" s="629"/>
      <c r="AJM155" s="629"/>
      <c r="AJN155" s="629"/>
      <c r="AJO155" s="629"/>
      <c r="AJP155" s="629"/>
      <c r="AJQ155" s="629"/>
      <c r="AJR155" s="629"/>
      <c r="AJS155" s="629"/>
      <c r="AJT155" s="629"/>
      <c r="AJU155" s="629"/>
      <c r="AJV155" s="629"/>
      <c r="AJW155" s="629"/>
      <c r="AJX155" s="629"/>
      <c r="AJY155" s="629"/>
      <c r="AJZ155" s="629"/>
      <c r="AKA155" s="629"/>
      <c r="AKB155" s="629"/>
      <c r="AKC155" s="629"/>
      <c r="AKD155" s="629"/>
      <c r="AKE155" s="629"/>
      <c r="AKF155" s="629"/>
      <c r="AKG155" s="629"/>
      <c r="AKH155" s="629"/>
      <c r="AKI155" s="629"/>
      <c r="AKJ155" s="629"/>
      <c r="AKK155" s="629"/>
      <c r="AKL155" s="629"/>
      <c r="AKM155" s="629"/>
      <c r="AKN155" s="629"/>
      <c r="AKO155" s="629"/>
      <c r="AKP155" s="629"/>
      <c r="AKQ155" s="629"/>
      <c r="AKR155" s="629"/>
      <c r="AKS155" s="629"/>
      <c r="AKT155" s="629"/>
      <c r="AKU155" s="629"/>
      <c r="AKV155" s="629"/>
      <c r="AKW155" s="629"/>
      <c r="AKX155" s="629"/>
      <c r="AKY155" s="629"/>
      <c r="AKZ155" s="629"/>
      <c r="ALA155" s="629"/>
      <c r="ALB155" s="629"/>
      <c r="ALC155" s="629"/>
      <c r="ALD155" s="629"/>
      <c r="ALE155" s="629"/>
      <c r="ALF155" s="629"/>
      <c r="ALG155" s="629"/>
      <c r="ALH155" s="629"/>
      <c r="ALI155" s="629"/>
      <c r="ALJ155" s="629"/>
      <c r="ALK155" s="629"/>
      <c r="ALL155" s="629"/>
      <c r="ALM155" s="629"/>
      <c r="ALN155" s="629"/>
      <c r="ALO155" s="629"/>
      <c r="ALP155" s="629"/>
      <c r="ALQ155" s="629"/>
      <c r="ALR155" s="629"/>
      <c r="ALS155" s="629"/>
      <c r="ALT155" s="629"/>
      <c r="ALU155" s="629"/>
      <c r="ALV155" s="629"/>
      <c r="ALW155" s="629"/>
      <c r="ALX155" s="629"/>
      <c r="ALY155" s="629"/>
      <c r="ALZ155" s="629"/>
      <c r="AMA155" s="629"/>
      <c r="AMB155" s="629"/>
      <c r="AMC155" s="629"/>
      <c r="AMD155" s="629"/>
      <c r="AME155" s="629"/>
      <c r="AMF155" s="629"/>
      <c r="AMG155" s="629"/>
      <c r="AMH155" s="629"/>
      <c r="AMI155" s="629"/>
      <c r="AMJ155" s="629"/>
      <c r="AMK155" s="629"/>
      <c r="AML155" s="629"/>
      <c r="AMM155" s="629"/>
      <c r="AMN155" s="629"/>
      <c r="AMO155" s="629"/>
      <c r="AMP155" s="629"/>
      <c r="AMQ155" s="629"/>
      <c r="AMR155" s="629"/>
      <c r="AMS155" s="629"/>
      <c r="AMT155" s="629"/>
      <c r="AMU155" s="629"/>
      <c r="AMV155" s="629"/>
      <c r="AMW155" s="629"/>
      <c r="AMX155" s="629"/>
      <c r="AMY155" s="629"/>
      <c r="AMZ155" s="629"/>
      <c r="ANA155" s="629"/>
      <c r="ANB155" s="629"/>
      <c r="ANC155" s="629"/>
      <c r="AND155" s="629"/>
      <c r="ANE155" s="629"/>
      <c r="ANF155" s="629"/>
      <c r="ANG155" s="629"/>
      <c r="ANH155" s="629"/>
      <c r="ANI155" s="629"/>
      <c r="ANJ155" s="629"/>
      <c r="ANK155" s="629"/>
      <c r="ANL155" s="629"/>
      <c r="ANM155" s="629"/>
      <c r="ANN155" s="629"/>
      <c r="ANO155" s="629"/>
      <c r="ANP155" s="629"/>
      <c r="ANQ155" s="629"/>
      <c r="ANR155" s="629"/>
      <c r="ANS155" s="629"/>
      <c r="ANT155" s="629"/>
      <c r="ANU155" s="629"/>
      <c r="ANV155" s="629"/>
      <c r="ANW155" s="629"/>
      <c r="ANX155" s="629"/>
      <c r="ANY155" s="629"/>
      <c r="ANZ155" s="629"/>
      <c r="AOA155" s="629"/>
      <c r="AOB155" s="629"/>
      <c r="AOC155" s="629"/>
      <c r="AOD155" s="629"/>
      <c r="AOE155" s="629"/>
      <c r="AOF155" s="629"/>
      <c r="AOG155" s="629"/>
      <c r="AOH155" s="629"/>
      <c r="AOI155" s="629"/>
      <c r="AOJ155" s="629"/>
      <c r="AOK155" s="629"/>
      <c r="AOL155" s="629"/>
      <c r="AOM155" s="629"/>
      <c r="AON155" s="629"/>
      <c r="AOO155" s="629"/>
      <c r="AOP155" s="629"/>
      <c r="AOQ155" s="629"/>
      <c r="AOR155" s="629"/>
      <c r="AOS155" s="629"/>
      <c r="AOT155" s="629"/>
      <c r="AOU155" s="629"/>
      <c r="AOV155" s="629"/>
      <c r="AOW155" s="629"/>
      <c r="AOX155" s="629"/>
      <c r="AOY155" s="629"/>
      <c r="AOZ155" s="629"/>
      <c r="APA155" s="629"/>
      <c r="APB155" s="629"/>
      <c r="APC155" s="629"/>
      <c r="APD155" s="629"/>
      <c r="APE155" s="629"/>
      <c r="APF155" s="629"/>
      <c r="APG155" s="629"/>
      <c r="APH155" s="629"/>
      <c r="API155" s="629"/>
      <c r="APJ155" s="629"/>
      <c r="APK155" s="629"/>
      <c r="APL155" s="629"/>
      <c r="APM155" s="629"/>
      <c r="APN155" s="629"/>
      <c r="APO155" s="629"/>
      <c r="APP155" s="629"/>
      <c r="APQ155" s="629"/>
      <c r="APR155" s="629"/>
      <c r="APS155" s="629"/>
      <c r="APT155" s="629"/>
      <c r="APU155" s="629"/>
      <c r="APV155" s="629"/>
      <c r="APW155" s="629"/>
      <c r="APX155" s="629"/>
      <c r="APY155" s="629"/>
      <c r="APZ155" s="629"/>
      <c r="AQA155" s="629"/>
      <c r="AQB155" s="629"/>
      <c r="AQC155" s="629"/>
      <c r="AQD155" s="629"/>
      <c r="AQE155" s="629"/>
      <c r="AQF155" s="629"/>
      <c r="AQG155" s="629"/>
      <c r="AQH155" s="629"/>
      <c r="AQI155" s="629"/>
      <c r="AQJ155" s="629"/>
      <c r="AQK155" s="629"/>
      <c r="AQL155" s="629"/>
      <c r="AQM155" s="629"/>
      <c r="AQN155" s="629"/>
      <c r="AQO155" s="629"/>
      <c r="AQP155" s="629"/>
      <c r="AQQ155" s="629"/>
      <c r="AQR155" s="629"/>
      <c r="AQS155" s="629"/>
      <c r="AQT155" s="629"/>
      <c r="AQU155" s="629"/>
      <c r="AQV155" s="629"/>
      <c r="AQW155" s="629"/>
      <c r="AQX155" s="629"/>
      <c r="AQY155" s="629"/>
      <c r="AQZ155" s="629"/>
      <c r="ARA155" s="629"/>
      <c r="ARB155" s="629"/>
      <c r="ARC155" s="629"/>
      <c r="ARD155" s="629"/>
      <c r="ARE155" s="629"/>
      <c r="ARF155" s="629"/>
      <c r="ARG155" s="629"/>
      <c r="ARH155" s="629"/>
      <c r="ARI155" s="629"/>
      <c r="ARJ155" s="629"/>
      <c r="ARK155" s="629"/>
      <c r="ARL155" s="629"/>
      <c r="ARM155" s="629"/>
      <c r="ARN155" s="629"/>
      <c r="ARO155" s="629"/>
      <c r="ARP155" s="629"/>
      <c r="ARQ155" s="629"/>
      <c r="ARR155" s="629"/>
      <c r="ARS155" s="629"/>
      <c r="ART155" s="629"/>
      <c r="ARU155" s="629"/>
      <c r="ARV155" s="629"/>
      <c r="ARW155" s="629"/>
      <c r="ARX155" s="629"/>
      <c r="ARY155" s="629"/>
      <c r="ARZ155" s="629"/>
      <c r="ASA155" s="629"/>
      <c r="ASB155" s="629"/>
      <c r="ASC155" s="629"/>
      <c r="ASD155" s="629"/>
      <c r="ASE155" s="629"/>
      <c r="ASF155" s="629"/>
      <c r="ASG155" s="629"/>
      <c r="ASH155" s="629"/>
      <c r="ASI155" s="629"/>
      <c r="ASJ155" s="629"/>
      <c r="ASK155" s="629"/>
      <c r="ASL155" s="629"/>
      <c r="ASM155" s="629"/>
      <c r="ASN155" s="629"/>
      <c r="ASO155" s="629"/>
      <c r="ASP155" s="629"/>
      <c r="ASQ155" s="629"/>
      <c r="ASR155" s="629"/>
      <c r="ASS155" s="629"/>
      <c r="AST155" s="629"/>
      <c r="ASU155" s="629"/>
      <c r="ASV155" s="629"/>
      <c r="ASW155" s="629"/>
      <c r="ASX155" s="629"/>
      <c r="ASY155" s="629"/>
      <c r="ASZ155" s="629"/>
      <c r="ATA155" s="629"/>
      <c r="ATB155" s="629"/>
      <c r="ATC155" s="629"/>
      <c r="ATD155" s="629"/>
      <c r="ATE155" s="629"/>
      <c r="ATF155" s="629"/>
      <c r="ATG155" s="629"/>
      <c r="ATH155" s="629"/>
      <c r="ATI155" s="629"/>
      <c r="ATJ155" s="629"/>
      <c r="ATK155" s="629"/>
      <c r="ATL155" s="629"/>
      <c r="ATM155" s="629"/>
      <c r="ATN155" s="629"/>
      <c r="ATO155" s="629"/>
      <c r="ATP155" s="629"/>
      <c r="ATQ155" s="629"/>
      <c r="ATR155" s="629"/>
      <c r="ATS155" s="629"/>
      <c r="ATT155" s="629"/>
      <c r="ATU155" s="629"/>
      <c r="ATV155" s="629"/>
      <c r="ATW155" s="629"/>
      <c r="ATX155" s="629"/>
      <c r="ATY155" s="629"/>
      <c r="ATZ155" s="629"/>
      <c r="AUA155" s="629"/>
      <c r="AUB155" s="629"/>
      <c r="AUC155" s="629"/>
      <c r="AUD155" s="629"/>
      <c r="AUE155" s="629"/>
      <c r="AUF155" s="629"/>
      <c r="AUG155" s="629"/>
      <c r="AUH155" s="629"/>
      <c r="AUI155" s="629"/>
      <c r="AUJ155" s="629"/>
      <c r="AUK155" s="629"/>
      <c r="AUL155" s="629"/>
      <c r="AUM155" s="629"/>
      <c r="AUN155" s="629"/>
      <c r="AUO155" s="629"/>
      <c r="AUP155" s="629"/>
      <c r="AUQ155" s="629"/>
      <c r="AUR155" s="629"/>
      <c r="AUS155" s="629"/>
      <c r="AUT155" s="629"/>
      <c r="AUU155" s="629"/>
      <c r="AUV155" s="629"/>
      <c r="AUW155" s="629"/>
      <c r="AUX155" s="629"/>
      <c r="AUY155" s="629"/>
      <c r="AUZ155" s="629"/>
      <c r="AVA155" s="629"/>
      <c r="AVB155" s="629"/>
      <c r="AVC155" s="629"/>
      <c r="AVD155" s="629"/>
      <c r="AVE155" s="629"/>
      <c r="AVF155" s="629"/>
      <c r="AVG155" s="629"/>
      <c r="AVH155" s="629"/>
      <c r="AVI155" s="629"/>
      <c r="AVJ155" s="629"/>
      <c r="AVK155" s="629"/>
      <c r="AVL155" s="629"/>
      <c r="AVM155" s="629"/>
      <c r="AVN155" s="629"/>
      <c r="AVO155" s="629"/>
      <c r="AVP155" s="629"/>
      <c r="AVQ155" s="629"/>
      <c r="AVR155" s="629"/>
      <c r="AVS155" s="629"/>
      <c r="AVT155" s="629"/>
      <c r="AVU155" s="629"/>
      <c r="AVV155" s="629"/>
      <c r="AVW155" s="629"/>
      <c r="AVX155" s="629"/>
      <c r="AVY155" s="629"/>
      <c r="AVZ155" s="629"/>
      <c r="AWA155" s="629"/>
      <c r="AWB155" s="629"/>
      <c r="AWC155" s="629"/>
      <c r="AWD155" s="629"/>
      <c r="AWE155" s="629"/>
      <c r="AWF155" s="629"/>
      <c r="AWG155" s="629"/>
      <c r="AWH155" s="629"/>
      <c r="AWI155" s="629"/>
      <c r="AWJ155" s="629"/>
      <c r="AWK155" s="629"/>
      <c r="AWL155" s="629"/>
      <c r="AWM155" s="629"/>
      <c r="AWN155" s="629"/>
      <c r="AWO155" s="629"/>
      <c r="AWP155" s="629"/>
      <c r="AWQ155" s="629"/>
      <c r="AWR155" s="629"/>
      <c r="AWS155" s="629"/>
      <c r="AWT155" s="629"/>
      <c r="AWU155" s="629"/>
      <c r="AWV155" s="629"/>
      <c r="AWW155" s="629"/>
      <c r="AWX155" s="629"/>
      <c r="AWY155" s="629"/>
      <c r="AWZ155" s="629"/>
      <c r="AXA155" s="629"/>
      <c r="AXB155" s="629"/>
      <c r="AXC155" s="629"/>
      <c r="AXD155" s="629"/>
      <c r="AXE155" s="629"/>
      <c r="AXF155" s="629"/>
      <c r="AXG155" s="629"/>
      <c r="AXH155" s="629"/>
      <c r="AXI155" s="629"/>
      <c r="AXJ155" s="629"/>
      <c r="AXK155" s="629"/>
      <c r="AXL155" s="629"/>
      <c r="AXM155" s="629"/>
      <c r="AXN155" s="629"/>
      <c r="AXO155" s="629"/>
      <c r="AXP155" s="629"/>
      <c r="AXQ155" s="629"/>
      <c r="AXR155" s="629"/>
      <c r="AXS155" s="629"/>
      <c r="AXT155" s="629"/>
      <c r="AXU155" s="629"/>
      <c r="AXV155" s="629"/>
      <c r="AXW155" s="629"/>
      <c r="AXX155" s="629"/>
      <c r="AXY155" s="629"/>
      <c r="AXZ155" s="629"/>
      <c r="AYA155" s="629"/>
      <c r="AYB155" s="629"/>
      <c r="AYC155" s="629"/>
      <c r="AYD155" s="629"/>
      <c r="AYE155" s="629"/>
      <c r="AYF155" s="629"/>
      <c r="AYG155" s="629"/>
      <c r="AYH155" s="629"/>
      <c r="AYI155" s="629"/>
      <c r="AYJ155" s="629"/>
      <c r="AYK155" s="629"/>
      <c r="AYL155" s="629"/>
      <c r="AYM155" s="629"/>
      <c r="AYN155" s="629"/>
      <c r="AYO155" s="629"/>
      <c r="AYP155" s="629"/>
      <c r="AYQ155" s="629"/>
      <c r="AYR155" s="629"/>
      <c r="AYS155" s="629"/>
      <c r="AYT155" s="629"/>
      <c r="AYU155" s="629"/>
      <c r="AYV155" s="629"/>
      <c r="AYW155" s="629"/>
      <c r="AYX155" s="629"/>
      <c r="AYY155" s="629"/>
      <c r="AYZ155" s="629"/>
      <c r="AZA155" s="629"/>
      <c r="AZB155" s="629"/>
      <c r="AZC155" s="629"/>
      <c r="AZD155" s="629"/>
      <c r="AZE155" s="629"/>
      <c r="AZF155" s="629"/>
      <c r="AZG155" s="629"/>
      <c r="AZH155" s="629"/>
      <c r="AZI155" s="629"/>
      <c r="AZJ155" s="629"/>
      <c r="AZK155" s="629"/>
      <c r="AZL155" s="629"/>
      <c r="AZM155" s="629"/>
      <c r="AZN155" s="629"/>
      <c r="AZO155" s="629"/>
      <c r="AZP155" s="629"/>
      <c r="AZQ155" s="629"/>
      <c r="AZR155" s="629"/>
      <c r="AZS155" s="629"/>
      <c r="AZT155" s="629"/>
      <c r="AZU155" s="629"/>
      <c r="AZV155" s="629"/>
      <c r="AZW155" s="629"/>
      <c r="AZX155" s="629"/>
      <c r="AZY155" s="629"/>
      <c r="AZZ155" s="629"/>
      <c r="BAA155" s="629"/>
      <c r="BAB155" s="629"/>
      <c r="BAC155" s="629"/>
      <c r="BAD155" s="629"/>
      <c r="BAE155" s="629"/>
      <c r="BAF155" s="629"/>
      <c r="BAG155" s="629"/>
      <c r="BAH155" s="629"/>
      <c r="BAI155" s="629"/>
      <c r="BAJ155" s="629"/>
      <c r="BAK155" s="629"/>
      <c r="BAL155" s="629"/>
      <c r="BAM155" s="629"/>
      <c r="BAN155" s="629"/>
      <c r="BAO155" s="629"/>
      <c r="BAP155" s="629"/>
      <c r="BAQ155" s="629"/>
      <c r="BAR155" s="629"/>
      <c r="BAS155" s="629"/>
      <c r="BAT155" s="629"/>
      <c r="BAU155" s="629"/>
      <c r="BAV155" s="629"/>
      <c r="BAW155" s="629"/>
      <c r="BAX155" s="629"/>
      <c r="BAY155" s="629"/>
      <c r="BAZ155" s="629"/>
      <c r="BBA155" s="629"/>
      <c r="BBB155" s="629"/>
      <c r="BBC155" s="629"/>
      <c r="BBD155" s="629"/>
      <c r="BBE155" s="629"/>
      <c r="BBF155" s="629"/>
      <c r="BBG155" s="629"/>
      <c r="BBH155" s="629"/>
      <c r="BBI155" s="629"/>
      <c r="BBJ155" s="629"/>
      <c r="BBK155" s="629"/>
      <c r="BBL155" s="629"/>
      <c r="BBM155" s="629"/>
      <c r="BBN155" s="629"/>
      <c r="BBO155" s="629"/>
      <c r="BBP155" s="629"/>
      <c r="BBQ155" s="629"/>
      <c r="BBR155" s="629"/>
      <c r="BBS155" s="629"/>
      <c r="BBT155" s="629"/>
      <c r="BBU155" s="629"/>
      <c r="BBV155" s="629"/>
      <c r="BBW155" s="629"/>
      <c r="BBX155" s="629"/>
      <c r="BBY155" s="629"/>
      <c r="BBZ155" s="629"/>
      <c r="BCA155" s="629"/>
      <c r="BCB155" s="629"/>
      <c r="BCC155" s="629"/>
      <c r="BCD155" s="629"/>
      <c r="BCE155" s="629"/>
      <c r="BCF155" s="629"/>
      <c r="BCG155" s="629"/>
      <c r="BCH155" s="629"/>
      <c r="BCI155" s="629"/>
      <c r="BCJ155" s="629"/>
      <c r="BCK155" s="629"/>
      <c r="BCL155" s="629"/>
      <c r="BCM155" s="629"/>
      <c r="BCN155" s="629"/>
      <c r="BCO155" s="629"/>
      <c r="BCP155" s="629"/>
      <c r="BCQ155" s="629"/>
      <c r="BCR155" s="629"/>
      <c r="BCS155" s="629"/>
      <c r="BCT155" s="629"/>
      <c r="BCU155" s="629"/>
      <c r="BCV155" s="629"/>
      <c r="BCW155" s="629"/>
      <c r="BCX155" s="629"/>
      <c r="BCY155" s="629"/>
      <c r="BCZ155" s="629"/>
      <c r="BDA155" s="629"/>
      <c r="BDB155" s="629"/>
      <c r="BDC155" s="629"/>
      <c r="BDD155" s="629"/>
      <c r="BDE155" s="629"/>
      <c r="BDF155" s="629"/>
      <c r="BDG155" s="629"/>
      <c r="BDH155" s="629"/>
      <c r="BDI155" s="629"/>
      <c r="BDJ155" s="629"/>
      <c r="BDK155" s="629"/>
      <c r="BDL155" s="629"/>
      <c r="BDM155" s="629"/>
      <c r="BDN155" s="629"/>
      <c r="BDO155" s="629"/>
      <c r="BDP155" s="629"/>
      <c r="BDQ155" s="629"/>
      <c r="BDR155" s="629"/>
      <c r="BDS155" s="629"/>
      <c r="BDT155" s="629"/>
      <c r="BDU155" s="629"/>
      <c r="BDV155" s="629"/>
      <c r="BDW155" s="629"/>
      <c r="BDX155" s="629"/>
      <c r="BDY155" s="629"/>
      <c r="BDZ155" s="629"/>
      <c r="BEA155" s="629"/>
      <c r="BEB155" s="629"/>
      <c r="BEC155" s="629"/>
      <c r="BED155" s="629"/>
      <c r="BEE155" s="629"/>
      <c r="BEF155" s="629"/>
      <c r="BEG155" s="629"/>
      <c r="BEH155" s="629"/>
      <c r="BEI155" s="629"/>
      <c r="BEJ155" s="629"/>
      <c r="BEK155" s="629"/>
      <c r="BEL155" s="629"/>
      <c r="BEM155" s="629"/>
      <c r="BEN155" s="629"/>
      <c r="BEO155" s="629"/>
      <c r="BEP155" s="629"/>
      <c r="BEQ155" s="629"/>
      <c r="BER155" s="629"/>
      <c r="BES155" s="629"/>
      <c r="BET155" s="629"/>
      <c r="BEU155" s="629"/>
      <c r="BEV155" s="629"/>
      <c r="BEW155" s="629"/>
      <c r="BEX155" s="629"/>
      <c r="BEY155" s="629"/>
      <c r="BEZ155" s="629"/>
      <c r="BFA155" s="629"/>
      <c r="BFB155" s="629"/>
      <c r="BFC155" s="629"/>
      <c r="BFD155" s="629"/>
      <c r="BFE155" s="629"/>
      <c r="BFF155" s="629"/>
      <c r="BFG155" s="629"/>
      <c r="BFH155" s="629"/>
      <c r="BFI155" s="629"/>
      <c r="BFJ155" s="629"/>
      <c r="BFK155" s="629"/>
      <c r="BFL155" s="629"/>
      <c r="BFM155" s="629"/>
      <c r="BFN155" s="629"/>
      <c r="BFO155" s="629"/>
      <c r="BFP155" s="629"/>
      <c r="BFQ155" s="629"/>
      <c r="BFR155" s="629"/>
      <c r="BFS155" s="629"/>
      <c r="BFT155" s="629"/>
      <c r="BFU155" s="629"/>
      <c r="BFV155" s="629"/>
      <c r="BFW155" s="629"/>
      <c r="BFX155" s="629"/>
      <c r="BFY155" s="629"/>
      <c r="BFZ155" s="629"/>
      <c r="BGA155" s="629"/>
      <c r="BGB155" s="629"/>
      <c r="BGC155" s="629"/>
      <c r="BGD155" s="629"/>
      <c r="BGE155" s="629"/>
      <c r="BGF155" s="629"/>
      <c r="BGG155" s="629"/>
      <c r="BGH155" s="629"/>
      <c r="BGI155" s="629"/>
      <c r="BGJ155" s="629"/>
      <c r="BGK155" s="629"/>
      <c r="BGL155" s="629"/>
      <c r="BGM155" s="629"/>
      <c r="BGN155" s="629"/>
      <c r="BGO155" s="629"/>
      <c r="BGP155" s="629"/>
      <c r="BGQ155" s="629"/>
      <c r="BGR155" s="629"/>
      <c r="BGS155" s="629"/>
      <c r="BGT155" s="629"/>
      <c r="BGU155" s="629"/>
      <c r="BGV155" s="629"/>
      <c r="BGW155" s="629"/>
      <c r="BGX155" s="629"/>
      <c r="BGY155" s="629"/>
      <c r="BGZ155" s="629"/>
      <c r="BHA155" s="629"/>
      <c r="BHB155" s="629"/>
      <c r="BHC155" s="629"/>
      <c r="BHD155" s="629"/>
      <c r="BHE155" s="629"/>
      <c r="BHF155" s="629"/>
      <c r="BHG155" s="629"/>
      <c r="BHH155" s="629"/>
      <c r="BHI155" s="629"/>
      <c r="BHJ155" s="629"/>
      <c r="BHK155" s="629"/>
      <c r="BHL155" s="629"/>
      <c r="BHM155" s="629"/>
      <c r="BHN155" s="629"/>
      <c r="BHO155" s="629"/>
      <c r="BHP155" s="629"/>
      <c r="BHQ155" s="629"/>
      <c r="BHR155" s="629"/>
      <c r="BHS155" s="629"/>
      <c r="BHT155" s="629"/>
      <c r="BHU155" s="629"/>
      <c r="BHV155" s="629"/>
      <c r="BHW155" s="629"/>
      <c r="BHX155" s="629"/>
      <c r="BHY155" s="629"/>
      <c r="BHZ155" s="629"/>
      <c r="BIA155" s="629"/>
      <c r="BIB155" s="629"/>
      <c r="BIC155" s="629"/>
      <c r="BID155" s="629"/>
      <c r="BIE155" s="629"/>
      <c r="BIF155" s="629"/>
      <c r="BIG155" s="629"/>
      <c r="BIH155" s="629"/>
      <c r="BII155" s="629"/>
      <c r="BIJ155" s="629"/>
      <c r="BIK155" s="629"/>
      <c r="BIL155" s="629"/>
      <c r="BIM155" s="629"/>
      <c r="BIN155" s="629"/>
      <c r="BIO155" s="629"/>
      <c r="BIP155" s="629"/>
      <c r="BIQ155" s="629"/>
      <c r="BIR155" s="629"/>
      <c r="BIS155" s="629"/>
      <c r="BIT155" s="629"/>
      <c r="BIU155" s="629"/>
      <c r="BIV155" s="629"/>
      <c r="BIW155" s="629"/>
      <c r="BIX155" s="629"/>
      <c r="BIY155" s="629"/>
      <c r="BIZ155" s="629"/>
      <c r="BJA155" s="629"/>
      <c r="BJB155" s="629"/>
      <c r="BJC155" s="629"/>
      <c r="BJD155" s="629"/>
      <c r="BJE155" s="629"/>
      <c r="BJF155" s="629"/>
      <c r="BJG155" s="629"/>
      <c r="BJH155" s="629"/>
      <c r="BJI155" s="629"/>
      <c r="BJJ155" s="629"/>
      <c r="BJK155" s="629"/>
      <c r="BJL155" s="629"/>
      <c r="BJM155" s="629"/>
      <c r="BJN155" s="629"/>
      <c r="BJO155" s="629"/>
      <c r="BJP155" s="629"/>
      <c r="BJQ155" s="629"/>
      <c r="BJR155" s="629"/>
      <c r="BJS155" s="629"/>
      <c r="BJT155" s="629"/>
      <c r="BJU155" s="629"/>
      <c r="BJV155" s="629"/>
      <c r="BJW155" s="629"/>
      <c r="BJX155" s="629"/>
      <c r="BJY155" s="629"/>
      <c r="BJZ155" s="629"/>
      <c r="BKA155" s="629"/>
      <c r="BKB155" s="629"/>
      <c r="BKC155" s="629"/>
      <c r="BKD155" s="629"/>
      <c r="BKE155" s="629"/>
      <c r="BKF155" s="629"/>
      <c r="BKG155" s="629"/>
      <c r="BKH155" s="629"/>
      <c r="BKI155" s="629"/>
      <c r="BKJ155" s="629"/>
      <c r="BKK155" s="629"/>
      <c r="BKL155" s="629"/>
      <c r="BKM155" s="629"/>
      <c r="BKN155" s="629"/>
      <c r="BKO155" s="629"/>
      <c r="BKP155" s="629"/>
      <c r="BKQ155" s="629"/>
      <c r="BKR155" s="629"/>
      <c r="BKS155" s="629"/>
      <c r="BKT155" s="629"/>
      <c r="BKU155" s="629"/>
      <c r="BKV155" s="629"/>
      <c r="BKW155" s="629"/>
      <c r="BKX155" s="629"/>
      <c r="BKY155" s="629"/>
      <c r="BKZ155" s="629"/>
      <c r="BLA155" s="629"/>
      <c r="BLB155" s="629"/>
      <c r="BLC155" s="629"/>
      <c r="BLD155" s="629"/>
      <c r="BLE155" s="629"/>
      <c r="BLF155" s="629"/>
      <c r="BLG155" s="629"/>
      <c r="BLH155" s="629"/>
      <c r="BLI155" s="629"/>
      <c r="BLJ155" s="629"/>
      <c r="BLK155" s="629"/>
      <c r="BLL155" s="629"/>
      <c r="BLM155" s="629"/>
      <c r="BLN155" s="629"/>
      <c r="BLO155" s="629"/>
      <c r="BLP155" s="629"/>
      <c r="BLQ155" s="629"/>
      <c r="BLR155" s="629"/>
      <c r="BLS155" s="629"/>
      <c r="BLT155" s="629"/>
      <c r="BLU155" s="629"/>
      <c r="BLV155" s="629"/>
      <c r="BLW155" s="629"/>
      <c r="BLX155" s="629"/>
      <c r="BLY155" s="629"/>
      <c r="BLZ155" s="629"/>
      <c r="BMA155" s="629"/>
      <c r="BMB155" s="629"/>
      <c r="BMC155" s="629"/>
      <c r="BMD155" s="629"/>
      <c r="BME155" s="629"/>
      <c r="BMF155" s="629"/>
      <c r="BMG155" s="629"/>
      <c r="BMH155" s="629"/>
      <c r="BMI155" s="629"/>
      <c r="BMJ155" s="629"/>
      <c r="BMK155" s="629"/>
      <c r="BML155" s="629"/>
      <c r="BMM155" s="629"/>
      <c r="BMN155" s="629"/>
      <c r="BMO155" s="629"/>
      <c r="BMP155" s="629"/>
      <c r="BMQ155" s="629"/>
      <c r="BMR155" s="629"/>
      <c r="BMS155" s="629"/>
      <c r="BMT155" s="629"/>
      <c r="BMU155" s="629"/>
      <c r="BMV155" s="629"/>
      <c r="BMW155" s="629"/>
      <c r="BMX155" s="629"/>
      <c r="BMY155" s="629"/>
      <c r="BMZ155" s="629"/>
      <c r="BNA155" s="629"/>
      <c r="BNB155" s="629"/>
      <c r="BNC155" s="629"/>
      <c r="BND155" s="629"/>
      <c r="BNE155" s="629"/>
      <c r="BNF155" s="629"/>
      <c r="BNG155" s="629"/>
      <c r="BNH155" s="629"/>
      <c r="BNI155" s="629"/>
      <c r="BNJ155" s="629"/>
      <c r="BNK155" s="629"/>
      <c r="BNL155" s="629"/>
      <c r="BNM155" s="629"/>
      <c r="BNN155" s="629"/>
      <c r="BNO155" s="629"/>
      <c r="BNP155" s="629"/>
      <c r="BNQ155" s="629"/>
      <c r="BNR155" s="629"/>
      <c r="BNS155" s="629"/>
      <c r="BNT155" s="629"/>
      <c r="BNU155" s="629"/>
      <c r="BNV155" s="629"/>
      <c r="BNW155" s="629"/>
      <c r="BNX155" s="629"/>
      <c r="BNY155" s="629"/>
      <c r="BNZ155" s="629"/>
      <c r="BOA155" s="629"/>
      <c r="BOB155" s="629"/>
      <c r="BOC155" s="629"/>
      <c r="BOD155" s="629"/>
      <c r="BOE155" s="629"/>
      <c r="BOF155" s="629"/>
      <c r="BOG155" s="629"/>
      <c r="BOH155" s="629"/>
      <c r="BOI155" s="629"/>
      <c r="BOJ155" s="629"/>
      <c r="BOK155" s="629"/>
      <c r="BOL155" s="629"/>
      <c r="BOM155" s="629"/>
      <c r="BON155" s="629"/>
      <c r="BOO155" s="629"/>
      <c r="BOP155" s="629"/>
      <c r="BOQ155" s="629"/>
      <c r="BOR155" s="629"/>
      <c r="BOS155" s="629"/>
      <c r="BOT155" s="629"/>
      <c r="BOU155" s="629"/>
      <c r="BOV155" s="629"/>
      <c r="BOW155" s="629"/>
      <c r="BOX155" s="629"/>
      <c r="BOY155" s="629"/>
      <c r="BOZ155" s="629"/>
      <c r="BPA155" s="629"/>
      <c r="BPB155" s="629"/>
      <c r="BPC155" s="629"/>
      <c r="BPD155" s="629"/>
      <c r="BPE155" s="629"/>
      <c r="BPF155" s="629"/>
      <c r="BPG155" s="629"/>
      <c r="BPH155" s="629"/>
      <c r="BPI155" s="629"/>
      <c r="BPJ155" s="629"/>
      <c r="BPK155" s="629"/>
      <c r="BPL155" s="629"/>
      <c r="BPM155" s="629"/>
      <c r="BPN155" s="629"/>
      <c r="BPO155" s="629"/>
      <c r="BPP155" s="629"/>
      <c r="BPQ155" s="629"/>
      <c r="BPR155" s="629"/>
      <c r="BPS155" s="629"/>
      <c r="BPT155" s="629"/>
      <c r="BPU155" s="629"/>
      <c r="BPV155" s="629"/>
      <c r="BPW155" s="629"/>
      <c r="BPX155" s="629"/>
      <c r="BPY155" s="629"/>
      <c r="BPZ155" s="629"/>
      <c r="BQA155" s="629"/>
      <c r="BQB155" s="629"/>
      <c r="BQC155" s="629"/>
      <c r="BQD155" s="629"/>
      <c r="BQE155" s="629"/>
      <c r="BQF155" s="629"/>
      <c r="BQG155" s="629"/>
      <c r="BQH155" s="629"/>
      <c r="BQI155" s="629"/>
      <c r="BQJ155" s="629"/>
      <c r="BQK155" s="629"/>
      <c r="BQL155" s="629"/>
      <c r="BQM155" s="629"/>
      <c r="BQN155" s="629"/>
      <c r="BQO155" s="629"/>
      <c r="BQP155" s="629"/>
      <c r="BQQ155" s="629"/>
      <c r="BQR155" s="629"/>
      <c r="BQS155" s="629"/>
      <c r="BQT155" s="629"/>
      <c r="BQU155" s="629"/>
      <c r="BQV155" s="629"/>
      <c r="BQW155" s="629"/>
      <c r="BQX155" s="629"/>
      <c r="BQY155" s="629"/>
      <c r="BQZ155" s="629"/>
      <c r="BRA155" s="629"/>
      <c r="BRB155" s="629"/>
      <c r="BRC155" s="629"/>
      <c r="BRD155" s="629"/>
      <c r="BRE155" s="629"/>
      <c r="BRF155" s="629"/>
      <c r="BRG155" s="629"/>
      <c r="BRH155" s="629"/>
      <c r="BRI155" s="629"/>
      <c r="BRJ155" s="629"/>
      <c r="BRK155" s="629"/>
      <c r="BRL155" s="629"/>
      <c r="BRM155" s="629"/>
      <c r="BRN155" s="629"/>
      <c r="BRO155" s="629"/>
      <c r="BRP155" s="629"/>
      <c r="BRQ155" s="629"/>
      <c r="BRR155" s="629"/>
      <c r="BRS155" s="629"/>
      <c r="BRT155" s="629"/>
      <c r="BRU155" s="629"/>
      <c r="BRV155" s="629"/>
      <c r="BRW155" s="629"/>
      <c r="BRX155" s="629"/>
      <c r="BRY155" s="629"/>
      <c r="BRZ155" s="629"/>
      <c r="BSA155" s="629"/>
      <c r="BSB155" s="629"/>
      <c r="BSC155" s="629"/>
      <c r="BSD155" s="629"/>
      <c r="BSE155" s="629"/>
      <c r="BSF155" s="629"/>
      <c r="BSG155" s="629"/>
      <c r="BSH155" s="629"/>
      <c r="BSI155" s="629"/>
      <c r="BSJ155" s="629"/>
      <c r="BSK155" s="629"/>
      <c r="BSL155" s="629"/>
      <c r="BSM155" s="629"/>
      <c r="BSN155" s="629"/>
      <c r="BSO155" s="629"/>
      <c r="BSP155" s="629"/>
      <c r="BSQ155" s="629"/>
      <c r="BSR155" s="629"/>
      <c r="BSS155" s="629"/>
      <c r="BST155" s="629"/>
      <c r="BSU155" s="629"/>
      <c r="BSV155" s="629"/>
      <c r="BSW155" s="629"/>
      <c r="BSX155" s="629"/>
      <c r="BSY155" s="629"/>
      <c r="BSZ155" s="629"/>
      <c r="BTA155" s="629"/>
      <c r="BTB155" s="629"/>
      <c r="BTC155" s="629"/>
      <c r="BTD155" s="629"/>
      <c r="BTE155" s="629"/>
      <c r="BTF155" s="629"/>
      <c r="BTG155" s="629"/>
      <c r="BTH155" s="629"/>
      <c r="BTI155" s="629"/>
      <c r="BTJ155" s="629"/>
      <c r="BTK155" s="629"/>
      <c r="BTL155" s="629"/>
      <c r="BTM155" s="629"/>
      <c r="BTN155" s="629"/>
      <c r="BTO155" s="629"/>
      <c r="BTP155" s="629"/>
      <c r="BTQ155" s="629"/>
      <c r="BTR155" s="629"/>
      <c r="BTS155" s="629"/>
      <c r="BTT155" s="629"/>
      <c r="BTU155" s="629"/>
      <c r="BTV155" s="629"/>
      <c r="BTW155" s="629"/>
      <c r="BTX155" s="629"/>
      <c r="BTY155" s="629"/>
      <c r="BTZ155" s="629"/>
      <c r="BUA155" s="629"/>
      <c r="BUB155" s="629"/>
      <c r="BUC155" s="629"/>
      <c r="BUD155" s="629"/>
      <c r="BUE155" s="629"/>
      <c r="BUF155" s="629"/>
      <c r="BUG155" s="629"/>
      <c r="BUH155" s="629"/>
      <c r="BUI155" s="629"/>
      <c r="BUJ155" s="629"/>
      <c r="BUK155" s="629"/>
      <c r="BUL155" s="629"/>
      <c r="BUM155" s="629"/>
      <c r="BUN155" s="629"/>
      <c r="BUO155" s="629"/>
      <c r="BUP155" s="629"/>
      <c r="BUQ155" s="629"/>
      <c r="BUR155" s="629"/>
      <c r="BUS155" s="629"/>
      <c r="BUT155" s="629"/>
      <c r="BUU155" s="629"/>
      <c r="BUV155" s="629"/>
      <c r="BUW155" s="629"/>
      <c r="BUX155" s="629"/>
      <c r="BUY155" s="629"/>
      <c r="BUZ155" s="629"/>
      <c r="BVA155" s="629"/>
      <c r="BVB155" s="629"/>
      <c r="BVC155" s="629"/>
      <c r="BVD155" s="629"/>
      <c r="BVE155" s="629"/>
      <c r="BVF155" s="629"/>
      <c r="BVG155" s="629"/>
      <c r="BVH155" s="629"/>
      <c r="BVI155" s="629"/>
      <c r="BVJ155" s="629"/>
      <c r="BVK155" s="629"/>
      <c r="BVL155" s="629"/>
      <c r="BVM155" s="629"/>
      <c r="BVN155" s="629"/>
      <c r="BVO155" s="629"/>
      <c r="BVP155" s="629"/>
      <c r="BVQ155" s="629"/>
      <c r="BVR155" s="629"/>
      <c r="BVS155" s="629"/>
      <c r="BVT155" s="629"/>
      <c r="BVU155" s="629"/>
      <c r="BVV155" s="629"/>
      <c r="BVW155" s="629"/>
      <c r="BVX155" s="629"/>
      <c r="BVY155" s="629"/>
      <c r="BVZ155" s="629"/>
      <c r="BWA155" s="629"/>
      <c r="BWB155" s="629"/>
      <c r="BWC155" s="629"/>
      <c r="BWD155" s="629"/>
      <c r="BWE155" s="629"/>
      <c r="BWF155" s="629"/>
      <c r="BWG155" s="629"/>
      <c r="BWH155" s="629"/>
      <c r="BWI155" s="629"/>
      <c r="BWJ155" s="629"/>
      <c r="BWK155" s="629"/>
      <c r="BWL155" s="629"/>
      <c r="BWM155" s="629"/>
      <c r="BWN155" s="629"/>
      <c r="BWO155" s="629"/>
      <c r="BWP155" s="629"/>
      <c r="BWQ155" s="629"/>
      <c r="BWR155" s="629"/>
      <c r="BWS155" s="629"/>
      <c r="BWT155" s="629"/>
      <c r="BWU155" s="629"/>
      <c r="BWV155" s="629"/>
      <c r="BWW155" s="629"/>
      <c r="BWX155" s="629"/>
      <c r="BWY155" s="629"/>
      <c r="BWZ155" s="629"/>
      <c r="BXA155" s="629"/>
      <c r="BXB155" s="629"/>
      <c r="BXC155" s="629"/>
      <c r="BXD155" s="629"/>
      <c r="BXE155" s="629"/>
      <c r="BXF155" s="629"/>
      <c r="BXG155" s="629"/>
      <c r="BXH155" s="629"/>
      <c r="BXI155" s="629"/>
      <c r="BXJ155" s="629"/>
      <c r="BXK155" s="629"/>
      <c r="BXL155" s="629"/>
      <c r="BXM155" s="629"/>
      <c r="BXN155" s="629"/>
      <c r="BXO155" s="629"/>
      <c r="BXP155" s="629"/>
      <c r="BXQ155" s="629"/>
      <c r="BXR155" s="629"/>
      <c r="BXS155" s="629"/>
      <c r="BXT155" s="629"/>
      <c r="BXU155" s="629"/>
      <c r="BXV155" s="629"/>
      <c r="BXW155" s="629"/>
      <c r="BXX155" s="629"/>
      <c r="BXY155" s="629"/>
      <c r="BXZ155" s="629"/>
      <c r="BYA155" s="629"/>
      <c r="BYB155" s="629"/>
      <c r="BYC155" s="629"/>
      <c r="BYD155" s="629"/>
      <c r="BYE155" s="629"/>
      <c r="BYF155" s="629"/>
      <c r="BYG155" s="629"/>
      <c r="BYH155" s="629"/>
      <c r="BYI155" s="629"/>
      <c r="BYJ155" s="629"/>
      <c r="BYK155" s="629"/>
      <c r="BYL155" s="629"/>
      <c r="BYM155" s="629"/>
      <c r="BYN155" s="629"/>
      <c r="BYO155" s="629"/>
      <c r="BYP155" s="629"/>
      <c r="BYQ155" s="629"/>
      <c r="BYR155" s="629"/>
      <c r="BYS155" s="629"/>
      <c r="BYT155" s="629"/>
      <c r="BYU155" s="629"/>
      <c r="BYV155" s="629"/>
      <c r="BYW155" s="629"/>
      <c r="BYX155" s="629"/>
      <c r="BYY155" s="629"/>
      <c r="BYZ155" s="629"/>
      <c r="BZA155" s="629"/>
      <c r="BZB155" s="629"/>
      <c r="BZC155" s="629"/>
      <c r="BZD155" s="629"/>
      <c r="BZE155" s="629"/>
      <c r="BZF155" s="629"/>
      <c r="BZG155" s="629"/>
      <c r="BZH155" s="629"/>
      <c r="BZI155" s="629"/>
      <c r="BZJ155" s="629"/>
      <c r="BZK155" s="629"/>
      <c r="BZL155" s="629"/>
      <c r="BZM155" s="629"/>
      <c r="BZN155" s="629"/>
      <c r="BZO155" s="629"/>
      <c r="BZP155" s="629"/>
      <c r="BZQ155" s="629"/>
      <c r="BZR155" s="629"/>
      <c r="BZS155" s="629"/>
      <c r="BZT155" s="629"/>
      <c r="BZU155" s="629"/>
      <c r="BZV155" s="629"/>
      <c r="BZW155" s="629"/>
      <c r="BZX155" s="629"/>
      <c r="BZY155" s="629"/>
      <c r="BZZ155" s="629"/>
      <c r="CAA155" s="629"/>
      <c r="CAB155" s="629"/>
      <c r="CAC155" s="629"/>
      <c r="CAD155" s="629"/>
      <c r="CAE155" s="629"/>
      <c r="CAF155" s="629"/>
      <c r="CAG155" s="629"/>
      <c r="CAH155" s="629"/>
      <c r="CAI155" s="629"/>
      <c r="CAJ155" s="629"/>
      <c r="CAK155" s="629"/>
      <c r="CAL155" s="629"/>
      <c r="CAM155" s="629"/>
      <c r="CAN155" s="629"/>
      <c r="CAO155" s="629"/>
      <c r="CAP155" s="629"/>
      <c r="CAQ155" s="629"/>
      <c r="CAR155" s="629"/>
      <c r="CAS155" s="629"/>
      <c r="CAT155" s="629"/>
      <c r="CAU155" s="629"/>
      <c r="CAV155" s="629"/>
      <c r="CAW155" s="629"/>
      <c r="CAX155" s="629"/>
      <c r="CAY155" s="629"/>
      <c r="CAZ155" s="629"/>
      <c r="CBA155" s="629"/>
      <c r="CBB155" s="629"/>
      <c r="CBC155" s="629"/>
      <c r="CBD155" s="629"/>
      <c r="CBE155" s="629"/>
      <c r="CBF155" s="629"/>
      <c r="CBG155" s="629"/>
      <c r="CBH155" s="629"/>
      <c r="CBI155" s="629"/>
      <c r="CBJ155" s="629"/>
      <c r="CBK155" s="629"/>
      <c r="CBL155" s="629"/>
      <c r="CBM155" s="629"/>
      <c r="CBN155" s="629"/>
      <c r="CBO155" s="629"/>
      <c r="CBP155" s="629"/>
      <c r="CBQ155" s="629"/>
      <c r="CBR155" s="629"/>
      <c r="CBS155" s="629"/>
      <c r="CBT155" s="629"/>
      <c r="CBU155" s="629"/>
      <c r="CBV155" s="629"/>
      <c r="CBW155" s="629"/>
      <c r="CBX155" s="629"/>
      <c r="CBY155" s="629"/>
      <c r="CBZ155" s="629"/>
      <c r="CCA155" s="629"/>
      <c r="CCB155" s="629"/>
      <c r="CCC155" s="629"/>
      <c r="CCD155" s="629"/>
      <c r="CCE155" s="629"/>
      <c r="CCF155" s="629"/>
      <c r="CCG155" s="629"/>
      <c r="CCH155" s="629"/>
      <c r="CCI155" s="629"/>
      <c r="CCJ155" s="629"/>
      <c r="CCK155" s="629"/>
      <c r="CCL155" s="629"/>
      <c r="CCM155" s="629"/>
      <c r="CCN155" s="629"/>
      <c r="CCO155" s="629"/>
      <c r="CCP155" s="629"/>
      <c r="CCQ155" s="629"/>
      <c r="CCR155" s="629"/>
      <c r="CCS155" s="629"/>
      <c r="CCT155" s="629"/>
      <c r="CCU155" s="629"/>
      <c r="CCV155" s="629"/>
      <c r="CCW155" s="629"/>
      <c r="CCX155" s="629"/>
      <c r="CCY155" s="629"/>
      <c r="CCZ155" s="629"/>
      <c r="CDA155" s="629"/>
      <c r="CDB155" s="629"/>
      <c r="CDC155" s="629"/>
      <c r="CDD155" s="629"/>
      <c r="CDE155" s="629"/>
      <c r="CDF155" s="629"/>
      <c r="CDG155" s="629"/>
      <c r="CDH155" s="629"/>
      <c r="CDI155" s="629"/>
      <c r="CDJ155" s="629"/>
      <c r="CDK155" s="629"/>
      <c r="CDL155" s="629"/>
      <c r="CDM155" s="629"/>
      <c r="CDN155" s="629"/>
      <c r="CDO155" s="629"/>
      <c r="CDP155" s="629"/>
      <c r="CDQ155" s="629"/>
      <c r="CDR155" s="629"/>
      <c r="CDS155" s="629"/>
      <c r="CDT155" s="629"/>
      <c r="CDU155" s="629"/>
      <c r="CDV155" s="629"/>
      <c r="CDW155" s="629"/>
      <c r="CDX155" s="629"/>
      <c r="CDY155" s="629"/>
      <c r="CDZ155" s="629"/>
      <c r="CEA155" s="629"/>
      <c r="CEB155" s="629"/>
      <c r="CEC155" s="629"/>
      <c r="CED155" s="629"/>
      <c r="CEE155" s="629"/>
      <c r="CEF155" s="629"/>
      <c r="CEG155" s="629"/>
      <c r="CEH155" s="629"/>
      <c r="CEI155" s="629"/>
      <c r="CEJ155" s="629"/>
      <c r="CEK155" s="629"/>
      <c r="CEL155" s="629"/>
      <c r="CEM155" s="629"/>
      <c r="CEN155" s="629"/>
      <c r="CEO155" s="629"/>
      <c r="CEP155" s="629"/>
      <c r="CEQ155" s="629"/>
      <c r="CER155" s="629"/>
      <c r="CES155" s="629"/>
      <c r="CET155" s="629"/>
      <c r="CEU155" s="629"/>
      <c r="CEV155" s="629"/>
      <c r="CEW155" s="629"/>
      <c r="CEX155" s="629"/>
      <c r="CEY155" s="629"/>
      <c r="CEZ155" s="629"/>
      <c r="CFA155" s="629"/>
      <c r="CFB155" s="629"/>
      <c r="CFC155" s="629"/>
      <c r="CFD155" s="629"/>
      <c r="CFE155" s="629"/>
      <c r="CFF155" s="629"/>
      <c r="CFG155" s="629"/>
      <c r="CFH155" s="629"/>
      <c r="CFI155" s="629"/>
      <c r="CFJ155" s="629"/>
      <c r="CFK155" s="629"/>
      <c r="CFL155" s="629"/>
      <c r="CFM155" s="629"/>
      <c r="CFN155" s="629"/>
      <c r="CFO155" s="629"/>
      <c r="CFP155" s="629"/>
      <c r="CFQ155" s="629"/>
      <c r="CFR155" s="629"/>
      <c r="CFS155" s="629"/>
      <c r="CFT155" s="629"/>
      <c r="CFU155" s="629"/>
      <c r="CFV155" s="629"/>
      <c r="CFW155" s="629"/>
      <c r="CFX155" s="629"/>
      <c r="CFY155" s="629"/>
      <c r="CFZ155" s="629"/>
      <c r="CGA155" s="629"/>
      <c r="CGB155" s="629"/>
      <c r="CGC155" s="629"/>
      <c r="CGD155" s="629"/>
      <c r="CGE155" s="629"/>
      <c r="CGF155" s="629"/>
      <c r="CGG155" s="629"/>
      <c r="CGH155" s="629"/>
      <c r="CGI155" s="629"/>
      <c r="CGJ155" s="629"/>
      <c r="CGK155" s="629"/>
      <c r="CGL155" s="629"/>
      <c r="CGM155" s="629"/>
      <c r="CGN155" s="629"/>
      <c r="CGO155" s="629"/>
      <c r="CGP155" s="629"/>
      <c r="CGQ155" s="629"/>
      <c r="CGR155" s="629"/>
      <c r="CGS155" s="629"/>
      <c r="CGT155" s="629"/>
      <c r="CGU155" s="629"/>
      <c r="CGV155" s="629"/>
      <c r="CGW155" s="629"/>
      <c r="CGX155" s="629"/>
      <c r="CGY155" s="629"/>
      <c r="CGZ155" s="629"/>
      <c r="CHA155" s="629"/>
      <c r="CHB155" s="629"/>
      <c r="CHC155" s="629"/>
      <c r="CHD155" s="629"/>
      <c r="CHE155" s="629"/>
      <c r="CHF155" s="629"/>
      <c r="CHG155" s="629"/>
      <c r="CHH155" s="629"/>
      <c r="CHI155" s="629"/>
      <c r="CHJ155" s="629"/>
      <c r="CHK155" s="629"/>
      <c r="CHL155" s="629"/>
      <c r="CHM155" s="629"/>
      <c r="CHN155" s="629"/>
      <c r="CHO155" s="629"/>
      <c r="CHP155" s="629"/>
      <c r="CHQ155" s="629"/>
      <c r="CHR155" s="629"/>
      <c r="CHS155" s="629"/>
      <c r="CHT155" s="629"/>
      <c r="CHU155" s="629"/>
      <c r="CHV155" s="629"/>
      <c r="CHW155" s="629"/>
      <c r="CHX155" s="629"/>
      <c r="CHY155" s="629"/>
      <c r="CHZ155" s="629"/>
      <c r="CIA155" s="629"/>
      <c r="CIB155" s="629"/>
      <c r="CIC155" s="629"/>
      <c r="CID155" s="629"/>
      <c r="CIE155" s="629"/>
      <c r="CIF155" s="629"/>
      <c r="CIG155" s="629"/>
      <c r="CIH155" s="629"/>
      <c r="CII155" s="629"/>
      <c r="CIJ155" s="629"/>
      <c r="CIK155" s="629"/>
      <c r="CIL155" s="629"/>
      <c r="CIM155" s="629"/>
      <c r="CIN155" s="629"/>
      <c r="CIO155" s="629"/>
      <c r="CIP155" s="629"/>
      <c r="CIQ155" s="629"/>
      <c r="CIR155" s="629"/>
      <c r="CIS155" s="629"/>
      <c r="CIT155" s="629"/>
      <c r="CIU155" s="629"/>
      <c r="CIV155" s="629"/>
      <c r="CIW155" s="629"/>
      <c r="CIX155" s="629"/>
      <c r="CIY155" s="629"/>
      <c r="CIZ155" s="629"/>
      <c r="CJA155" s="629"/>
      <c r="CJB155" s="629"/>
      <c r="CJC155" s="629"/>
      <c r="CJD155" s="629"/>
      <c r="CJE155" s="629"/>
      <c r="CJF155" s="629"/>
      <c r="CJG155" s="629"/>
      <c r="CJH155" s="629"/>
      <c r="CJI155" s="629"/>
      <c r="CJJ155" s="629"/>
      <c r="CJK155" s="629"/>
      <c r="CJL155" s="629"/>
      <c r="CJM155" s="629"/>
      <c r="CJN155" s="629"/>
      <c r="CJO155" s="629"/>
      <c r="CJP155" s="629"/>
      <c r="CJQ155" s="629"/>
      <c r="CJR155" s="629"/>
      <c r="CJS155" s="629"/>
      <c r="CJT155" s="629"/>
      <c r="CJU155" s="629"/>
      <c r="CJV155" s="629"/>
      <c r="CJW155" s="629"/>
      <c r="CJX155" s="629"/>
      <c r="CJY155" s="629"/>
      <c r="CJZ155" s="629"/>
      <c r="CKA155" s="629"/>
      <c r="CKB155" s="629"/>
      <c r="CKC155" s="629"/>
      <c r="CKD155" s="629"/>
      <c r="CKE155" s="629"/>
      <c r="CKF155" s="629"/>
      <c r="CKG155" s="629"/>
      <c r="CKH155" s="629"/>
      <c r="CKI155" s="629"/>
      <c r="CKJ155" s="629"/>
      <c r="CKK155" s="629"/>
      <c r="CKL155" s="629"/>
      <c r="CKM155" s="629"/>
      <c r="CKN155" s="629"/>
      <c r="CKO155" s="629"/>
      <c r="CKP155" s="629"/>
      <c r="CKQ155" s="629"/>
      <c r="CKR155" s="629"/>
      <c r="CKS155" s="629"/>
      <c r="CKT155" s="629"/>
      <c r="CKU155" s="629"/>
      <c r="CKV155" s="629"/>
      <c r="CKW155" s="629"/>
      <c r="CKX155" s="629"/>
      <c r="CKY155" s="629"/>
      <c r="CKZ155" s="629"/>
      <c r="CLA155" s="629"/>
      <c r="CLB155" s="629"/>
      <c r="CLC155" s="629"/>
      <c r="CLD155" s="629"/>
      <c r="CLE155" s="629"/>
      <c r="CLF155" s="629"/>
      <c r="CLG155" s="629"/>
      <c r="CLH155" s="629"/>
      <c r="CLI155" s="629"/>
      <c r="CLJ155" s="629"/>
      <c r="CLK155" s="629"/>
      <c r="CLL155" s="629"/>
      <c r="CLM155" s="629"/>
      <c r="CLN155" s="629"/>
      <c r="CLO155" s="629"/>
      <c r="CLP155" s="629"/>
      <c r="CLQ155" s="629"/>
      <c r="CLR155" s="629"/>
      <c r="CLS155" s="629"/>
      <c r="CLT155" s="629"/>
      <c r="CLU155" s="629"/>
      <c r="CLV155" s="629"/>
      <c r="CLW155" s="629"/>
      <c r="CLX155" s="629"/>
      <c r="CLY155" s="629"/>
      <c r="CLZ155" s="629"/>
      <c r="CMA155" s="629"/>
      <c r="CMB155" s="629"/>
      <c r="CMC155" s="629"/>
      <c r="CMD155" s="629"/>
      <c r="CME155" s="629"/>
      <c r="CMF155" s="629"/>
      <c r="CMG155" s="629"/>
      <c r="CMH155" s="629"/>
      <c r="CMI155" s="629"/>
      <c r="CMJ155" s="629"/>
      <c r="CMK155" s="629"/>
      <c r="CML155" s="629"/>
      <c r="CMM155" s="629"/>
      <c r="CMN155" s="629"/>
      <c r="CMO155" s="629"/>
      <c r="CMP155" s="629"/>
      <c r="CMQ155" s="629"/>
      <c r="CMR155" s="629"/>
      <c r="CMS155" s="629"/>
      <c r="CMT155" s="629"/>
      <c r="CMU155" s="629"/>
      <c r="CMV155" s="629"/>
      <c r="CMW155" s="629"/>
      <c r="CMX155" s="629"/>
      <c r="CMY155" s="629"/>
      <c r="CMZ155" s="629"/>
      <c r="CNA155" s="629"/>
      <c r="CNB155" s="629"/>
      <c r="CNC155" s="629"/>
      <c r="CND155" s="629"/>
      <c r="CNE155" s="629"/>
      <c r="CNF155" s="629"/>
      <c r="CNG155" s="629"/>
      <c r="CNH155" s="629"/>
      <c r="CNI155" s="629"/>
      <c r="CNJ155" s="629"/>
      <c r="CNK155" s="629"/>
      <c r="CNL155" s="629"/>
      <c r="CNM155" s="629"/>
      <c r="CNN155" s="629"/>
      <c r="CNO155" s="629"/>
      <c r="CNP155" s="629"/>
      <c r="CNQ155" s="629"/>
      <c r="CNR155" s="629"/>
      <c r="CNS155" s="629"/>
      <c r="CNT155" s="629"/>
      <c r="CNU155" s="629"/>
      <c r="CNV155" s="629"/>
      <c r="CNW155" s="629"/>
      <c r="CNX155" s="629"/>
      <c r="CNY155" s="629"/>
      <c r="CNZ155" s="629"/>
      <c r="COA155" s="629"/>
      <c r="COB155" s="629"/>
      <c r="COC155" s="629"/>
      <c r="COD155" s="629"/>
      <c r="COE155" s="629"/>
      <c r="COF155" s="629"/>
      <c r="COG155" s="629"/>
      <c r="COH155" s="629"/>
      <c r="COI155" s="629"/>
      <c r="COJ155" s="629"/>
      <c r="COK155" s="629"/>
      <c r="COL155" s="629"/>
      <c r="COM155" s="629"/>
      <c r="CON155" s="629"/>
      <c r="COO155" s="629"/>
      <c r="COP155" s="629"/>
      <c r="COQ155" s="629"/>
      <c r="COR155" s="629"/>
      <c r="COS155" s="629"/>
      <c r="COT155" s="629"/>
      <c r="COU155" s="629"/>
      <c r="COV155" s="629"/>
      <c r="COW155" s="629"/>
      <c r="COX155" s="629"/>
      <c r="COY155" s="629"/>
      <c r="COZ155" s="629"/>
      <c r="CPA155" s="629"/>
      <c r="CPB155" s="629"/>
      <c r="CPC155" s="629"/>
      <c r="CPD155" s="629"/>
      <c r="CPE155" s="629"/>
      <c r="CPF155" s="629"/>
      <c r="CPG155" s="629"/>
      <c r="CPH155" s="629"/>
      <c r="CPI155" s="629"/>
      <c r="CPJ155" s="629"/>
      <c r="CPK155" s="629"/>
      <c r="CPL155" s="629"/>
      <c r="CPM155" s="629"/>
      <c r="CPN155" s="629"/>
      <c r="CPO155" s="629"/>
      <c r="CPP155" s="629"/>
      <c r="CPQ155" s="629"/>
      <c r="CPR155" s="629"/>
      <c r="CPS155" s="629"/>
      <c r="CPT155" s="629"/>
      <c r="CPU155" s="629"/>
      <c r="CPV155" s="629"/>
      <c r="CPW155" s="629"/>
      <c r="CPX155" s="629"/>
      <c r="CPY155" s="629"/>
      <c r="CPZ155" s="629"/>
      <c r="CQA155" s="629"/>
      <c r="CQB155" s="629"/>
      <c r="CQC155" s="629"/>
      <c r="CQD155" s="629"/>
      <c r="CQE155" s="629"/>
      <c r="CQF155" s="629"/>
      <c r="CQG155" s="629"/>
      <c r="CQH155" s="629"/>
      <c r="CQI155" s="629"/>
      <c r="CQJ155" s="629"/>
      <c r="CQK155" s="629"/>
      <c r="CQL155" s="629"/>
      <c r="CQM155" s="629"/>
      <c r="CQN155" s="629"/>
      <c r="CQO155" s="629"/>
      <c r="CQP155" s="629"/>
      <c r="CQQ155" s="629"/>
      <c r="CQR155" s="629"/>
      <c r="CQS155" s="629"/>
      <c r="CQT155" s="629"/>
      <c r="CQU155" s="629"/>
      <c r="CQV155" s="629"/>
      <c r="CQW155" s="629"/>
      <c r="CQX155" s="629"/>
      <c r="CQY155" s="629"/>
      <c r="CQZ155" s="629"/>
      <c r="CRA155" s="629"/>
      <c r="CRB155" s="629"/>
      <c r="CRC155" s="629"/>
      <c r="CRD155" s="629"/>
      <c r="CRE155" s="629"/>
      <c r="CRF155" s="629"/>
      <c r="CRG155" s="629"/>
      <c r="CRH155" s="629"/>
      <c r="CRI155" s="629"/>
      <c r="CRJ155" s="629"/>
      <c r="CRK155" s="629"/>
      <c r="CRL155" s="629"/>
      <c r="CRM155" s="629"/>
      <c r="CRN155" s="629"/>
      <c r="CRO155" s="629"/>
      <c r="CRP155" s="629"/>
      <c r="CRQ155" s="629"/>
      <c r="CRR155" s="629"/>
      <c r="CRS155" s="629"/>
      <c r="CRT155" s="629"/>
      <c r="CRU155" s="629"/>
      <c r="CRV155" s="629"/>
      <c r="CRW155" s="629"/>
      <c r="CRX155" s="629"/>
      <c r="CRY155" s="629"/>
      <c r="CRZ155" s="629"/>
      <c r="CSA155" s="629"/>
      <c r="CSB155" s="629"/>
      <c r="CSC155" s="629"/>
      <c r="CSD155" s="629"/>
      <c r="CSE155" s="629"/>
      <c r="CSF155" s="629"/>
      <c r="CSG155" s="629"/>
      <c r="CSH155" s="629"/>
      <c r="CSI155" s="629"/>
      <c r="CSJ155" s="629"/>
      <c r="CSK155" s="629"/>
      <c r="CSL155" s="629"/>
      <c r="CSM155" s="629"/>
      <c r="CSN155" s="629"/>
      <c r="CSO155" s="629"/>
      <c r="CSP155" s="629"/>
      <c r="CSQ155" s="629"/>
      <c r="CSR155" s="629"/>
      <c r="CSS155" s="629"/>
      <c r="CST155" s="629"/>
      <c r="CSU155" s="629"/>
      <c r="CSV155" s="629"/>
      <c r="CSW155" s="629"/>
      <c r="CSX155" s="629"/>
      <c r="CSY155" s="629"/>
      <c r="CSZ155" s="629"/>
      <c r="CTA155" s="629"/>
      <c r="CTB155" s="629"/>
      <c r="CTC155" s="629"/>
      <c r="CTD155" s="629"/>
      <c r="CTE155" s="629"/>
      <c r="CTF155" s="629"/>
      <c r="CTG155" s="629"/>
      <c r="CTH155" s="629"/>
      <c r="CTI155" s="629"/>
      <c r="CTJ155" s="629"/>
      <c r="CTK155" s="629"/>
      <c r="CTL155" s="629"/>
      <c r="CTM155" s="629"/>
      <c r="CTN155" s="629"/>
      <c r="CTO155" s="629"/>
      <c r="CTP155" s="629"/>
      <c r="CTQ155" s="629"/>
      <c r="CTR155" s="629"/>
      <c r="CTS155" s="629"/>
      <c r="CTT155" s="629"/>
      <c r="CTU155" s="629"/>
      <c r="CTV155" s="629"/>
      <c r="CTW155" s="629"/>
      <c r="CTX155" s="629"/>
      <c r="CTY155" s="629"/>
      <c r="CTZ155" s="629"/>
      <c r="CUA155" s="629"/>
      <c r="CUB155" s="629"/>
      <c r="CUC155" s="629"/>
      <c r="CUD155" s="629"/>
      <c r="CUE155" s="629"/>
      <c r="CUF155" s="629"/>
      <c r="CUG155" s="629"/>
      <c r="CUH155" s="629"/>
      <c r="CUI155" s="629"/>
      <c r="CUJ155" s="629"/>
      <c r="CUK155" s="629"/>
      <c r="CUL155" s="629"/>
      <c r="CUM155" s="629"/>
      <c r="CUN155" s="629"/>
      <c r="CUO155" s="629"/>
      <c r="CUP155" s="629"/>
      <c r="CUQ155" s="629"/>
      <c r="CUR155" s="629"/>
      <c r="CUS155" s="629"/>
      <c r="CUT155" s="629"/>
      <c r="CUU155" s="629"/>
      <c r="CUV155" s="629"/>
      <c r="CUW155" s="629"/>
      <c r="CUX155" s="629"/>
      <c r="CUY155" s="629"/>
      <c r="CUZ155" s="629"/>
      <c r="CVA155" s="629"/>
      <c r="CVB155" s="629"/>
      <c r="CVC155" s="629"/>
      <c r="CVD155" s="629"/>
      <c r="CVE155" s="629"/>
      <c r="CVF155" s="629"/>
      <c r="CVG155" s="629"/>
      <c r="CVH155" s="629"/>
      <c r="CVI155" s="629"/>
      <c r="CVJ155" s="629"/>
      <c r="CVK155" s="629"/>
      <c r="CVL155" s="629"/>
      <c r="CVM155" s="629"/>
      <c r="CVN155" s="629"/>
      <c r="CVO155" s="629"/>
      <c r="CVP155" s="629"/>
      <c r="CVQ155" s="629"/>
      <c r="CVR155" s="629"/>
      <c r="CVS155" s="629"/>
      <c r="CVT155" s="629"/>
      <c r="CVU155" s="629"/>
      <c r="CVV155" s="629"/>
      <c r="CVW155" s="629"/>
      <c r="CVX155" s="629"/>
      <c r="CVY155" s="629"/>
      <c r="CVZ155" s="629"/>
      <c r="CWA155" s="629"/>
      <c r="CWB155" s="629"/>
      <c r="CWC155" s="629"/>
      <c r="CWD155" s="629"/>
      <c r="CWE155" s="629"/>
      <c r="CWF155" s="629"/>
      <c r="CWG155" s="629"/>
      <c r="CWH155" s="629"/>
      <c r="CWI155" s="629"/>
      <c r="CWJ155" s="629"/>
      <c r="CWK155" s="629"/>
      <c r="CWL155" s="629"/>
      <c r="CWM155" s="629"/>
      <c r="CWN155" s="629"/>
      <c r="CWO155" s="629"/>
      <c r="CWP155" s="629"/>
      <c r="CWQ155" s="629"/>
      <c r="CWR155" s="629"/>
      <c r="CWS155" s="629"/>
      <c r="CWT155" s="629"/>
      <c r="CWU155" s="629"/>
      <c r="CWV155" s="629"/>
      <c r="CWW155" s="629"/>
      <c r="CWX155" s="629"/>
      <c r="CWY155" s="629"/>
      <c r="CWZ155" s="629"/>
      <c r="CXA155" s="629"/>
      <c r="CXB155" s="629"/>
      <c r="CXC155" s="629"/>
      <c r="CXD155" s="629"/>
      <c r="CXE155" s="629"/>
      <c r="CXF155" s="629"/>
      <c r="CXG155" s="629"/>
      <c r="CXH155" s="629"/>
      <c r="CXI155" s="629"/>
      <c r="CXJ155" s="629"/>
      <c r="CXK155" s="629"/>
      <c r="CXL155" s="629"/>
      <c r="CXM155" s="629"/>
      <c r="CXN155" s="629"/>
      <c r="CXO155" s="629"/>
      <c r="CXP155" s="629"/>
      <c r="CXQ155" s="629"/>
      <c r="CXR155" s="629"/>
      <c r="CXS155" s="629"/>
      <c r="CXT155" s="629"/>
      <c r="CXU155" s="629"/>
      <c r="CXV155" s="629"/>
      <c r="CXW155" s="629"/>
      <c r="CXX155" s="629"/>
      <c r="CXY155" s="629"/>
      <c r="CXZ155" s="629"/>
      <c r="CYA155" s="629"/>
      <c r="CYB155" s="629"/>
      <c r="CYC155" s="629"/>
      <c r="CYD155" s="629"/>
      <c r="CYE155" s="629"/>
      <c r="CYF155" s="629"/>
      <c r="CYG155" s="629"/>
      <c r="CYH155" s="629"/>
      <c r="CYI155" s="629"/>
      <c r="CYJ155" s="629"/>
      <c r="CYK155" s="629"/>
      <c r="CYL155" s="629"/>
      <c r="CYM155" s="629"/>
      <c r="CYN155" s="629"/>
      <c r="CYO155" s="629"/>
      <c r="CYP155" s="629"/>
      <c r="CYQ155" s="629"/>
      <c r="CYR155" s="629"/>
      <c r="CYS155" s="629"/>
      <c r="CYT155" s="629"/>
      <c r="CYU155" s="629"/>
      <c r="CYV155" s="629"/>
      <c r="CYW155" s="629"/>
      <c r="CYX155" s="629"/>
      <c r="CYY155" s="629"/>
      <c r="CYZ155" s="629"/>
      <c r="CZA155" s="629"/>
      <c r="CZB155" s="629"/>
      <c r="CZC155" s="629"/>
      <c r="CZD155" s="629"/>
      <c r="CZE155" s="629"/>
      <c r="CZF155" s="629"/>
      <c r="CZG155" s="629"/>
      <c r="CZH155" s="629"/>
      <c r="CZI155" s="629"/>
      <c r="CZJ155" s="629"/>
      <c r="CZK155" s="629"/>
      <c r="CZL155" s="629"/>
      <c r="CZM155" s="629"/>
      <c r="CZN155" s="629"/>
      <c r="CZO155" s="629"/>
      <c r="CZP155" s="629"/>
      <c r="CZQ155" s="629"/>
      <c r="CZR155" s="629"/>
      <c r="CZS155" s="629"/>
      <c r="CZT155" s="629"/>
      <c r="CZU155" s="629"/>
      <c r="CZV155" s="629"/>
      <c r="CZW155" s="629"/>
      <c r="CZX155" s="629"/>
      <c r="CZY155" s="629"/>
      <c r="CZZ155" s="629"/>
      <c r="DAA155" s="629"/>
      <c r="DAB155" s="629"/>
      <c r="DAC155" s="629"/>
      <c r="DAD155" s="629"/>
      <c r="DAE155" s="629"/>
      <c r="DAF155" s="629"/>
      <c r="DAG155" s="629"/>
      <c r="DAH155" s="629"/>
      <c r="DAI155" s="629"/>
      <c r="DAJ155" s="629"/>
      <c r="DAK155" s="629"/>
      <c r="DAL155" s="629"/>
      <c r="DAM155" s="629"/>
      <c r="DAN155" s="629"/>
      <c r="DAO155" s="629"/>
      <c r="DAP155" s="629"/>
      <c r="DAQ155" s="629"/>
      <c r="DAR155" s="629"/>
      <c r="DAS155" s="629"/>
      <c r="DAT155" s="629"/>
      <c r="DAU155" s="629"/>
      <c r="DAV155" s="629"/>
      <c r="DAW155" s="629"/>
      <c r="DAX155" s="629"/>
      <c r="DAY155" s="629"/>
      <c r="DAZ155" s="629"/>
      <c r="DBA155" s="629"/>
      <c r="DBB155" s="629"/>
      <c r="DBC155" s="629"/>
      <c r="DBD155" s="629"/>
      <c r="DBE155" s="629"/>
      <c r="DBF155" s="629"/>
      <c r="DBG155" s="629"/>
      <c r="DBH155" s="629"/>
      <c r="DBI155" s="629"/>
      <c r="DBJ155" s="629"/>
      <c r="DBK155" s="629"/>
      <c r="DBL155" s="629"/>
      <c r="DBM155" s="629"/>
      <c r="DBN155" s="629"/>
      <c r="DBO155" s="629"/>
      <c r="DBP155" s="629"/>
      <c r="DBQ155" s="629"/>
      <c r="DBR155" s="629"/>
      <c r="DBS155" s="629"/>
      <c r="DBT155" s="629"/>
      <c r="DBU155" s="629"/>
      <c r="DBV155" s="629"/>
      <c r="DBW155" s="629"/>
      <c r="DBX155" s="629"/>
      <c r="DBY155" s="629"/>
      <c r="DBZ155" s="629"/>
      <c r="DCA155" s="629"/>
      <c r="DCB155" s="629"/>
      <c r="DCC155" s="629"/>
      <c r="DCD155" s="629"/>
      <c r="DCE155" s="629"/>
      <c r="DCF155" s="629"/>
      <c r="DCG155" s="629"/>
      <c r="DCH155" s="629"/>
      <c r="DCI155" s="629"/>
      <c r="DCJ155" s="629"/>
      <c r="DCK155" s="629"/>
      <c r="DCL155" s="629"/>
      <c r="DCM155" s="629"/>
      <c r="DCN155" s="629"/>
      <c r="DCO155" s="629"/>
      <c r="DCP155" s="629"/>
      <c r="DCQ155" s="629"/>
      <c r="DCR155" s="629"/>
      <c r="DCS155" s="629"/>
      <c r="DCT155" s="629"/>
      <c r="DCU155" s="629"/>
      <c r="DCV155" s="629"/>
      <c r="DCW155" s="629"/>
      <c r="DCX155" s="629"/>
      <c r="DCY155" s="629"/>
      <c r="DCZ155" s="629"/>
      <c r="DDA155" s="629"/>
      <c r="DDB155" s="629"/>
      <c r="DDC155" s="629"/>
      <c r="DDD155" s="629"/>
      <c r="DDE155" s="629"/>
      <c r="DDF155" s="629"/>
      <c r="DDG155" s="629"/>
      <c r="DDH155" s="629"/>
      <c r="DDI155" s="629"/>
      <c r="DDJ155" s="629"/>
      <c r="DDK155" s="629"/>
      <c r="DDL155" s="629"/>
      <c r="DDM155" s="629"/>
      <c r="DDN155" s="629"/>
      <c r="DDO155" s="629"/>
      <c r="DDP155" s="629"/>
      <c r="DDQ155" s="629"/>
      <c r="DDR155" s="629"/>
      <c r="DDS155" s="629"/>
      <c r="DDT155" s="629"/>
      <c r="DDU155" s="629"/>
      <c r="DDV155" s="629"/>
      <c r="DDW155" s="629"/>
      <c r="DDX155" s="629"/>
      <c r="DDY155" s="629"/>
      <c r="DDZ155" s="629"/>
      <c r="DEA155" s="629"/>
      <c r="DEB155" s="629"/>
      <c r="DEC155" s="629"/>
      <c r="DED155" s="629"/>
      <c r="DEE155" s="629"/>
      <c r="DEF155" s="629"/>
      <c r="DEG155" s="629"/>
      <c r="DEH155" s="629"/>
      <c r="DEI155" s="629"/>
      <c r="DEJ155" s="629"/>
      <c r="DEK155" s="629"/>
      <c r="DEL155" s="629"/>
      <c r="DEM155" s="629"/>
      <c r="DEN155" s="629"/>
      <c r="DEO155" s="629"/>
      <c r="DEP155" s="629"/>
      <c r="DEQ155" s="629"/>
      <c r="DER155" s="629"/>
      <c r="DES155" s="629"/>
      <c r="DET155" s="629"/>
      <c r="DEU155" s="629"/>
      <c r="DEV155" s="629"/>
      <c r="DEW155" s="629"/>
      <c r="DEX155" s="629"/>
      <c r="DEY155" s="629"/>
      <c r="DEZ155" s="629"/>
      <c r="DFA155" s="629"/>
      <c r="DFB155" s="629"/>
      <c r="DFC155" s="629"/>
      <c r="DFD155" s="629"/>
      <c r="DFE155" s="629"/>
      <c r="DFF155" s="629"/>
      <c r="DFG155" s="629"/>
      <c r="DFH155" s="629"/>
      <c r="DFI155" s="629"/>
      <c r="DFJ155" s="629"/>
      <c r="DFK155" s="629"/>
      <c r="DFL155" s="629"/>
      <c r="DFM155" s="629"/>
      <c r="DFN155" s="629"/>
      <c r="DFO155" s="629"/>
      <c r="DFP155" s="629"/>
      <c r="DFQ155" s="629"/>
      <c r="DFR155" s="629"/>
      <c r="DFS155" s="629"/>
      <c r="DFT155" s="629"/>
      <c r="DFU155" s="629"/>
      <c r="DFV155" s="629"/>
      <c r="DFW155" s="629"/>
      <c r="DFX155" s="629"/>
      <c r="DFY155" s="629"/>
      <c r="DFZ155" s="629"/>
      <c r="DGA155" s="629"/>
      <c r="DGB155" s="629"/>
      <c r="DGC155" s="629"/>
      <c r="DGD155" s="629"/>
      <c r="DGE155" s="629"/>
      <c r="DGF155" s="629"/>
      <c r="DGG155" s="629"/>
      <c r="DGH155" s="629"/>
      <c r="DGI155" s="629"/>
      <c r="DGJ155" s="629"/>
      <c r="DGK155" s="629"/>
      <c r="DGL155" s="629"/>
      <c r="DGM155" s="629"/>
      <c r="DGN155" s="629"/>
      <c r="DGO155" s="629"/>
      <c r="DGP155" s="629"/>
      <c r="DGQ155" s="629"/>
      <c r="DGR155" s="629"/>
      <c r="DGS155" s="629"/>
      <c r="DGT155" s="629"/>
      <c r="DGU155" s="629"/>
      <c r="DGV155" s="629"/>
      <c r="DGW155" s="629"/>
      <c r="DGX155" s="629"/>
      <c r="DGY155" s="629"/>
      <c r="DGZ155" s="629"/>
      <c r="DHA155" s="629"/>
      <c r="DHB155" s="629"/>
      <c r="DHC155" s="629"/>
      <c r="DHD155" s="629"/>
      <c r="DHE155" s="629"/>
      <c r="DHF155" s="629"/>
      <c r="DHG155" s="629"/>
      <c r="DHH155" s="629"/>
      <c r="DHI155" s="629"/>
      <c r="DHJ155" s="629"/>
      <c r="DHK155" s="629"/>
      <c r="DHL155" s="629"/>
      <c r="DHM155" s="629"/>
      <c r="DHN155" s="629"/>
      <c r="DHO155" s="629"/>
      <c r="DHP155" s="629"/>
      <c r="DHQ155" s="629"/>
      <c r="DHR155" s="629"/>
      <c r="DHS155" s="629"/>
      <c r="DHT155" s="629"/>
      <c r="DHU155" s="629"/>
      <c r="DHV155" s="629"/>
      <c r="DHW155" s="629"/>
      <c r="DHX155" s="629"/>
      <c r="DHY155" s="629"/>
      <c r="DHZ155" s="629"/>
      <c r="DIA155" s="629"/>
      <c r="DIB155" s="629"/>
      <c r="DIC155" s="629"/>
      <c r="DID155" s="629"/>
      <c r="DIE155" s="629"/>
      <c r="DIF155" s="629"/>
      <c r="DIG155" s="629"/>
      <c r="DIH155" s="629"/>
      <c r="DII155" s="629"/>
      <c r="DIJ155" s="629"/>
      <c r="DIK155" s="629"/>
      <c r="DIL155" s="629"/>
      <c r="DIM155" s="629"/>
      <c r="DIN155" s="629"/>
      <c r="DIO155" s="629"/>
      <c r="DIP155" s="629"/>
      <c r="DIQ155" s="629"/>
      <c r="DIR155" s="629"/>
      <c r="DIS155" s="629"/>
      <c r="DIT155" s="629"/>
      <c r="DIU155" s="629"/>
      <c r="DIV155" s="629"/>
      <c r="DIW155" s="629"/>
      <c r="DIX155" s="629"/>
      <c r="DIY155" s="629"/>
      <c r="DIZ155" s="629"/>
      <c r="DJA155" s="629"/>
      <c r="DJB155" s="629"/>
      <c r="DJC155" s="629"/>
      <c r="DJD155" s="629"/>
      <c r="DJE155" s="629"/>
      <c r="DJF155" s="629"/>
      <c r="DJG155" s="629"/>
      <c r="DJH155" s="629"/>
      <c r="DJI155" s="629"/>
      <c r="DJJ155" s="629"/>
      <c r="DJK155" s="629"/>
      <c r="DJL155" s="629"/>
      <c r="DJM155" s="629"/>
      <c r="DJN155" s="629"/>
      <c r="DJO155" s="629"/>
      <c r="DJP155" s="629"/>
      <c r="DJQ155" s="629"/>
      <c r="DJR155" s="629"/>
      <c r="DJS155" s="629"/>
      <c r="DJT155" s="629"/>
      <c r="DJU155" s="629"/>
      <c r="DJV155" s="629"/>
      <c r="DJW155" s="629"/>
      <c r="DJX155" s="629"/>
      <c r="DJY155" s="629"/>
      <c r="DJZ155" s="629"/>
      <c r="DKA155" s="629"/>
      <c r="DKB155" s="629"/>
      <c r="DKC155" s="629"/>
      <c r="DKD155" s="629"/>
      <c r="DKE155" s="629"/>
      <c r="DKF155" s="629"/>
      <c r="DKG155" s="629"/>
      <c r="DKH155" s="629"/>
      <c r="DKI155" s="629"/>
      <c r="DKJ155" s="629"/>
      <c r="DKK155" s="629"/>
      <c r="DKL155" s="629"/>
      <c r="DKM155" s="629"/>
      <c r="DKN155" s="629"/>
      <c r="DKO155" s="629"/>
      <c r="DKP155" s="629"/>
      <c r="DKQ155" s="629"/>
      <c r="DKR155" s="629"/>
      <c r="DKS155" s="629"/>
      <c r="DKT155" s="629"/>
      <c r="DKU155" s="629"/>
      <c r="DKV155" s="629"/>
      <c r="DKW155" s="629"/>
      <c r="DKX155" s="629"/>
      <c r="DKY155" s="629"/>
      <c r="DKZ155" s="629"/>
      <c r="DLA155" s="629"/>
      <c r="DLB155" s="629"/>
      <c r="DLC155" s="629"/>
      <c r="DLD155" s="629"/>
      <c r="DLE155" s="629"/>
      <c r="DLF155" s="629"/>
      <c r="DLG155" s="629"/>
      <c r="DLH155" s="629"/>
      <c r="DLI155" s="629"/>
      <c r="DLJ155" s="629"/>
      <c r="DLK155" s="629"/>
      <c r="DLL155" s="629"/>
      <c r="DLM155" s="629"/>
      <c r="DLN155" s="629"/>
      <c r="DLO155" s="629"/>
      <c r="DLP155" s="629"/>
      <c r="DLQ155" s="629"/>
      <c r="DLR155" s="629"/>
      <c r="DLS155" s="629"/>
      <c r="DLT155" s="629"/>
      <c r="DLU155" s="629"/>
      <c r="DLV155" s="629"/>
      <c r="DLW155" s="629"/>
      <c r="DLX155" s="629"/>
      <c r="DLY155" s="629"/>
      <c r="DLZ155" s="629"/>
      <c r="DMA155" s="629"/>
      <c r="DMB155" s="629"/>
      <c r="DMC155" s="629"/>
      <c r="DMD155" s="629"/>
      <c r="DME155" s="629"/>
      <c r="DMF155" s="629"/>
      <c r="DMG155" s="629"/>
      <c r="DMH155" s="629"/>
      <c r="DMI155" s="629"/>
      <c r="DMJ155" s="629"/>
      <c r="DMK155" s="629"/>
      <c r="DML155" s="629"/>
      <c r="DMM155" s="629"/>
      <c r="DMN155" s="629"/>
      <c r="DMO155" s="629"/>
      <c r="DMP155" s="629"/>
      <c r="DMQ155" s="629"/>
      <c r="DMR155" s="629"/>
      <c r="DMS155" s="629"/>
      <c r="DMT155" s="629"/>
      <c r="DMU155" s="629"/>
      <c r="DMV155" s="629"/>
      <c r="DMW155" s="629"/>
      <c r="DMX155" s="629"/>
      <c r="DMY155" s="629"/>
      <c r="DMZ155" s="629"/>
      <c r="DNA155" s="629"/>
      <c r="DNB155" s="629"/>
      <c r="DNC155" s="629"/>
      <c r="DND155" s="629"/>
      <c r="DNE155" s="629"/>
      <c r="DNF155" s="629"/>
      <c r="DNG155" s="629"/>
      <c r="DNH155" s="629"/>
      <c r="DNI155" s="629"/>
      <c r="DNJ155" s="629"/>
      <c r="DNK155" s="629"/>
      <c r="DNL155" s="629"/>
      <c r="DNM155" s="629"/>
      <c r="DNN155" s="629"/>
      <c r="DNO155" s="629"/>
      <c r="DNP155" s="629"/>
      <c r="DNQ155" s="629"/>
      <c r="DNR155" s="629"/>
      <c r="DNS155" s="629"/>
      <c r="DNT155" s="629"/>
      <c r="DNU155" s="629"/>
      <c r="DNV155" s="629"/>
      <c r="DNW155" s="629"/>
      <c r="DNX155" s="629"/>
      <c r="DNY155" s="629"/>
      <c r="DNZ155" s="629"/>
      <c r="DOA155" s="629"/>
      <c r="DOB155" s="629"/>
      <c r="DOC155" s="629"/>
      <c r="DOD155" s="629"/>
      <c r="DOE155" s="629"/>
      <c r="DOF155" s="629"/>
      <c r="DOG155" s="629"/>
      <c r="DOH155" s="629"/>
      <c r="DOI155" s="629"/>
      <c r="DOJ155" s="629"/>
      <c r="DOK155" s="629"/>
      <c r="DOL155" s="629"/>
      <c r="DOM155" s="629"/>
      <c r="DON155" s="629"/>
      <c r="DOO155" s="629"/>
      <c r="DOP155" s="629"/>
      <c r="DOQ155" s="629"/>
      <c r="DOR155" s="629"/>
      <c r="DOS155" s="629"/>
      <c r="DOT155" s="629"/>
      <c r="DOU155" s="629"/>
      <c r="DOV155" s="629"/>
      <c r="DOW155" s="629"/>
      <c r="DOX155" s="629"/>
      <c r="DOY155" s="629"/>
      <c r="DOZ155" s="629"/>
      <c r="DPA155" s="629"/>
      <c r="DPB155" s="629"/>
      <c r="DPC155" s="629"/>
      <c r="DPD155" s="629"/>
      <c r="DPE155" s="629"/>
      <c r="DPF155" s="629"/>
      <c r="DPG155" s="629"/>
      <c r="DPH155" s="629"/>
      <c r="DPI155" s="629"/>
      <c r="DPJ155" s="629"/>
      <c r="DPK155" s="629"/>
      <c r="DPL155" s="629"/>
      <c r="DPM155" s="629"/>
      <c r="DPN155" s="629"/>
      <c r="DPO155" s="629"/>
      <c r="DPP155" s="629"/>
      <c r="DPQ155" s="629"/>
      <c r="DPR155" s="629"/>
      <c r="DPS155" s="629"/>
      <c r="DPT155" s="629"/>
      <c r="DPU155" s="629"/>
      <c r="DPV155" s="629"/>
      <c r="DPW155" s="629"/>
      <c r="DPX155" s="629"/>
      <c r="DPY155" s="629"/>
      <c r="DPZ155" s="629"/>
      <c r="DQA155" s="629"/>
      <c r="DQB155" s="629"/>
      <c r="DQC155" s="629"/>
      <c r="DQD155" s="629"/>
      <c r="DQE155" s="629"/>
      <c r="DQF155" s="629"/>
      <c r="DQG155" s="629"/>
      <c r="DQH155" s="629"/>
      <c r="DQI155" s="629"/>
      <c r="DQJ155" s="629"/>
      <c r="DQK155" s="629"/>
      <c r="DQL155" s="629"/>
      <c r="DQM155" s="629"/>
      <c r="DQN155" s="629"/>
      <c r="DQO155" s="629"/>
      <c r="DQP155" s="629"/>
      <c r="DQQ155" s="629"/>
      <c r="DQR155" s="629"/>
      <c r="DQS155" s="629"/>
      <c r="DQT155" s="629"/>
      <c r="DQU155" s="629"/>
      <c r="DQV155" s="629"/>
      <c r="DQW155" s="629"/>
      <c r="DQX155" s="629"/>
      <c r="DQY155" s="629"/>
      <c r="DQZ155" s="629"/>
      <c r="DRA155" s="629"/>
      <c r="DRB155" s="629"/>
      <c r="DRC155" s="629"/>
      <c r="DRD155" s="629"/>
      <c r="DRE155" s="629"/>
      <c r="DRF155" s="629"/>
      <c r="DRG155" s="629"/>
      <c r="DRH155" s="629"/>
      <c r="DRI155" s="629"/>
      <c r="DRJ155" s="629"/>
      <c r="DRK155" s="629"/>
      <c r="DRL155" s="629"/>
      <c r="DRM155" s="629"/>
      <c r="DRN155" s="629"/>
      <c r="DRO155" s="629"/>
      <c r="DRP155" s="629"/>
      <c r="DRQ155" s="629"/>
      <c r="DRR155" s="629"/>
      <c r="DRS155" s="629"/>
      <c r="DRT155" s="629"/>
      <c r="DRU155" s="629"/>
      <c r="DRV155" s="629"/>
      <c r="DRW155" s="629"/>
      <c r="DRX155" s="629"/>
      <c r="DRY155" s="629"/>
      <c r="DRZ155" s="629"/>
      <c r="DSA155" s="629"/>
      <c r="DSB155" s="629"/>
      <c r="DSC155" s="629"/>
      <c r="DSD155" s="629"/>
      <c r="DSE155" s="629"/>
      <c r="DSF155" s="629"/>
      <c r="DSG155" s="629"/>
      <c r="DSH155" s="629"/>
      <c r="DSI155" s="629"/>
      <c r="DSJ155" s="629"/>
      <c r="DSK155" s="629"/>
      <c r="DSL155" s="629"/>
      <c r="DSM155" s="629"/>
      <c r="DSN155" s="629"/>
      <c r="DSO155" s="629"/>
      <c r="DSP155" s="629"/>
      <c r="DSQ155" s="629"/>
      <c r="DSR155" s="629"/>
      <c r="DSS155" s="629"/>
      <c r="DST155" s="629"/>
      <c r="DSU155" s="629"/>
      <c r="DSV155" s="629"/>
      <c r="DSW155" s="629"/>
      <c r="DSX155" s="629"/>
      <c r="DSY155" s="629"/>
      <c r="DSZ155" s="629"/>
      <c r="DTA155" s="629"/>
      <c r="DTB155" s="629"/>
      <c r="DTC155" s="629"/>
      <c r="DTD155" s="629"/>
      <c r="DTE155" s="629"/>
      <c r="DTF155" s="629"/>
      <c r="DTG155" s="629"/>
      <c r="DTH155" s="629"/>
      <c r="DTI155" s="629"/>
      <c r="DTJ155" s="629"/>
      <c r="DTK155" s="629"/>
      <c r="DTL155" s="629"/>
      <c r="DTM155" s="629"/>
      <c r="DTN155" s="629"/>
      <c r="DTO155" s="629"/>
      <c r="DTP155" s="629"/>
      <c r="DTQ155" s="629"/>
      <c r="DTR155" s="629"/>
      <c r="DTS155" s="629"/>
      <c r="DTT155" s="629"/>
      <c r="DTU155" s="629"/>
      <c r="DTV155" s="629"/>
      <c r="DTW155" s="629"/>
      <c r="DTX155" s="629"/>
      <c r="DTY155" s="629"/>
      <c r="DTZ155" s="629"/>
      <c r="DUA155" s="629"/>
      <c r="DUB155" s="629"/>
      <c r="DUC155" s="629"/>
      <c r="DUD155" s="629"/>
      <c r="DUE155" s="629"/>
      <c r="DUF155" s="629"/>
      <c r="DUG155" s="629"/>
      <c r="DUH155" s="629"/>
      <c r="DUI155" s="629"/>
      <c r="DUJ155" s="629"/>
      <c r="DUK155" s="629"/>
      <c r="DUL155" s="629"/>
      <c r="DUM155" s="629"/>
      <c r="DUN155" s="629"/>
      <c r="DUO155" s="629"/>
      <c r="DUP155" s="629"/>
      <c r="DUQ155" s="629"/>
      <c r="DUR155" s="629"/>
      <c r="DUS155" s="629"/>
      <c r="DUT155" s="629"/>
      <c r="DUU155" s="629"/>
      <c r="DUV155" s="629"/>
      <c r="DUW155" s="629"/>
      <c r="DUX155" s="629"/>
      <c r="DUY155" s="629"/>
      <c r="DUZ155" s="629"/>
      <c r="DVA155" s="629"/>
      <c r="DVB155" s="629"/>
      <c r="DVC155" s="629"/>
      <c r="DVD155" s="629"/>
      <c r="DVE155" s="629"/>
      <c r="DVF155" s="629"/>
      <c r="DVG155" s="629"/>
      <c r="DVH155" s="629"/>
      <c r="DVI155" s="629"/>
      <c r="DVJ155" s="629"/>
      <c r="DVK155" s="629"/>
      <c r="DVL155" s="629"/>
      <c r="DVM155" s="629"/>
      <c r="DVN155" s="629"/>
      <c r="DVO155" s="629"/>
      <c r="DVP155" s="629"/>
      <c r="DVQ155" s="629"/>
      <c r="DVR155" s="629"/>
      <c r="DVS155" s="629"/>
      <c r="DVT155" s="629"/>
      <c r="DVU155" s="629"/>
      <c r="DVV155" s="629"/>
      <c r="DVW155" s="629"/>
      <c r="DVX155" s="629"/>
      <c r="DVY155" s="629"/>
      <c r="DVZ155" s="629"/>
      <c r="DWA155" s="629"/>
      <c r="DWB155" s="629"/>
      <c r="DWC155" s="629"/>
      <c r="DWD155" s="629"/>
      <c r="DWE155" s="629"/>
      <c r="DWF155" s="629"/>
      <c r="DWG155" s="629"/>
      <c r="DWH155" s="629"/>
      <c r="DWI155" s="629"/>
      <c r="DWJ155" s="629"/>
      <c r="DWK155" s="629"/>
      <c r="DWL155" s="629"/>
      <c r="DWM155" s="629"/>
      <c r="DWN155" s="629"/>
      <c r="DWO155" s="629"/>
      <c r="DWP155" s="629"/>
      <c r="DWQ155" s="629"/>
      <c r="DWR155" s="629"/>
      <c r="DWS155" s="629"/>
      <c r="DWT155" s="629"/>
      <c r="DWU155" s="629"/>
      <c r="DWV155" s="629"/>
      <c r="DWW155" s="629"/>
      <c r="DWX155" s="629"/>
      <c r="DWY155" s="629"/>
      <c r="DWZ155" s="629"/>
      <c r="DXA155" s="629"/>
      <c r="DXB155" s="629"/>
      <c r="DXC155" s="629"/>
      <c r="DXD155" s="629"/>
      <c r="DXE155" s="629"/>
      <c r="DXF155" s="629"/>
      <c r="DXG155" s="629"/>
      <c r="DXH155" s="629"/>
      <c r="DXI155" s="629"/>
      <c r="DXJ155" s="629"/>
      <c r="DXK155" s="629"/>
      <c r="DXL155" s="629"/>
      <c r="DXM155" s="629"/>
      <c r="DXN155" s="629"/>
      <c r="DXO155" s="629"/>
      <c r="DXP155" s="629"/>
      <c r="DXQ155" s="629"/>
      <c r="DXR155" s="629"/>
      <c r="DXS155" s="629"/>
      <c r="DXT155" s="629"/>
      <c r="DXU155" s="629"/>
      <c r="DXV155" s="629"/>
      <c r="DXW155" s="629"/>
      <c r="DXX155" s="629"/>
      <c r="DXY155" s="629"/>
      <c r="DXZ155" s="629"/>
      <c r="DYA155" s="629"/>
      <c r="DYB155" s="629"/>
      <c r="DYC155" s="629"/>
      <c r="DYD155" s="629"/>
      <c r="DYE155" s="629"/>
      <c r="DYF155" s="629"/>
      <c r="DYG155" s="629"/>
      <c r="DYH155" s="629"/>
      <c r="DYI155" s="629"/>
      <c r="DYJ155" s="629"/>
      <c r="DYK155" s="629"/>
      <c r="DYL155" s="629"/>
      <c r="DYM155" s="629"/>
      <c r="DYN155" s="629"/>
      <c r="DYO155" s="629"/>
      <c r="DYP155" s="629"/>
      <c r="DYQ155" s="629"/>
      <c r="DYR155" s="629"/>
      <c r="DYS155" s="629"/>
      <c r="DYT155" s="629"/>
      <c r="DYU155" s="629"/>
      <c r="DYV155" s="629"/>
      <c r="DYW155" s="629"/>
      <c r="DYX155" s="629"/>
      <c r="DYY155" s="629"/>
      <c r="DYZ155" s="629"/>
      <c r="DZA155" s="629"/>
      <c r="DZB155" s="629"/>
      <c r="DZC155" s="629"/>
      <c r="DZD155" s="629"/>
      <c r="DZE155" s="629"/>
      <c r="DZF155" s="629"/>
      <c r="DZG155" s="629"/>
      <c r="DZH155" s="629"/>
      <c r="DZI155" s="629"/>
      <c r="DZJ155" s="629"/>
      <c r="DZK155" s="629"/>
      <c r="DZL155" s="629"/>
      <c r="DZM155" s="629"/>
      <c r="DZN155" s="629"/>
      <c r="DZO155" s="629"/>
      <c r="DZP155" s="629"/>
      <c r="DZQ155" s="629"/>
      <c r="DZR155" s="629"/>
      <c r="DZS155" s="629"/>
      <c r="DZT155" s="629"/>
      <c r="DZU155" s="629"/>
      <c r="DZV155" s="629"/>
      <c r="DZW155" s="629"/>
      <c r="DZX155" s="629"/>
      <c r="DZY155" s="629"/>
      <c r="DZZ155" s="629"/>
      <c r="EAA155" s="629"/>
      <c r="EAB155" s="629"/>
      <c r="EAC155" s="629"/>
      <c r="EAD155" s="629"/>
      <c r="EAE155" s="629"/>
      <c r="EAF155" s="629"/>
      <c r="EAG155" s="629"/>
      <c r="EAH155" s="629"/>
      <c r="EAI155" s="629"/>
      <c r="EAJ155" s="629"/>
      <c r="EAK155" s="629"/>
      <c r="EAL155" s="629"/>
      <c r="EAM155" s="629"/>
      <c r="EAN155" s="629"/>
      <c r="EAO155" s="629"/>
      <c r="EAP155" s="629"/>
      <c r="EAQ155" s="629"/>
      <c r="EAR155" s="629"/>
      <c r="EAS155" s="629"/>
      <c r="EAT155" s="629"/>
      <c r="EAU155" s="629"/>
      <c r="EAV155" s="629"/>
      <c r="EAW155" s="629"/>
      <c r="EAX155" s="629"/>
      <c r="EAY155" s="629"/>
      <c r="EAZ155" s="629"/>
      <c r="EBA155" s="629"/>
      <c r="EBB155" s="629"/>
      <c r="EBC155" s="629"/>
      <c r="EBD155" s="629"/>
      <c r="EBE155" s="629"/>
      <c r="EBF155" s="629"/>
      <c r="EBG155" s="629"/>
      <c r="EBH155" s="629"/>
      <c r="EBI155" s="629"/>
      <c r="EBJ155" s="629"/>
      <c r="EBK155" s="629"/>
      <c r="EBL155" s="629"/>
      <c r="EBM155" s="629"/>
      <c r="EBN155" s="629"/>
      <c r="EBO155" s="629"/>
      <c r="EBP155" s="629"/>
      <c r="EBQ155" s="629"/>
      <c r="EBR155" s="629"/>
      <c r="EBS155" s="629"/>
      <c r="EBT155" s="629"/>
      <c r="EBU155" s="629"/>
      <c r="EBV155" s="629"/>
      <c r="EBW155" s="629"/>
      <c r="EBX155" s="629"/>
      <c r="EBY155" s="629"/>
      <c r="EBZ155" s="629"/>
      <c r="ECA155" s="629"/>
      <c r="ECB155" s="629"/>
      <c r="ECC155" s="629"/>
      <c r="ECD155" s="629"/>
      <c r="ECE155" s="629"/>
      <c r="ECF155" s="629"/>
      <c r="ECG155" s="629"/>
      <c r="ECH155" s="629"/>
      <c r="ECI155" s="629"/>
      <c r="ECJ155" s="629"/>
      <c r="ECK155" s="629"/>
      <c r="ECL155" s="629"/>
      <c r="ECM155" s="629"/>
      <c r="ECN155" s="629"/>
      <c r="ECO155" s="629"/>
      <c r="ECP155" s="629"/>
      <c r="ECQ155" s="629"/>
      <c r="ECR155" s="629"/>
      <c r="ECS155" s="629"/>
      <c r="ECT155" s="629"/>
      <c r="ECU155" s="629"/>
      <c r="ECV155" s="629"/>
      <c r="ECW155" s="629"/>
      <c r="ECX155" s="629"/>
      <c r="ECY155" s="629"/>
      <c r="ECZ155" s="629"/>
      <c r="EDA155" s="629"/>
      <c r="EDB155" s="629"/>
      <c r="EDC155" s="629"/>
      <c r="EDD155" s="629"/>
      <c r="EDE155" s="629"/>
      <c r="EDF155" s="629"/>
      <c r="EDG155" s="629"/>
      <c r="EDH155" s="629"/>
      <c r="EDI155" s="629"/>
      <c r="EDJ155" s="629"/>
      <c r="EDK155" s="629"/>
      <c r="EDL155" s="629"/>
      <c r="EDM155" s="629"/>
      <c r="EDN155" s="629"/>
      <c r="EDO155" s="629"/>
      <c r="EDP155" s="629"/>
      <c r="EDQ155" s="629"/>
      <c r="EDR155" s="629"/>
      <c r="EDS155" s="629"/>
      <c r="EDT155" s="629"/>
      <c r="EDU155" s="629"/>
      <c r="EDV155" s="629"/>
      <c r="EDW155" s="629"/>
      <c r="EDX155" s="629"/>
      <c r="EDY155" s="629"/>
      <c r="EDZ155" s="629"/>
      <c r="EEA155" s="629"/>
      <c r="EEB155" s="629"/>
      <c r="EEC155" s="629"/>
      <c r="EED155" s="629"/>
      <c r="EEE155" s="629"/>
      <c r="EEF155" s="629"/>
      <c r="EEG155" s="629"/>
      <c r="EEH155" s="629"/>
      <c r="EEI155" s="629"/>
      <c r="EEJ155" s="629"/>
      <c r="EEK155" s="629"/>
      <c r="EEL155" s="629"/>
      <c r="EEM155" s="629"/>
      <c r="EEN155" s="629"/>
      <c r="EEO155" s="629"/>
      <c r="EEP155" s="629"/>
      <c r="EEQ155" s="629"/>
      <c r="EER155" s="629"/>
      <c r="EES155" s="629"/>
      <c r="EET155" s="629"/>
      <c r="EEU155" s="629"/>
      <c r="EEV155" s="629"/>
      <c r="EEW155" s="629"/>
      <c r="EEX155" s="629"/>
      <c r="EEY155" s="629"/>
      <c r="EEZ155" s="629"/>
      <c r="EFA155" s="629"/>
      <c r="EFB155" s="629"/>
      <c r="EFC155" s="629"/>
      <c r="EFD155" s="629"/>
      <c r="EFE155" s="629"/>
      <c r="EFF155" s="629"/>
      <c r="EFG155" s="629"/>
      <c r="EFH155" s="629"/>
      <c r="EFI155" s="629"/>
      <c r="EFJ155" s="629"/>
      <c r="EFK155" s="629"/>
      <c r="EFL155" s="629"/>
      <c r="EFM155" s="629"/>
      <c r="EFN155" s="629"/>
      <c r="EFO155" s="629"/>
      <c r="EFP155" s="629"/>
      <c r="EFQ155" s="629"/>
      <c r="EFR155" s="629"/>
      <c r="EFS155" s="629"/>
      <c r="EFT155" s="629"/>
      <c r="EFU155" s="629"/>
      <c r="EFV155" s="629"/>
      <c r="EFW155" s="629"/>
      <c r="EFX155" s="629"/>
      <c r="EFY155" s="629"/>
      <c r="EFZ155" s="629"/>
      <c r="EGA155" s="629"/>
      <c r="EGB155" s="629"/>
      <c r="EGC155" s="629"/>
      <c r="EGD155" s="629"/>
      <c r="EGE155" s="629"/>
      <c r="EGF155" s="629"/>
      <c r="EGG155" s="629"/>
      <c r="EGH155" s="629"/>
      <c r="EGI155" s="629"/>
      <c r="EGJ155" s="629"/>
      <c r="EGK155" s="629"/>
      <c r="EGL155" s="629"/>
      <c r="EGM155" s="629"/>
      <c r="EGN155" s="629"/>
      <c r="EGO155" s="629"/>
      <c r="EGP155" s="629"/>
      <c r="EGQ155" s="629"/>
      <c r="EGR155" s="629"/>
      <c r="EGS155" s="629"/>
      <c r="EGT155" s="629"/>
      <c r="EGU155" s="629"/>
      <c r="EGV155" s="629"/>
      <c r="EGW155" s="629"/>
      <c r="EGX155" s="629"/>
      <c r="EGY155" s="629"/>
      <c r="EGZ155" s="629"/>
      <c r="EHA155" s="629"/>
      <c r="EHB155" s="629"/>
      <c r="EHC155" s="629"/>
      <c r="EHD155" s="629"/>
      <c r="EHE155" s="629"/>
      <c r="EHF155" s="629"/>
      <c r="EHG155" s="629"/>
      <c r="EHH155" s="629"/>
      <c r="EHI155" s="629"/>
      <c r="EHJ155" s="629"/>
      <c r="EHK155" s="629"/>
      <c r="EHL155" s="629"/>
      <c r="EHM155" s="629"/>
      <c r="EHN155" s="629"/>
      <c r="EHO155" s="629"/>
      <c r="EHP155" s="629"/>
      <c r="EHQ155" s="629"/>
      <c r="EHR155" s="629"/>
      <c r="EHS155" s="629"/>
      <c r="EHT155" s="629"/>
      <c r="EHU155" s="629"/>
      <c r="EHV155" s="629"/>
      <c r="EHW155" s="629"/>
      <c r="EHX155" s="629"/>
      <c r="EHY155" s="629"/>
      <c r="EHZ155" s="629"/>
      <c r="EIA155" s="629"/>
      <c r="EIB155" s="629"/>
      <c r="EIC155" s="629"/>
      <c r="EID155" s="629"/>
      <c r="EIE155" s="629"/>
      <c r="EIF155" s="629"/>
      <c r="EIG155" s="629"/>
      <c r="EIH155" s="629"/>
      <c r="EII155" s="629"/>
      <c r="EIJ155" s="629"/>
      <c r="EIK155" s="629"/>
      <c r="EIL155" s="629"/>
      <c r="EIM155" s="629"/>
      <c r="EIN155" s="629"/>
      <c r="EIO155" s="629"/>
      <c r="EIP155" s="629"/>
      <c r="EIQ155" s="629"/>
      <c r="EIR155" s="629"/>
      <c r="EIS155" s="629"/>
      <c r="EIT155" s="629"/>
      <c r="EIU155" s="629"/>
      <c r="EIV155" s="629"/>
      <c r="EIW155" s="629"/>
      <c r="EIX155" s="629"/>
      <c r="EIY155" s="629"/>
      <c r="EIZ155" s="629"/>
      <c r="EJA155" s="629"/>
      <c r="EJB155" s="629"/>
      <c r="EJC155" s="629"/>
      <c r="EJD155" s="629"/>
      <c r="EJE155" s="629"/>
      <c r="EJF155" s="629"/>
      <c r="EJG155" s="629"/>
      <c r="EJH155" s="629"/>
      <c r="EJI155" s="629"/>
      <c r="EJJ155" s="629"/>
      <c r="EJK155" s="629"/>
      <c r="EJL155" s="629"/>
      <c r="EJM155" s="629"/>
      <c r="EJN155" s="629"/>
      <c r="EJO155" s="629"/>
      <c r="EJP155" s="629"/>
      <c r="EJQ155" s="629"/>
      <c r="EJR155" s="629"/>
      <c r="EJS155" s="629"/>
      <c r="EJT155" s="629"/>
      <c r="EJU155" s="629"/>
      <c r="EJV155" s="629"/>
      <c r="EJW155" s="629"/>
      <c r="EJX155" s="629"/>
      <c r="EJY155" s="629"/>
      <c r="EJZ155" s="629"/>
      <c r="EKA155" s="629"/>
      <c r="EKB155" s="629"/>
      <c r="EKC155" s="629"/>
      <c r="EKD155" s="629"/>
      <c r="EKE155" s="629"/>
      <c r="EKF155" s="629"/>
      <c r="EKG155" s="629"/>
      <c r="EKH155" s="629"/>
      <c r="EKI155" s="629"/>
      <c r="EKJ155" s="629"/>
      <c r="EKK155" s="629"/>
      <c r="EKL155" s="629"/>
      <c r="EKM155" s="629"/>
      <c r="EKN155" s="629"/>
      <c r="EKO155" s="629"/>
      <c r="EKP155" s="629"/>
      <c r="EKQ155" s="629"/>
      <c r="EKR155" s="629"/>
      <c r="EKS155" s="629"/>
      <c r="EKT155" s="629"/>
      <c r="EKU155" s="629"/>
      <c r="EKV155" s="629"/>
      <c r="EKW155" s="629"/>
      <c r="EKX155" s="629"/>
      <c r="EKY155" s="629"/>
      <c r="EKZ155" s="629"/>
      <c r="ELA155" s="629"/>
      <c r="ELB155" s="629"/>
      <c r="ELC155" s="629"/>
      <c r="ELD155" s="629"/>
      <c r="ELE155" s="629"/>
      <c r="ELF155" s="629"/>
      <c r="ELG155" s="629"/>
      <c r="ELH155" s="629"/>
      <c r="ELI155" s="629"/>
      <c r="ELJ155" s="629"/>
      <c r="ELK155" s="629"/>
      <c r="ELL155" s="629"/>
      <c r="ELM155" s="629"/>
      <c r="ELN155" s="629"/>
      <c r="ELO155" s="629"/>
      <c r="ELP155" s="629"/>
      <c r="ELQ155" s="629"/>
      <c r="ELR155" s="629"/>
      <c r="ELS155" s="629"/>
      <c r="ELT155" s="629"/>
      <c r="ELU155" s="629"/>
      <c r="ELV155" s="629"/>
      <c r="ELW155" s="629"/>
      <c r="ELX155" s="629"/>
      <c r="ELY155" s="629"/>
      <c r="ELZ155" s="629"/>
      <c r="EMA155" s="629"/>
      <c r="EMB155" s="629"/>
      <c r="EMC155" s="629"/>
      <c r="EMD155" s="629"/>
      <c r="EME155" s="629"/>
      <c r="EMF155" s="629"/>
      <c r="EMG155" s="629"/>
      <c r="EMH155" s="629"/>
      <c r="EMI155" s="629"/>
      <c r="EMJ155" s="629"/>
      <c r="EMK155" s="629"/>
      <c r="EML155" s="629"/>
      <c r="EMM155" s="629"/>
      <c r="EMN155" s="629"/>
      <c r="EMO155" s="629"/>
      <c r="EMP155" s="629"/>
      <c r="EMQ155" s="629"/>
      <c r="EMR155" s="629"/>
      <c r="EMS155" s="629"/>
      <c r="EMT155" s="629"/>
      <c r="EMU155" s="629"/>
      <c r="EMV155" s="629"/>
      <c r="EMW155" s="629"/>
      <c r="EMX155" s="629"/>
      <c r="EMY155" s="629"/>
      <c r="EMZ155" s="629"/>
      <c r="ENA155" s="629"/>
      <c r="ENB155" s="629"/>
      <c r="ENC155" s="629"/>
      <c r="END155" s="629"/>
      <c r="ENE155" s="629"/>
      <c r="ENF155" s="629"/>
      <c r="ENG155" s="629"/>
      <c r="ENH155" s="629"/>
      <c r="ENI155" s="629"/>
      <c r="ENJ155" s="629"/>
      <c r="ENK155" s="629"/>
      <c r="ENL155" s="629"/>
      <c r="ENM155" s="629"/>
      <c r="ENN155" s="629"/>
      <c r="ENO155" s="629"/>
      <c r="ENP155" s="629"/>
      <c r="ENQ155" s="629"/>
      <c r="ENR155" s="629"/>
      <c r="ENS155" s="629"/>
      <c r="ENT155" s="629"/>
      <c r="ENU155" s="629"/>
      <c r="ENV155" s="629"/>
      <c r="ENW155" s="629"/>
      <c r="ENX155" s="629"/>
      <c r="ENY155" s="629"/>
      <c r="ENZ155" s="629"/>
      <c r="EOA155" s="629"/>
      <c r="EOB155" s="629"/>
      <c r="EOC155" s="629"/>
      <c r="EOD155" s="629"/>
      <c r="EOE155" s="629"/>
      <c r="EOF155" s="629"/>
      <c r="EOG155" s="629"/>
      <c r="EOH155" s="629"/>
      <c r="EOI155" s="629"/>
      <c r="EOJ155" s="629"/>
      <c r="EOK155" s="629"/>
      <c r="EOL155" s="629"/>
      <c r="EOM155" s="629"/>
      <c r="EON155" s="629"/>
      <c r="EOO155" s="629"/>
      <c r="EOP155" s="629"/>
      <c r="EOQ155" s="629"/>
      <c r="EOR155" s="629"/>
      <c r="EOS155" s="629"/>
      <c r="EOT155" s="629"/>
      <c r="EOU155" s="629"/>
      <c r="EOV155" s="629"/>
      <c r="EOW155" s="629"/>
      <c r="EOX155" s="629"/>
      <c r="EOY155" s="629"/>
      <c r="EOZ155" s="629"/>
      <c r="EPA155" s="629"/>
      <c r="EPB155" s="629"/>
      <c r="EPC155" s="629"/>
      <c r="EPD155" s="629"/>
      <c r="EPE155" s="629"/>
      <c r="EPF155" s="629"/>
      <c r="EPG155" s="629"/>
      <c r="EPH155" s="629"/>
      <c r="EPI155" s="629"/>
      <c r="EPJ155" s="629"/>
      <c r="EPK155" s="629"/>
      <c r="EPL155" s="629"/>
      <c r="EPM155" s="629"/>
      <c r="EPN155" s="629"/>
      <c r="EPO155" s="629"/>
      <c r="EPP155" s="629"/>
      <c r="EPQ155" s="629"/>
      <c r="EPR155" s="629"/>
      <c r="EPS155" s="629"/>
      <c r="EPT155" s="629"/>
      <c r="EPU155" s="629"/>
      <c r="EPV155" s="629"/>
      <c r="EPW155" s="629"/>
      <c r="EPX155" s="629"/>
      <c r="EPY155" s="629"/>
      <c r="EPZ155" s="629"/>
      <c r="EQA155" s="629"/>
      <c r="EQB155" s="629"/>
      <c r="EQC155" s="629"/>
      <c r="EQD155" s="629"/>
      <c r="EQE155" s="629"/>
      <c r="EQF155" s="629"/>
      <c r="EQG155" s="629"/>
      <c r="EQH155" s="629"/>
      <c r="EQI155" s="629"/>
      <c r="EQJ155" s="629"/>
      <c r="EQK155" s="629"/>
      <c r="EQL155" s="629"/>
      <c r="EQM155" s="629"/>
      <c r="EQN155" s="629"/>
      <c r="EQO155" s="629"/>
      <c r="EQP155" s="629"/>
      <c r="EQQ155" s="629"/>
      <c r="EQR155" s="629"/>
      <c r="EQS155" s="629"/>
      <c r="EQT155" s="629"/>
      <c r="EQU155" s="629"/>
      <c r="EQV155" s="629"/>
      <c r="EQW155" s="629"/>
      <c r="EQX155" s="629"/>
      <c r="EQY155" s="629"/>
      <c r="EQZ155" s="629"/>
      <c r="ERA155" s="629"/>
      <c r="ERB155" s="629"/>
      <c r="ERC155" s="629"/>
      <c r="ERD155" s="629"/>
      <c r="ERE155" s="629"/>
      <c r="ERF155" s="629"/>
      <c r="ERG155" s="629"/>
      <c r="ERH155" s="629"/>
      <c r="ERI155" s="629"/>
      <c r="ERJ155" s="629"/>
      <c r="ERK155" s="629"/>
      <c r="ERL155" s="629"/>
      <c r="ERM155" s="629"/>
      <c r="ERN155" s="629"/>
      <c r="ERO155" s="629"/>
      <c r="ERP155" s="629"/>
      <c r="ERQ155" s="629"/>
      <c r="ERR155" s="629"/>
      <c r="ERS155" s="629"/>
      <c r="ERT155" s="629"/>
      <c r="ERU155" s="629"/>
      <c r="ERV155" s="629"/>
      <c r="ERW155" s="629"/>
      <c r="ERX155" s="629"/>
      <c r="ERY155" s="629"/>
      <c r="ERZ155" s="629"/>
      <c r="ESA155" s="629"/>
      <c r="ESB155" s="629"/>
      <c r="ESC155" s="629"/>
      <c r="ESD155" s="629"/>
      <c r="ESE155" s="629"/>
      <c r="ESF155" s="629"/>
      <c r="ESG155" s="629"/>
      <c r="ESH155" s="629"/>
      <c r="ESI155" s="629"/>
      <c r="ESJ155" s="629"/>
      <c r="ESK155" s="629"/>
      <c r="ESL155" s="629"/>
      <c r="ESM155" s="629"/>
      <c r="ESN155" s="629"/>
      <c r="ESO155" s="629"/>
      <c r="ESP155" s="629"/>
      <c r="ESQ155" s="629"/>
      <c r="ESR155" s="629"/>
      <c r="ESS155" s="629"/>
      <c r="EST155" s="629"/>
      <c r="ESU155" s="629"/>
      <c r="ESV155" s="629"/>
      <c r="ESW155" s="629"/>
      <c r="ESX155" s="629"/>
      <c r="ESY155" s="629"/>
      <c r="ESZ155" s="629"/>
      <c r="ETA155" s="629"/>
      <c r="ETB155" s="629"/>
      <c r="ETC155" s="629"/>
      <c r="ETD155" s="629"/>
      <c r="ETE155" s="629"/>
      <c r="ETF155" s="629"/>
      <c r="ETG155" s="629"/>
      <c r="ETH155" s="629"/>
      <c r="ETI155" s="629"/>
      <c r="ETJ155" s="629"/>
      <c r="ETK155" s="629"/>
      <c r="ETL155" s="629"/>
      <c r="ETM155" s="629"/>
      <c r="ETN155" s="629"/>
      <c r="ETO155" s="629"/>
      <c r="ETP155" s="629"/>
      <c r="ETQ155" s="629"/>
      <c r="ETR155" s="629"/>
      <c r="ETS155" s="629"/>
      <c r="ETT155" s="629"/>
      <c r="ETU155" s="629"/>
      <c r="ETV155" s="629"/>
      <c r="ETW155" s="629"/>
      <c r="ETX155" s="629"/>
      <c r="ETY155" s="629"/>
      <c r="ETZ155" s="629"/>
      <c r="EUA155" s="629"/>
      <c r="EUB155" s="629"/>
      <c r="EUC155" s="629"/>
      <c r="EUD155" s="629"/>
      <c r="EUE155" s="629"/>
      <c r="EUF155" s="629"/>
      <c r="EUG155" s="629"/>
      <c r="EUH155" s="629"/>
      <c r="EUI155" s="629"/>
      <c r="EUJ155" s="629"/>
      <c r="EUK155" s="629"/>
      <c r="EUL155" s="629"/>
      <c r="EUM155" s="629"/>
      <c r="EUN155" s="629"/>
      <c r="EUO155" s="629"/>
      <c r="EUP155" s="629"/>
      <c r="EUQ155" s="629"/>
      <c r="EUR155" s="629"/>
      <c r="EUS155" s="629"/>
      <c r="EUT155" s="629"/>
      <c r="EUU155" s="629"/>
      <c r="EUV155" s="629"/>
      <c r="EUW155" s="629"/>
      <c r="EUX155" s="629"/>
      <c r="EUY155" s="629"/>
      <c r="EUZ155" s="629"/>
      <c r="EVA155" s="629"/>
      <c r="EVB155" s="629"/>
      <c r="EVC155" s="629"/>
      <c r="EVD155" s="629"/>
      <c r="EVE155" s="629"/>
      <c r="EVF155" s="629"/>
      <c r="EVG155" s="629"/>
      <c r="EVH155" s="629"/>
      <c r="EVI155" s="629"/>
      <c r="EVJ155" s="629"/>
      <c r="EVK155" s="629"/>
      <c r="EVL155" s="629"/>
      <c r="EVM155" s="629"/>
      <c r="EVN155" s="629"/>
      <c r="EVO155" s="629"/>
      <c r="EVP155" s="629"/>
      <c r="EVQ155" s="629"/>
      <c r="EVR155" s="629"/>
      <c r="EVS155" s="629"/>
      <c r="EVT155" s="629"/>
      <c r="EVU155" s="629"/>
      <c r="EVV155" s="629"/>
      <c r="EVW155" s="629"/>
      <c r="EVX155" s="629"/>
      <c r="EVY155" s="629"/>
      <c r="EVZ155" s="629"/>
      <c r="EWA155" s="629"/>
      <c r="EWB155" s="629"/>
      <c r="EWC155" s="629"/>
      <c r="EWD155" s="629"/>
      <c r="EWE155" s="629"/>
      <c r="EWF155" s="629"/>
      <c r="EWG155" s="629"/>
      <c r="EWH155" s="629"/>
      <c r="EWI155" s="629"/>
      <c r="EWJ155" s="629"/>
      <c r="EWK155" s="629"/>
      <c r="EWL155" s="629"/>
      <c r="EWM155" s="629"/>
      <c r="EWN155" s="629"/>
      <c r="EWO155" s="629"/>
      <c r="EWP155" s="629"/>
      <c r="EWQ155" s="629"/>
      <c r="EWR155" s="629"/>
      <c r="EWS155" s="629"/>
      <c r="EWT155" s="629"/>
      <c r="EWU155" s="629"/>
      <c r="EWV155" s="629"/>
      <c r="EWW155" s="629"/>
      <c r="EWX155" s="629"/>
      <c r="EWY155" s="629"/>
      <c r="EWZ155" s="629"/>
      <c r="EXA155" s="629"/>
      <c r="EXB155" s="629"/>
      <c r="EXC155" s="629"/>
      <c r="EXD155" s="629"/>
      <c r="EXE155" s="629"/>
      <c r="EXF155" s="629"/>
      <c r="EXG155" s="629"/>
      <c r="EXH155" s="629"/>
      <c r="EXI155" s="629"/>
      <c r="EXJ155" s="629"/>
      <c r="EXK155" s="629"/>
      <c r="EXL155" s="629"/>
      <c r="EXM155" s="629"/>
      <c r="EXN155" s="629"/>
      <c r="EXO155" s="629"/>
      <c r="EXP155" s="629"/>
      <c r="EXQ155" s="629"/>
      <c r="EXR155" s="629"/>
      <c r="EXS155" s="629"/>
      <c r="EXT155" s="629"/>
      <c r="EXU155" s="629"/>
      <c r="EXV155" s="629"/>
      <c r="EXW155" s="629"/>
      <c r="EXX155" s="629"/>
      <c r="EXY155" s="629"/>
      <c r="EXZ155" s="629"/>
      <c r="EYA155" s="629"/>
      <c r="EYB155" s="629"/>
      <c r="EYC155" s="629"/>
      <c r="EYD155" s="629"/>
      <c r="EYE155" s="629"/>
      <c r="EYF155" s="629"/>
      <c r="EYG155" s="629"/>
      <c r="EYH155" s="629"/>
      <c r="EYI155" s="629"/>
      <c r="EYJ155" s="629"/>
      <c r="EYK155" s="629"/>
      <c r="EYL155" s="629"/>
      <c r="EYM155" s="629"/>
      <c r="EYN155" s="629"/>
      <c r="EYO155" s="629"/>
      <c r="EYP155" s="629"/>
      <c r="EYQ155" s="629"/>
      <c r="EYR155" s="629"/>
      <c r="EYS155" s="629"/>
      <c r="EYT155" s="629"/>
      <c r="EYU155" s="629"/>
      <c r="EYV155" s="629"/>
      <c r="EYW155" s="629"/>
      <c r="EYX155" s="629"/>
      <c r="EYY155" s="629"/>
      <c r="EYZ155" s="629"/>
      <c r="EZA155" s="629"/>
      <c r="EZB155" s="629"/>
      <c r="EZC155" s="629"/>
      <c r="EZD155" s="629"/>
      <c r="EZE155" s="629"/>
      <c r="EZF155" s="629"/>
      <c r="EZG155" s="629"/>
      <c r="EZH155" s="629"/>
      <c r="EZI155" s="629"/>
      <c r="EZJ155" s="629"/>
      <c r="EZK155" s="629"/>
      <c r="EZL155" s="629"/>
      <c r="EZM155" s="629"/>
      <c r="EZN155" s="629"/>
      <c r="EZO155" s="629"/>
      <c r="EZP155" s="629"/>
      <c r="EZQ155" s="629"/>
      <c r="EZR155" s="629"/>
      <c r="EZS155" s="629"/>
      <c r="EZT155" s="629"/>
      <c r="EZU155" s="629"/>
      <c r="EZV155" s="629"/>
      <c r="EZW155" s="629"/>
      <c r="EZX155" s="629"/>
      <c r="EZY155" s="629"/>
      <c r="EZZ155" s="629"/>
      <c r="FAA155" s="629"/>
      <c r="FAB155" s="629"/>
      <c r="FAC155" s="629"/>
      <c r="FAD155" s="629"/>
      <c r="FAE155" s="629"/>
      <c r="FAF155" s="629"/>
      <c r="FAG155" s="629"/>
      <c r="FAH155" s="629"/>
      <c r="FAI155" s="629"/>
      <c r="FAJ155" s="629"/>
      <c r="FAK155" s="629"/>
      <c r="FAL155" s="629"/>
      <c r="FAM155" s="629"/>
      <c r="FAN155" s="629"/>
      <c r="FAO155" s="629"/>
      <c r="FAP155" s="629"/>
      <c r="FAQ155" s="629"/>
      <c r="FAR155" s="629"/>
      <c r="FAS155" s="629"/>
      <c r="FAT155" s="629"/>
      <c r="FAU155" s="629"/>
      <c r="FAV155" s="629"/>
      <c r="FAW155" s="629"/>
      <c r="FAX155" s="629"/>
      <c r="FAY155" s="629"/>
      <c r="FAZ155" s="629"/>
      <c r="FBA155" s="629"/>
      <c r="FBB155" s="629"/>
      <c r="FBC155" s="629"/>
      <c r="FBD155" s="629"/>
      <c r="FBE155" s="629"/>
      <c r="FBF155" s="629"/>
      <c r="FBG155" s="629"/>
      <c r="FBH155" s="629"/>
      <c r="FBI155" s="629"/>
      <c r="FBJ155" s="629"/>
      <c r="FBK155" s="629"/>
      <c r="FBL155" s="629"/>
      <c r="FBM155" s="629"/>
      <c r="FBN155" s="629"/>
      <c r="FBO155" s="629"/>
      <c r="FBP155" s="629"/>
      <c r="FBQ155" s="629"/>
      <c r="FBR155" s="629"/>
      <c r="FBS155" s="629"/>
      <c r="FBT155" s="629"/>
      <c r="FBU155" s="629"/>
      <c r="FBV155" s="629"/>
      <c r="FBW155" s="629"/>
      <c r="FBX155" s="629"/>
      <c r="FBY155" s="629"/>
      <c r="FBZ155" s="629"/>
      <c r="FCA155" s="629"/>
      <c r="FCB155" s="629"/>
      <c r="FCC155" s="629"/>
      <c r="FCD155" s="629"/>
      <c r="FCE155" s="629"/>
      <c r="FCF155" s="629"/>
      <c r="FCG155" s="629"/>
      <c r="FCH155" s="629"/>
      <c r="FCI155" s="629"/>
      <c r="FCJ155" s="629"/>
      <c r="FCK155" s="629"/>
      <c r="FCL155" s="629"/>
      <c r="FCM155" s="629"/>
      <c r="FCN155" s="629"/>
      <c r="FCO155" s="629"/>
      <c r="FCP155" s="629"/>
      <c r="FCQ155" s="629"/>
      <c r="FCR155" s="629"/>
      <c r="FCS155" s="629"/>
      <c r="FCT155" s="629"/>
      <c r="FCU155" s="629"/>
      <c r="FCV155" s="629"/>
      <c r="FCW155" s="629"/>
      <c r="FCX155" s="629"/>
      <c r="FCY155" s="629"/>
      <c r="FCZ155" s="629"/>
      <c r="FDA155" s="629"/>
      <c r="FDB155" s="629"/>
      <c r="FDC155" s="629"/>
      <c r="FDD155" s="629"/>
      <c r="FDE155" s="629"/>
      <c r="FDF155" s="629"/>
      <c r="FDG155" s="629"/>
      <c r="FDH155" s="629"/>
      <c r="FDI155" s="629"/>
      <c r="FDJ155" s="629"/>
      <c r="FDK155" s="629"/>
      <c r="FDL155" s="629"/>
      <c r="FDM155" s="629"/>
      <c r="FDN155" s="629"/>
      <c r="FDO155" s="629"/>
      <c r="FDP155" s="629"/>
      <c r="FDQ155" s="629"/>
      <c r="FDR155" s="629"/>
      <c r="FDS155" s="629"/>
      <c r="FDT155" s="629"/>
      <c r="FDU155" s="629"/>
      <c r="FDV155" s="629"/>
      <c r="FDW155" s="629"/>
      <c r="FDX155" s="629"/>
      <c r="FDY155" s="629"/>
      <c r="FDZ155" s="629"/>
      <c r="FEA155" s="629"/>
      <c r="FEB155" s="629"/>
      <c r="FEC155" s="629"/>
      <c r="FED155" s="629"/>
      <c r="FEE155" s="629"/>
      <c r="FEF155" s="629"/>
      <c r="FEG155" s="629"/>
      <c r="FEH155" s="629"/>
      <c r="FEI155" s="629"/>
      <c r="FEJ155" s="629"/>
      <c r="FEK155" s="629"/>
      <c r="FEL155" s="629"/>
      <c r="FEM155" s="629"/>
      <c r="FEN155" s="629"/>
      <c r="FEO155" s="629"/>
      <c r="FEP155" s="629"/>
      <c r="FEQ155" s="629"/>
      <c r="FER155" s="629"/>
      <c r="FES155" s="629"/>
      <c r="FET155" s="629"/>
      <c r="FEU155" s="629"/>
      <c r="FEV155" s="629"/>
      <c r="FEW155" s="629"/>
      <c r="FEX155" s="629"/>
      <c r="FEY155" s="629"/>
      <c r="FEZ155" s="629"/>
      <c r="FFA155" s="629"/>
      <c r="FFB155" s="629"/>
      <c r="FFC155" s="629"/>
      <c r="FFD155" s="629"/>
      <c r="FFE155" s="629"/>
      <c r="FFF155" s="629"/>
      <c r="FFG155" s="629"/>
      <c r="FFH155" s="629"/>
      <c r="FFI155" s="629"/>
      <c r="FFJ155" s="629"/>
      <c r="FFK155" s="629"/>
      <c r="FFL155" s="629"/>
      <c r="FFM155" s="629"/>
      <c r="FFN155" s="629"/>
      <c r="FFO155" s="629"/>
      <c r="FFP155" s="629"/>
      <c r="FFQ155" s="629"/>
      <c r="FFR155" s="629"/>
      <c r="FFS155" s="629"/>
      <c r="FFT155" s="629"/>
      <c r="FFU155" s="629"/>
      <c r="FFV155" s="629"/>
      <c r="FFW155" s="629"/>
      <c r="FFX155" s="629"/>
      <c r="FFY155" s="629"/>
      <c r="FFZ155" s="629"/>
      <c r="FGA155" s="629"/>
      <c r="FGB155" s="629"/>
      <c r="FGC155" s="629"/>
      <c r="FGD155" s="629"/>
      <c r="FGE155" s="629"/>
      <c r="FGF155" s="629"/>
      <c r="FGG155" s="629"/>
      <c r="FGH155" s="629"/>
      <c r="FGI155" s="629"/>
      <c r="FGJ155" s="629"/>
      <c r="FGK155" s="629"/>
      <c r="FGL155" s="629"/>
      <c r="FGM155" s="629"/>
      <c r="FGN155" s="629"/>
      <c r="FGO155" s="629"/>
      <c r="FGP155" s="629"/>
      <c r="FGQ155" s="629"/>
      <c r="FGR155" s="629"/>
      <c r="FGS155" s="629"/>
      <c r="FGT155" s="629"/>
      <c r="FGU155" s="629"/>
      <c r="FGV155" s="629"/>
      <c r="FGW155" s="629"/>
      <c r="FGX155" s="629"/>
      <c r="FGY155" s="629"/>
      <c r="FGZ155" s="629"/>
      <c r="FHA155" s="629"/>
      <c r="FHB155" s="629"/>
      <c r="FHC155" s="629"/>
      <c r="FHD155" s="629"/>
      <c r="FHE155" s="629"/>
      <c r="FHF155" s="629"/>
      <c r="FHG155" s="629"/>
      <c r="FHH155" s="629"/>
      <c r="FHI155" s="629"/>
      <c r="FHJ155" s="629"/>
      <c r="FHK155" s="629"/>
      <c r="FHL155" s="629"/>
      <c r="FHM155" s="629"/>
      <c r="FHN155" s="629"/>
      <c r="FHO155" s="629"/>
      <c r="FHP155" s="629"/>
      <c r="FHQ155" s="629"/>
      <c r="FHR155" s="629"/>
      <c r="FHS155" s="629"/>
      <c r="FHT155" s="629"/>
      <c r="FHU155" s="629"/>
      <c r="FHV155" s="629"/>
      <c r="FHW155" s="629"/>
      <c r="FHX155" s="629"/>
      <c r="FHY155" s="629"/>
      <c r="FHZ155" s="629"/>
      <c r="FIA155" s="629"/>
      <c r="FIB155" s="629"/>
      <c r="FIC155" s="629"/>
      <c r="FID155" s="629"/>
      <c r="FIE155" s="629"/>
      <c r="FIF155" s="629"/>
      <c r="FIG155" s="629"/>
      <c r="FIH155" s="629"/>
      <c r="FII155" s="629"/>
      <c r="FIJ155" s="629"/>
      <c r="FIK155" s="629"/>
      <c r="FIL155" s="629"/>
      <c r="FIM155" s="629"/>
      <c r="FIN155" s="629"/>
      <c r="FIO155" s="629"/>
      <c r="FIP155" s="629"/>
      <c r="FIQ155" s="629"/>
      <c r="FIR155" s="629"/>
      <c r="FIS155" s="629"/>
      <c r="FIT155" s="629"/>
      <c r="FIU155" s="629"/>
      <c r="FIV155" s="629"/>
      <c r="FIW155" s="629"/>
      <c r="FIX155" s="629"/>
      <c r="FIY155" s="629"/>
      <c r="FIZ155" s="629"/>
      <c r="FJA155" s="629"/>
      <c r="FJB155" s="629"/>
      <c r="FJC155" s="629"/>
      <c r="FJD155" s="629"/>
      <c r="FJE155" s="629"/>
      <c r="FJF155" s="629"/>
      <c r="FJG155" s="629"/>
      <c r="FJH155" s="629"/>
      <c r="FJI155" s="629"/>
      <c r="FJJ155" s="629"/>
      <c r="FJK155" s="629"/>
      <c r="FJL155" s="629"/>
      <c r="FJM155" s="629"/>
      <c r="FJN155" s="629"/>
      <c r="FJO155" s="629"/>
      <c r="FJP155" s="629"/>
      <c r="FJQ155" s="629"/>
      <c r="FJR155" s="629"/>
      <c r="FJS155" s="629"/>
      <c r="FJT155" s="629"/>
      <c r="FJU155" s="629"/>
      <c r="FJV155" s="629"/>
      <c r="FJW155" s="629"/>
      <c r="FJX155" s="629"/>
      <c r="FJY155" s="629"/>
      <c r="FJZ155" s="629"/>
      <c r="FKA155" s="629"/>
      <c r="FKB155" s="629"/>
      <c r="FKC155" s="629"/>
      <c r="FKD155" s="629"/>
      <c r="FKE155" s="629"/>
      <c r="FKF155" s="629"/>
      <c r="FKG155" s="629"/>
      <c r="FKH155" s="629"/>
      <c r="FKI155" s="629"/>
      <c r="FKJ155" s="629"/>
      <c r="FKK155" s="629"/>
      <c r="FKL155" s="629"/>
      <c r="FKM155" s="629"/>
      <c r="FKN155" s="629"/>
      <c r="FKO155" s="629"/>
      <c r="FKP155" s="629"/>
      <c r="FKQ155" s="629"/>
      <c r="FKR155" s="629"/>
      <c r="FKS155" s="629"/>
      <c r="FKT155" s="629"/>
      <c r="FKU155" s="629"/>
      <c r="FKV155" s="629"/>
      <c r="FKW155" s="629"/>
      <c r="FKX155" s="629"/>
      <c r="FKY155" s="629"/>
      <c r="FKZ155" s="629"/>
      <c r="FLA155" s="629"/>
      <c r="FLB155" s="629"/>
      <c r="FLC155" s="629"/>
      <c r="FLD155" s="629"/>
      <c r="FLE155" s="629"/>
      <c r="FLF155" s="629"/>
      <c r="FLG155" s="629"/>
      <c r="FLH155" s="629"/>
      <c r="FLI155" s="629"/>
      <c r="FLJ155" s="629"/>
      <c r="FLK155" s="629"/>
      <c r="FLL155" s="629"/>
      <c r="FLM155" s="629"/>
      <c r="FLN155" s="629"/>
      <c r="FLO155" s="629"/>
      <c r="FLP155" s="629"/>
      <c r="FLQ155" s="629"/>
      <c r="FLR155" s="629"/>
      <c r="FLS155" s="629"/>
      <c r="FLT155" s="629"/>
      <c r="FLU155" s="629"/>
      <c r="FLV155" s="629"/>
      <c r="FLW155" s="629"/>
      <c r="FLX155" s="629"/>
      <c r="FLY155" s="629"/>
      <c r="FLZ155" s="629"/>
      <c r="FMA155" s="629"/>
      <c r="FMB155" s="629"/>
      <c r="FMC155" s="629"/>
      <c r="FMD155" s="629"/>
      <c r="FME155" s="629"/>
      <c r="FMF155" s="629"/>
      <c r="FMG155" s="629"/>
      <c r="FMH155" s="629"/>
      <c r="FMI155" s="629"/>
      <c r="FMJ155" s="629"/>
      <c r="FMK155" s="629"/>
      <c r="FML155" s="629"/>
      <c r="FMM155" s="629"/>
      <c r="FMN155" s="629"/>
      <c r="FMO155" s="629"/>
      <c r="FMP155" s="629"/>
      <c r="FMQ155" s="629"/>
      <c r="FMR155" s="629"/>
      <c r="FMS155" s="629"/>
      <c r="FMT155" s="629"/>
      <c r="FMU155" s="629"/>
      <c r="FMV155" s="629"/>
      <c r="FMW155" s="629"/>
      <c r="FMX155" s="629"/>
      <c r="FMY155" s="629"/>
      <c r="FMZ155" s="629"/>
      <c r="FNA155" s="629"/>
      <c r="FNB155" s="629"/>
      <c r="FNC155" s="629"/>
      <c r="FND155" s="629"/>
      <c r="FNE155" s="629"/>
      <c r="FNF155" s="629"/>
      <c r="FNG155" s="629"/>
      <c r="FNH155" s="629"/>
      <c r="FNI155" s="629"/>
      <c r="FNJ155" s="629"/>
      <c r="FNK155" s="629"/>
      <c r="FNL155" s="629"/>
      <c r="FNM155" s="629"/>
      <c r="FNN155" s="629"/>
      <c r="FNO155" s="629"/>
      <c r="FNP155" s="629"/>
      <c r="FNQ155" s="629"/>
      <c r="FNR155" s="629"/>
      <c r="FNS155" s="629"/>
      <c r="FNT155" s="629"/>
      <c r="FNU155" s="629"/>
      <c r="FNV155" s="629"/>
      <c r="FNW155" s="629"/>
      <c r="FNX155" s="629"/>
      <c r="FNY155" s="629"/>
      <c r="FNZ155" s="629"/>
      <c r="FOA155" s="629"/>
      <c r="FOB155" s="629"/>
      <c r="FOC155" s="629"/>
      <c r="FOD155" s="629"/>
      <c r="FOE155" s="629"/>
      <c r="FOF155" s="629"/>
      <c r="FOG155" s="629"/>
      <c r="FOH155" s="629"/>
      <c r="FOI155" s="629"/>
      <c r="FOJ155" s="629"/>
      <c r="FOK155" s="629"/>
      <c r="FOL155" s="629"/>
      <c r="FOM155" s="629"/>
      <c r="FON155" s="629"/>
      <c r="FOO155" s="629"/>
      <c r="FOP155" s="629"/>
      <c r="FOQ155" s="629"/>
      <c r="FOR155" s="629"/>
      <c r="FOS155" s="629"/>
      <c r="FOT155" s="629"/>
      <c r="FOU155" s="629"/>
      <c r="FOV155" s="629"/>
      <c r="FOW155" s="629"/>
      <c r="FOX155" s="629"/>
      <c r="FOY155" s="629"/>
      <c r="FOZ155" s="629"/>
      <c r="FPA155" s="629"/>
      <c r="FPB155" s="629"/>
      <c r="FPC155" s="629"/>
      <c r="FPD155" s="629"/>
      <c r="FPE155" s="629"/>
      <c r="FPF155" s="629"/>
      <c r="FPG155" s="629"/>
      <c r="FPH155" s="629"/>
      <c r="FPI155" s="629"/>
      <c r="FPJ155" s="629"/>
      <c r="FPK155" s="629"/>
      <c r="FPL155" s="629"/>
      <c r="FPM155" s="629"/>
      <c r="FPN155" s="629"/>
      <c r="FPO155" s="629"/>
      <c r="FPP155" s="629"/>
      <c r="FPQ155" s="629"/>
      <c r="FPR155" s="629"/>
      <c r="FPS155" s="629"/>
      <c r="FPT155" s="629"/>
      <c r="FPU155" s="629"/>
      <c r="FPV155" s="629"/>
      <c r="FPW155" s="629"/>
      <c r="FPX155" s="629"/>
      <c r="FPY155" s="629"/>
      <c r="FPZ155" s="629"/>
      <c r="FQA155" s="629"/>
      <c r="FQB155" s="629"/>
      <c r="FQC155" s="629"/>
      <c r="FQD155" s="629"/>
      <c r="FQE155" s="629"/>
      <c r="FQF155" s="629"/>
      <c r="FQG155" s="629"/>
      <c r="FQH155" s="629"/>
      <c r="FQI155" s="629"/>
      <c r="FQJ155" s="629"/>
      <c r="FQK155" s="629"/>
      <c r="FQL155" s="629"/>
      <c r="FQM155" s="629"/>
      <c r="FQN155" s="629"/>
      <c r="FQO155" s="629"/>
      <c r="FQP155" s="629"/>
      <c r="FQQ155" s="629"/>
      <c r="FQR155" s="629"/>
      <c r="FQS155" s="629"/>
      <c r="FQT155" s="629"/>
      <c r="FQU155" s="629"/>
      <c r="FQV155" s="629"/>
      <c r="FQW155" s="629"/>
      <c r="FQX155" s="629"/>
      <c r="FQY155" s="629"/>
      <c r="FQZ155" s="629"/>
      <c r="FRA155" s="629"/>
      <c r="FRB155" s="629"/>
      <c r="FRC155" s="629"/>
      <c r="FRD155" s="629"/>
      <c r="FRE155" s="629"/>
      <c r="FRF155" s="629"/>
      <c r="FRG155" s="629"/>
      <c r="FRH155" s="629"/>
      <c r="FRI155" s="629"/>
      <c r="FRJ155" s="629"/>
      <c r="FRK155" s="629"/>
      <c r="FRL155" s="629"/>
      <c r="FRM155" s="629"/>
      <c r="FRN155" s="629"/>
      <c r="FRO155" s="629"/>
      <c r="FRP155" s="629"/>
      <c r="FRQ155" s="629"/>
      <c r="FRR155" s="629"/>
      <c r="FRS155" s="629"/>
      <c r="FRT155" s="629"/>
      <c r="FRU155" s="629"/>
      <c r="FRV155" s="629"/>
      <c r="FRW155" s="629"/>
      <c r="FRX155" s="629"/>
      <c r="FRY155" s="629"/>
      <c r="FRZ155" s="629"/>
      <c r="FSA155" s="629"/>
      <c r="FSB155" s="629"/>
      <c r="FSC155" s="629"/>
      <c r="FSD155" s="629"/>
      <c r="FSE155" s="629"/>
      <c r="FSF155" s="629"/>
      <c r="FSG155" s="629"/>
      <c r="FSH155" s="629"/>
      <c r="FSI155" s="629"/>
      <c r="FSJ155" s="629"/>
      <c r="FSK155" s="629"/>
      <c r="FSL155" s="629"/>
      <c r="FSM155" s="629"/>
      <c r="FSN155" s="629"/>
      <c r="FSO155" s="629"/>
      <c r="FSP155" s="629"/>
      <c r="FSQ155" s="629"/>
      <c r="FSR155" s="629"/>
      <c r="FSS155" s="629"/>
      <c r="FST155" s="629"/>
      <c r="FSU155" s="629"/>
      <c r="FSV155" s="629"/>
      <c r="FSW155" s="629"/>
      <c r="FSX155" s="629"/>
      <c r="FSY155" s="629"/>
      <c r="FSZ155" s="629"/>
      <c r="FTA155" s="629"/>
      <c r="FTB155" s="629"/>
      <c r="FTC155" s="629"/>
      <c r="FTD155" s="629"/>
      <c r="FTE155" s="629"/>
      <c r="FTF155" s="629"/>
      <c r="FTG155" s="629"/>
      <c r="FTH155" s="629"/>
      <c r="FTI155" s="629"/>
      <c r="FTJ155" s="629"/>
      <c r="FTK155" s="629"/>
      <c r="FTL155" s="629"/>
      <c r="FTM155" s="629"/>
      <c r="FTN155" s="629"/>
      <c r="FTO155" s="629"/>
      <c r="FTP155" s="629"/>
      <c r="FTQ155" s="629"/>
      <c r="FTR155" s="629"/>
      <c r="FTS155" s="629"/>
      <c r="FTT155" s="629"/>
      <c r="FTU155" s="629"/>
      <c r="FTV155" s="629"/>
      <c r="FTW155" s="629"/>
      <c r="FTX155" s="629"/>
      <c r="FTY155" s="629"/>
      <c r="FTZ155" s="629"/>
      <c r="FUA155" s="629"/>
      <c r="FUB155" s="629"/>
      <c r="FUC155" s="629"/>
      <c r="FUD155" s="629"/>
      <c r="FUE155" s="629"/>
      <c r="FUF155" s="629"/>
      <c r="FUG155" s="629"/>
      <c r="FUH155" s="629"/>
      <c r="FUI155" s="629"/>
      <c r="FUJ155" s="629"/>
      <c r="FUK155" s="629"/>
      <c r="FUL155" s="629"/>
      <c r="FUM155" s="629"/>
      <c r="FUN155" s="629"/>
      <c r="FUO155" s="629"/>
      <c r="FUP155" s="629"/>
      <c r="FUQ155" s="629"/>
      <c r="FUR155" s="629"/>
      <c r="FUS155" s="629"/>
      <c r="FUT155" s="629"/>
      <c r="FUU155" s="629"/>
      <c r="FUV155" s="629"/>
      <c r="FUW155" s="629"/>
      <c r="FUX155" s="629"/>
      <c r="FUY155" s="629"/>
      <c r="FUZ155" s="629"/>
      <c r="FVA155" s="629"/>
      <c r="FVB155" s="629"/>
      <c r="FVC155" s="629"/>
      <c r="FVD155" s="629"/>
      <c r="FVE155" s="629"/>
      <c r="FVF155" s="629"/>
      <c r="FVG155" s="629"/>
      <c r="FVH155" s="629"/>
      <c r="FVI155" s="629"/>
      <c r="FVJ155" s="629"/>
      <c r="FVK155" s="629"/>
      <c r="FVL155" s="629"/>
      <c r="FVM155" s="629"/>
      <c r="FVN155" s="629"/>
      <c r="FVO155" s="629"/>
      <c r="FVP155" s="629"/>
      <c r="FVQ155" s="629"/>
      <c r="FVR155" s="629"/>
      <c r="FVS155" s="629"/>
      <c r="FVT155" s="629"/>
      <c r="FVU155" s="629"/>
      <c r="FVV155" s="629"/>
      <c r="FVW155" s="629"/>
      <c r="FVX155" s="629"/>
      <c r="FVY155" s="629"/>
      <c r="FVZ155" s="629"/>
      <c r="FWA155" s="629"/>
      <c r="FWB155" s="629"/>
      <c r="FWC155" s="629"/>
      <c r="FWD155" s="629"/>
      <c r="FWE155" s="629"/>
      <c r="FWF155" s="629"/>
      <c r="FWG155" s="629"/>
      <c r="FWH155" s="629"/>
      <c r="FWI155" s="629"/>
      <c r="FWJ155" s="629"/>
      <c r="FWK155" s="629"/>
      <c r="FWL155" s="629"/>
      <c r="FWM155" s="629"/>
      <c r="FWN155" s="629"/>
      <c r="FWO155" s="629"/>
      <c r="FWP155" s="629"/>
      <c r="FWQ155" s="629"/>
      <c r="FWR155" s="629"/>
      <c r="FWS155" s="629"/>
      <c r="FWT155" s="629"/>
      <c r="FWU155" s="629"/>
      <c r="FWV155" s="629"/>
      <c r="FWW155" s="629"/>
      <c r="FWX155" s="629"/>
      <c r="FWY155" s="629"/>
      <c r="FWZ155" s="629"/>
      <c r="FXA155" s="629"/>
      <c r="FXB155" s="629"/>
      <c r="FXC155" s="629"/>
      <c r="FXD155" s="629"/>
      <c r="FXE155" s="629"/>
      <c r="FXF155" s="629"/>
      <c r="FXG155" s="629"/>
      <c r="FXH155" s="629"/>
      <c r="FXI155" s="629"/>
      <c r="FXJ155" s="629"/>
      <c r="FXK155" s="629"/>
      <c r="FXL155" s="629"/>
      <c r="FXM155" s="629"/>
      <c r="FXN155" s="629"/>
      <c r="FXO155" s="629"/>
      <c r="FXP155" s="629"/>
      <c r="FXQ155" s="629"/>
      <c r="FXR155" s="629"/>
      <c r="FXS155" s="629"/>
      <c r="FXT155" s="629"/>
      <c r="FXU155" s="629"/>
      <c r="FXV155" s="629"/>
      <c r="FXW155" s="629"/>
      <c r="FXX155" s="629"/>
      <c r="FXY155" s="629"/>
      <c r="FXZ155" s="629"/>
      <c r="FYA155" s="629"/>
      <c r="FYB155" s="629"/>
      <c r="FYC155" s="629"/>
      <c r="FYD155" s="629"/>
      <c r="FYE155" s="629"/>
      <c r="FYF155" s="629"/>
      <c r="FYG155" s="629"/>
      <c r="FYH155" s="629"/>
      <c r="FYI155" s="629"/>
      <c r="FYJ155" s="629"/>
      <c r="FYK155" s="629"/>
      <c r="FYL155" s="629"/>
      <c r="FYM155" s="629"/>
      <c r="FYN155" s="629"/>
      <c r="FYO155" s="629"/>
      <c r="FYP155" s="629"/>
      <c r="FYQ155" s="629"/>
      <c r="FYR155" s="629"/>
      <c r="FYS155" s="629"/>
      <c r="FYT155" s="629"/>
      <c r="FYU155" s="629"/>
      <c r="FYV155" s="629"/>
      <c r="FYW155" s="629"/>
      <c r="FYX155" s="629"/>
      <c r="FYY155" s="629"/>
      <c r="FYZ155" s="629"/>
      <c r="FZA155" s="629"/>
      <c r="FZB155" s="629"/>
      <c r="FZC155" s="629"/>
      <c r="FZD155" s="629"/>
      <c r="FZE155" s="629"/>
      <c r="FZF155" s="629"/>
      <c r="FZG155" s="629"/>
      <c r="FZH155" s="629"/>
      <c r="FZI155" s="629"/>
      <c r="FZJ155" s="629"/>
      <c r="FZK155" s="629"/>
      <c r="FZL155" s="629"/>
      <c r="FZM155" s="629"/>
      <c r="FZN155" s="629"/>
      <c r="FZO155" s="629"/>
      <c r="FZP155" s="629"/>
      <c r="FZQ155" s="629"/>
      <c r="FZR155" s="629"/>
      <c r="FZS155" s="629"/>
      <c r="FZT155" s="629"/>
      <c r="FZU155" s="629"/>
      <c r="FZV155" s="629"/>
      <c r="FZW155" s="629"/>
      <c r="FZX155" s="629"/>
      <c r="FZY155" s="629"/>
      <c r="FZZ155" s="629"/>
      <c r="GAA155" s="629"/>
      <c r="GAB155" s="629"/>
      <c r="GAC155" s="629"/>
      <c r="GAD155" s="629"/>
      <c r="GAE155" s="629"/>
      <c r="GAF155" s="629"/>
      <c r="GAG155" s="629"/>
      <c r="GAH155" s="629"/>
      <c r="GAI155" s="629"/>
      <c r="GAJ155" s="629"/>
      <c r="GAK155" s="629"/>
      <c r="GAL155" s="629"/>
      <c r="GAM155" s="629"/>
      <c r="GAN155" s="629"/>
      <c r="GAO155" s="629"/>
      <c r="GAP155" s="629"/>
      <c r="GAQ155" s="629"/>
      <c r="GAR155" s="629"/>
      <c r="GAS155" s="629"/>
      <c r="GAT155" s="629"/>
      <c r="GAU155" s="629"/>
      <c r="GAV155" s="629"/>
      <c r="GAW155" s="629"/>
      <c r="GAX155" s="629"/>
      <c r="GAY155" s="629"/>
      <c r="GAZ155" s="629"/>
      <c r="GBA155" s="629"/>
      <c r="GBB155" s="629"/>
      <c r="GBC155" s="629"/>
      <c r="GBD155" s="629"/>
      <c r="GBE155" s="629"/>
      <c r="GBF155" s="629"/>
      <c r="GBG155" s="629"/>
      <c r="GBH155" s="629"/>
      <c r="GBI155" s="629"/>
      <c r="GBJ155" s="629"/>
      <c r="GBK155" s="629"/>
      <c r="GBL155" s="629"/>
      <c r="GBM155" s="629"/>
      <c r="GBN155" s="629"/>
      <c r="GBO155" s="629"/>
      <c r="GBP155" s="629"/>
      <c r="GBQ155" s="629"/>
      <c r="GBR155" s="629"/>
      <c r="GBS155" s="629"/>
      <c r="GBT155" s="629"/>
      <c r="GBU155" s="629"/>
      <c r="GBV155" s="629"/>
      <c r="GBW155" s="629"/>
      <c r="GBX155" s="629"/>
      <c r="GBY155" s="629"/>
      <c r="GBZ155" s="629"/>
      <c r="GCA155" s="629"/>
      <c r="GCB155" s="629"/>
      <c r="GCC155" s="629"/>
      <c r="GCD155" s="629"/>
      <c r="GCE155" s="629"/>
      <c r="GCF155" s="629"/>
      <c r="GCG155" s="629"/>
      <c r="GCH155" s="629"/>
      <c r="GCI155" s="629"/>
      <c r="GCJ155" s="629"/>
      <c r="GCK155" s="629"/>
      <c r="GCL155" s="629"/>
      <c r="GCM155" s="629"/>
      <c r="GCN155" s="629"/>
      <c r="GCO155" s="629"/>
      <c r="GCP155" s="629"/>
      <c r="GCQ155" s="629"/>
      <c r="GCR155" s="629"/>
      <c r="GCS155" s="629"/>
      <c r="GCT155" s="629"/>
      <c r="GCU155" s="629"/>
      <c r="GCV155" s="629"/>
      <c r="GCW155" s="629"/>
      <c r="GCX155" s="629"/>
      <c r="GCY155" s="629"/>
      <c r="GCZ155" s="629"/>
      <c r="GDA155" s="629"/>
      <c r="GDB155" s="629"/>
      <c r="GDC155" s="629"/>
      <c r="GDD155" s="629"/>
      <c r="GDE155" s="629"/>
      <c r="GDF155" s="629"/>
      <c r="GDG155" s="629"/>
      <c r="GDH155" s="629"/>
      <c r="GDI155" s="629"/>
      <c r="GDJ155" s="629"/>
      <c r="GDK155" s="629"/>
      <c r="GDL155" s="629"/>
      <c r="GDM155" s="629"/>
      <c r="GDN155" s="629"/>
      <c r="GDO155" s="629"/>
      <c r="GDP155" s="629"/>
      <c r="GDQ155" s="629"/>
      <c r="GDR155" s="629"/>
      <c r="GDS155" s="629"/>
      <c r="GDT155" s="629"/>
      <c r="GDU155" s="629"/>
      <c r="GDV155" s="629"/>
      <c r="GDW155" s="629"/>
      <c r="GDX155" s="629"/>
      <c r="GDY155" s="629"/>
      <c r="GDZ155" s="629"/>
      <c r="GEA155" s="629"/>
      <c r="GEB155" s="629"/>
      <c r="GEC155" s="629"/>
      <c r="GED155" s="629"/>
      <c r="GEE155" s="629"/>
      <c r="GEF155" s="629"/>
      <c r="GEG155" s="629"/>
      <c r="GEH155" s="629"/>
      <c r="GEI155" s="629"/>
      <c r="GEJ155" s="629"/>
      <c r="GEK155" s="629"/>
      <c r="GEL155" s="629"/>
      <c r="GEM155" s="629"/>
      <c r="GEN155" s="629"/>
      <c r="GEO155" s="629"/>
      <c r="GEP155" s="629"/>
      <c r="GEQ155" s="629"/>
      <c r="GER155" s="629"/>
      <c r="GES155" s="629"/>
      <c r="GET155" s="629"/>
      <c r="GEU155" s="629"/>
      <c r="GEV155" s="629"/>
      <c r="GEW155" s="629"/>
      <c r="GEX155" s="629"/>
      <c r="GEY155" s="629"/>
      <c r="GEZ155" s="629"/>
      <c r="GFA155" s="629"/>
      <c r="GFB155" s="629"/>
      <c r="GFC155" s="629"/>
      <c r="GFD155" s="629"/>
      <c r="GFE155" s="629"/>
      <c r="GFF155" s="629"/>
      <c r="GFG155" s="629"/>
      <c r="GFH155" s="629"/>
      <c r="GFI155" s="629"/>
      <c r="GFJ155" s="629"/>
      <c r="GFK155" s="629"/>
      <c r="GFL155" s="629"/>
      <c r="GFM155" s="629"/>
      <c r="GFN155" s="629"/>
      <c r="GFO155" s="629"/>
      <c r="GFP155" s="629"/>
      <c r="GFQ155" s="629"/>
      <c r="GFR155" s="629"/>
      <c r="GFS155" s="629"/>
      <c r="GFT155" s="629"/>
      <c r="GFU155" s="629"/>
      <c r="GFV155" s="629"/>
      <c r="GFW155" s="629"/>
      <c r="GFX155" s="629"/>
      <c r="GFY155" s="629"/>
      <c r="GFZ155" s="629"/>
      <c r="GGA155" s="629"/>
      <c r="GGB155" s="629"/>
      <c r="GGC155" s="629"/>
      <c r="GGD155" s="629"/>
      <c r="GGE155" s="629"/>
      <c r="GGF155" s="629"/>
      <c r="GGG155" s="629"/>
      <c r="GGH155" s="629"/>
      <c r="GGI155" s="629"/>
      <c r="GGJ155" s="629"/>
      <c r="GGK155" s="629"/>
      <c r="GGL155" s="629"/>
      <c r="GGM155" s="629"/>
      <c r="GGN155" s="629"/>
      <c r="GGO155" s="629"/>
      <c r="GGP155" s="629"/>
      <c r="GGQ155" s="629"/>
      <c r="GGR155" s="629"/>
      <c r="GGS155" s="629"/>
      <c r="GGT155" s="629"/>
      <c r="GGU155" s="629"/>
      <c r="GGV155" s="629"/>
      <c r="GGW155" s="629"/>
      <c r="GGX155" s="629"/>
      <c r="GGY155" s="629"/>
      <c r="GGZ155" s="629"/>
      <c r="GHA155" s="629"/>
      <c r="GHB155" s="629"/>
      <c r="GHC155" s="629"/>
      <c r="GHD155" s="629"/>
      <c r="GHE155" s="629"/>
      <c r="GHF155" s="629"/>
      <c r="GHG155" s="629"/>
      <c r="GHH155" s="629"/>
      <c r="GHI155" s="629"/>
      <c r="GHJ155" s="629"/>
      <c r="GHK155" s="629"/>
      <c r="GHL155" s="629"/>
      <c r="GHM155" s="629"/>
      <c r="GHN155" s="629"/>
      <c r="GHO155" s="629"/>
      <c r="GHP155" s="629"/>
      <c r="GHQ155" s="629"/>
      <c r="GHR155" s="629"/>
      <c r="GHS155" s="629"/>
      <c r="GHT155" s="629"/>
      <c r="GHU155" s="629"/>
      <c r="GHV155" s="629"/>
      <c r="GHW155" s="629"/>
      <c r="GHX155" s="629"/>
      <c r="GHY155" s="629"/>
      <c r="GHZ155" s="629"/>
      <c r="GIA155" s="629"/>
      <c r="GIB155" s="629"/>
      <c r="GIC155" s="629"/>
      <c r="GID155" s="629"/>
      <c r="GIE155" s="629"/>
      <c r="GIF155" s="629"/>
      <c r="GIG155" s="629"/>
      <c r="GIH155" s="629"/>
      <c r="GII155" s="629"/>
      <c r="GIJ155" s="629"/>
      <c r="GIK155" s="629"/>
      <c r="GIL155" s="629"/>
      <c r="GIM155" s="629"/>
      <c r="GIN155" s="629"/>
      <c r="GIO155" s="629"/>
      <c r="GIP155" s="629"/>
      <c r="GIQ155" s="629"/>
      <c r="GIR155" s="629"/>
      <c r="GIS155" s="629"/>
      <c r="GIT155" s="629"/>
      <c r="GIU155" s="629"/>
      <c r="GIV155" s="629"/>
      <c r="GIW155" s="629"/>
      <c r="GIX155" s="629"/>
      <c r="GIY155" s="629"/>
      <c r="GIZ155" s="629"/>
      <c r="GJA155" s="629"/>
      <c r="GJB155" s="629"/>
      <c r="GJC155" s="629"/>
      <c r="GJD155" s="629"/>
      <c r="GJE155" s="629"/>
      <c r="GJF155" s="629"/>
      <c r="GJG155" s="629"/>
      <c r="GJH155" s="629"/>
      <c r="GJI155" s="629"/>
      <c r="GJJ155" s="629"/>
      <c r="GJK155" s="629"/>
      <c r="GJL155" s="629"/>
      <c r="GJM155" s="629"/>
      <c r="GJN155" s="629"/>
      <c r="GJO155" s="629"/>
      <c r="GJP155" s="629"/>
      <c r="GJQ155" s="629"/>
      <c r="GJR155" s="629"/>
      <c r="GJS155" s="629"/>
      <c r="GJT155" s="629"/>
      <c r="GJU155" s="629"/>
      <c r="GJV155" s="629"/>
      <c r="GJW155" s="629"/>
      <c r="GJX155" s="629"/>
      <c r="GJY155" s="629"/>
      <c r="GJZ155" s="629"/>
      <c r="GKA155" s="629"/>
      <c r="GKB155" s="629"/>
      <c r="GKC155" s="629"/>
      <c r="GKD155" s="629"/>
      <c r="GKE155" s="629"/>
      <c r="GKF155" s="629"/>
      <c r="GKG155" s="629"/>
      <c r="GKH155" s="629"/>
      <c r="GKI155" s="629"/>
      <c r="GKJ155" s="629"/>
      <c r="GKK155" s="629"/>
      <c r="GKL155" s="629"/>
      <c r="GKM155" s="629"/>
      <c r="GKN155" s="629"/>
      <c r="GKO155" s="629"/>
      <c r="GKP155" s="629"/>
      <c r="GKQ155" s="629"/>
      <c r="GKR155" s="629"/>
      <c r="GKS155" s="629"/>
      <c r="GKT155" s="629"/>
      <c r="GKU155" s="629"/>
      <c r="GKV155" s="629"/>
      <c r="GKW155" s="629"/>
      <c r="GKX155" s="629"/>
      <c r="GKY155" s="629"/>
      <c r="GKZ155" s="629"/>
      <c r="GLA155" s="629"/>
      <c r="GLB155" s="629"/>
      <c r="GLC155" s="629"/>
      <c r="GLD155" s="629"/>
      <c r="GLE155" s="629"/>
      <c r="GLF155" s="629"/>
      <c r="GLG155" s="629"/>
      <c r="GLH155" s="629"/>
      <c r="GLI155" s="629"/>
      <c r="GLJ155" s="629"/>
      <c r="GLK155" s="629"/>
      <c r="GLL155" s="629"/>
      <c r="GLM155" s="629"/>
      <c r="GLN155" s="629"/>
      <c r="GLO155" s="629"/>
      <c r="GLP155" s="629"/>
      <c r="GLQ155" s="629"/>
      <c r="GLR155" s="629"/>
      <c r="GLS155" s="629"/>
      <c r="GLT155" s="629"/>
      <c r="GLU155" s="629"/>
      <c r="GLV155" s="629"/>
      <c r="GLW155" s="629"/>
      <c r="GLX155" s="629"/>
      <c r="GLY155" s="629"/>
      <c r="GLZ155" s="629"/>
      <c r="GMA155" s="629"/>
      <c r="GMB155" s="629"/>
      <c r="GMC155" s="629"/>
      <c r="GMD155" s="629"/>
      <c r="GME155" s="629"/>
      <c r="GMF155" s="629"/>
      <c r="GMG155" s="629"/>
      <c r="GMH155" s="629"/>
      <c r="GMI155" s="629"/>
      <c r="GMJ155" s="629"/>
      <c r="GMK155" s="629"/>
      <c r="GML155" s="629"/>
      <c r="GMM155" s="629"/>
      <c r="GMN155" s="629"/>
      <c r="GMO155" s="629"/>
      <c r="GMP155" s="629"/>
      <c r="GMQ155" s="629"/>
      <c r="GMR155" s="629"/>
      <c r="GMS155" s="629"/>
      <c r="GMT155" s="629"/>
      <c r="GMU155" s="629"/>
      <c r="GMV155" s="629"/>
      <c r="GMW155" s="629"/>
      <c r="GMX155" s="629"/>
      <c r="GMY155" s="629"/>
      <c r="GMZ155" s="629"/>
      <c r="GNA155" s="629"/>
      <c r="GNB155" s="629"/>
      <c r="GNC155" s="629"/>
      <c r="GND155" s="629"/>
      <c r="GNE155" s="629"/>
      <c r="GNF155" s="629"/>
      <c r="GNG155" s="629"/>
      <c r="GNH155" s="629"/>
      <c r="GNI155" s="629"/>
      <c r="GNJ155" s="629"/>
      <c r="GNK155" s="629"/>
      <c r="GNL155" s="629"/>
      <c r="GNM155" s="629"/>
      <c r="GNN155" s="629"/>
      <c r="GNO155" s="629"/>
      <c r="GNP155" s="629"/>
      <c r="GNQ155" s="629"/>
      <c r="GNR155" s="629"/>
      <c r="GNS155" s="629"/>
      <c r="GNT155" s="629"/>
      <c r="GNU155" s="629"/>
      <c r="GNV155" s="629"/>
      <c r="GNW155" s="629"/>
      <c r="GNX155" s="629"/>
      <c r="GNY155" s="629"/>
      <c r="GNZ155" s="629"/>
      <c r="GOA155" s="629"/>
      <c r="GOB155" s="629"/>
      <c r="GOC155" s="629"/>
      <c r="GOD155" s="629"/>
      <c r="GOE155" s="629"/>
      <c r="GOF155" s="629"/>
      <c r="GOG155" s="629"/>
      <c r="GOH155" s="629"/>
      <c r="GOI155" s="629"/>
      <c r="GOJ155" s="629"/>
      <c r="GOK155" s="629"/>
      <c r="GOL155" s="629"/>
      <c r="GOM155" s="629"/>
      <c r="GON155" s="629"/>
      <c r="GOO155" s="629"/>
      <c r="GOP155" s="629"/>
      <c r="GOQ155" s="629"/>
      <c r="GOR155" s="629"/>
      <c r="GOS155" s="629"/>
      <c r="GOT155" s="629"/>
      <c r="GOU155" s="629"/>
      <c r="GOV155" s="629"/>
      <c r="GOW155" s="629"/>
      <c r="GOX155" s="629"/>
      <c r="GOY155" s="629"/>
      <c r="GOZ155" s="629"/>
      <c r="GPA155" s="629"/>
      <c r="GPB155" s="629"/>
      <c r="GPC155" s="629"/>
      <c r="GPD155" s="629"/>
      <c r="GPE155" s="629"/>
      <c r="GPF155" s="629"/>
      <c r="GPG155" s="629"/>
      <c r="GPH155" s="629"/>
      <c r="GPI155" s="629"/>
      <c r="GPJ155" s="629"/>
      <c r="GPK155" s="629"/>
      <c r="GPL155" s="629"/>
      <c r="GPM155" s="629"/>
      <c r="GPN155" s="629"/>
      <c r="GPO155" s="629"/>
      <c r="GPP155" s="629"/>
      <c r="GPQ155" s="629"/>
      <c r="GPR155" s="629"/>
      <c r="GPS155" s="629"/>
      <c r="GPT155" s="629"/>
      <c r="GPU155" s="629"/>
      <c r="GPV155" s="629"/>
      <c r="GPW155" s="629"/>
      <c r="GPX155" s="629"/>
      <c r="GPY155" s="629"/>
      <c r="GPZ155" s="629"/>
      <c r="GQA155" s="629"/>
      <c r="GQB155" s="629"/>
      <c r="GQC155" s="629"/>
      <c r="GQD155" s="629"/>
      <c r="GQE155" s="629"/>
      <c r="GQF155" s="629"/>
      <c r="GQG155" s="629"/>
      <c r="GQH155" s="629"/>
      <c r="GQI155" s="629"/>
      <c r="GQJ155" s="629"/>
      <c r="GQK155" s="629"/>
      <c r="GQL155" s="629"/>
      <c r="GQM155" s="629"/>
      <c r="GQN155" s="629"/>
      <c r="GQO155" s="629"/>
      <c r="GQP155" s="629"/>
      <c r="GQQ155" s="629"/>
      <c r="GQR155" s="629"/>
      <c r="GQS155" s="629"/>
      <c r="GQT155" s="629"/>
      <c r="GQU155" s="629"/>
      <c r="GQV155" s="629"/>
      <c r="GQW155" s="629"/>
      <c r="GQX155" s="629"/>
      <c r="GQY155" s="629"/>
      <c r="GQZ155" s="629"/>
      <c r="GRA155" s="629"/>
      <c r="GRB155" s="629"/>
      <c r="GRC155" s="629"/>
      <c r="GRD155" s="629"/>
      <c r="GRE155" s="629"/>
      <c r="GRF155" s="629"/>
      <c r="GRG155" s="629"/>
      <c r="GRH155" s="629"/>
      <c r="GRI155" s="629"/>
      <c r="GRJ155" s="629"/>
      <c r="GRK155" s="629"/>
      <c r="GRL155" s="629"/>
      <c r="GRM155" s="629"/>
      <c r="GRN155" s="629"/>
      <c r="GRO155" s="629"/>
      <c r="GRP155" s="629"/>
      <c r="GRQ155" s="629"/>
      <c r="GRR155" s="629"/>
      <c r="GRS155" s="629"/>
      <c r="GRT155" s="629"/>
      <c r="GRU155" s="629"/>
      <c r="GRV155" s="629"/>
      <c r="GRW155" s="629"/>
      <c r="GRX155" s="629"/>
      <c r="GRY155" s="629"/>
      <c r="GRZ155" s="629"/>
      <c r="GSA155" s="629"/>
      <c r="GSB155" s="629"/>
      <c r="GSC155" s="629"/>
      <c r="GSD155" s="629"/>
      <c r="GSE155" s="629"/>
      <c r="GSF155" s="629"/>
      <c r="GSG155" s="629"/>
      <c r="GSH155" s="629"/>
      <c r="GSI155" s="629"/>
      <c r="GSJ155" s="629"/>
      <c r="GSK155" s="629"/>
      <c r="GSL155" s="629"/>
      <c r="GSM155" s="629"/>
      <c r="GSN155" s="629"/>
      <c r="GSO155" s="629"/>
      <c r="GSP155" s="629"/>
      <c r="GSQ155" s="629"/>
      <c r="GSR155" s="629"/>
      <c r="GSS155" s="629"/>
      <c r="GST155" s="629"/>
      <c r="GSU155" s="629"/>
      <c r="GSV155" s="629"/>
      <c r="GSW155" s="629"/>
      <c r="GSX155" s="629"/>
      <c r="GSY155" s="629"/>
      <c r="GSZ155" s="629"/>
      <c r="GTA155" s="629"/>
      <c r="GTB155" s="629"/>
      <c r="GTC155" s="629"/>
      <c r="GTD155" s="629"/>
      <c r="GTE155" s="629"/>
      <c r="GTF155" s="629"/>
      <c r="GTG155" s="629"/>
      <c r="GTH155" s="629"/>
      <c r="GTI155" s="629"/>
      <c r="GTJ155" s="629"/>
      <c r="GTK155" s="629"/>
      <c r="GTL155" s="629"/>
      <c r="GTM155" s="629"/>
      <c r="GTN155" s="629"/>
      <c r="GTO155" s="629"/>
      <c r="GTP155" s="629"/>
      <c r="GTQ155" s="629"/>
      <c r="GTR155" s="629"/>
      <c r="GTS155" s="629"/>
      <c r="GTT155" s="629"/>
      <c r="GTU155" s="629"/>
      <c r="GTV155" s="629"/>
      <c r="GTW155" s="629"/>
      <c r="GTX155" s="629"/>
      <c r="GTY155" s="629"/>
      <c r="GTZ155" s="629"/>
      <c r="GUA155" s="629"/>
      <c r="GUB155" s="629"/>
      <c r="GUC155" s="629"/>
      <c r="GUD155" s="629"/>
      <c r="GUE155" s="629"/>
      <c r="GUF155" s="629"/>
      <c r="GUG155" s="629"/>
      <c r="GUH155" s="629"/>
      <c r="GUI155" s="629"/>
      <c r="GUJ155" s="629"/>
      <c r="GUK155" s="629"/>
      <c r="GUL155" s="629"/>
      <c r="GUM155" s="629"/>
      <c r="GUN155" s="629"/>
      <c r="GUO155" s="629"/>
      <c r="GUP155" s="629"/>
      <c r="GUQ155" s="629"/>
      <c r="GUR155" s="629"/>
      <c r="GUS155" s="629"/>
      <c r="GUT155" s="629"/>
      <c r="GUU155" s="629"/>
      <c r="GUV155" s="629"/>
      <c r="GUW155" s="629"/>
      <c r="GUX155" s="629"/>
      <c r="GUY155" s="629"/>
      <c r="GUZ155" s="629"/>
      <c r="GVA155" s="629"/>
      <c r="GVB155" s="629"/>
      <c r="GVC155" s="629"/>
      <c r="GVD155" s="629"/>
      <c r="GVE155" s="629"/>
      <c r="GVF155" s="629"/>
      <c r="GVG155" s="629"/>
      <c r="GVH155" s="629"/>
      <c r="GVI155" s="629"/>
      <c r="GVJ155" s="629"/>
      <c r="GVK155" s="629"/>
      <c r="GVL155" s="629"/>
      <c r="GVM155" s="629"/>
      <c r="GVN155" s="629"/>
      <c r="GVO155" s="629"/>
      <c r="GVP155" s="629"/>
      <c r="GVQ155" s="629"/>
      <c r="GVR155" s="629"/>
      <c r="GVS155" s="629"/>
      <c r="GVT155" s="629"/>
      <c r="GVU155" s="629"/>
      <c r="GVV155" s="629"/>
      <c r="GVW155" s="629"/>
      <c r="GVX155" s="629"/>
      <c r="GVY155" s="629"/>
      <c r="GVZ155" s="629"/>
      <c r="GWA155" s="629"/>
      <c r="GWB155" s="629"/>
      <c r="GWC155" s="629"/>
      <c r="GWD155" s="629"/>
      <c r="GWE155" s="629"/>
      <c r="GWF155" s="629"/>
      <c r="GWG155" s="629"/>
      <c r="GWH155" s="629"/>
      <c r="GWI155" s="629"/>
      <c r="GWJ155" s="629"/>
      <c r="GWK155" s="629"/>
      <c r="GWL155" s="629"/>
      <c r="GWM155" s="629"/>
      <c r="GWN155" s="629"/>
      <c r="GWO155" s="629"/>
      <c r="GWP155" s="629"/>
      <c r="GWQ155" s="629"/>
      <c r="GWR155" s="629"/>
      <c r="GWS155" s="629"/>
      <c r="GWT155" s="629"/>
      <c r="GWU155" s="629"/>
      <c r="GWV155" s="629"/>
      <c r="GWW155" s="629"/>
      <c r="GWX155" s="629"/>
      <c r="GWY155" s="629"/>
      <c r="GWZ155" s="629"/>
      <c r="GXA155" s="629"/>
      <c r="GXB155" s="629"/>
      <c r="GXC155" s="629"/>
      <c r="GXD155" s="629"/>
      <c r="GXE155" s="629"/>
      <c r="GXF155" s="629"/>
      <c r="GXG155" s="629"/>
      <c r="GXH155" s="629"/>
      <c r="GXI155" s="629"/>
      <c r="GXJ155" s="629"/>
      <c r="GXK155" s="629"/>
      <c r="GXL155" s="629"/>
      <c r="GXM155" s="629"/>
      <c r="GXN155" s="629"/>
      <c r="GXO155" s="629"/>
      <c r="GXP155" s="629"/>
      <c r="GXQ155" s="629"/>
      <c r="GXR155" s="629"/>
      <c r="GXS155" s="629"/>
      <c r="GXT155" s="629"/>
      <c r="GXU155" s="629"/>
      <c r="GXV155" s="629"/>
      <c r="GXW155" s="629"/>
      <c r="GXX155" s="629"/>
      <c r="GXY155" s="629"/>
      <c r="GXZ155" s="629"/>
      <c r="GYA155" s="629"/>
      <c r="GYB155" s="629"/>
      <c r="GYC155" s="629"/>
      <c r="GYD155" s="629"/>
      <c r="GYE155" s="629"/>
      <c r="GYF155" s="629"/>
      <c r="GYG155" s="629"/>
      <c r="GYH155" s="629"/>
      <c r="GYI155" s="629"/>
      <c r="GYJ155" s="629"/>
      <c r="GYK155" s="629"/>
      <c r="GYL155" s="629"/>
      <c r="GYM155" s="629"/>
      <c r="GYN155" s="629"/>
      <c r="GYO155" s="629"/>
      <c r="GYP155" s="629"/>
      <c r="GYQ155" s="629"/>
      <c r="GYR155" s="629"/>
      <c r="GYS155" s="629"/>
      <c r="GYT155" s="629"/>
      <c r="GYU155" s="629"/>
      <c r="GYV155" s="629"/>
      <c r="GYW155" s="629"/>
      <c r="GYX155" s="629"/>
      <c r="GYY155" s="629"/>
      <c r="GYZ155" s="629"/>
      <c r="GZA155" s="629"/>
      <c r="GZB155" s="629"/>
      <c r="GZC155" s="629"/>
      <c r="GZD155" s="629"/>
      <c r="GZE155" s="629"/>
      <c r="GZF155" s="629"/>
      <c r="GZG155" s="629"/>
      <c r="GZH155" s="629"/>
      <c r="GZI155" s="629"/>
      <c r="GZJ155" s="629"/>
      <c r="GZK155" s="629"/>
      <c r="GZL155" s="629"/>
      <c r="GZM155" s="629"/>
      <c r="GZN155" s="629"/>
      <c r="GZO155" s="629"/>
      <c r="GZP155" s="629"/>
      <c r="GZQ155" s="629"/>
      <c r="GZR155" s="629"/>
      <c r="GZS155" s="629"/>
      <c r="GZT155" s="629"/>
      <c r="GZU155" s="629"/>
      <c r="GZV155" s="629"/>
      <c r="GZW155" s="629"/>
      <c r="GZX155" s="629"/>
      <c r="GZY155" s="629"/>
      <c r="GZZ155" s="629"/>
      <c r="HAA155" s="629"/>
      <c r="HAB155" s="629"/>
      <c r="HAC155" s="629"/>
      <c r="HAD155" s="629"/>
      <c r="HAE155" s="629"/>
      <c r="HAF155" s="629"/>
      <c r="HAG155" s="629"/>
      <c r="HAH155" s="629"/>
      <c r="HAI155" s="629"/>
      <c r="HAJ155" s="629"/>
      <c r="HAK155" s="629"/>
      <c r="HAL155" s="629"/>
      <c r="HAM155" s="629"/>
      <c r="HAN155" s="629"/>
      <c r="HAO155" s="629"/>
      <c r="HAP155" s="629"/>
      <c r="HAQ155" s="629"/>
      <c r="HAR155" s="629"/>
      <c r="HAS155" s="629"/>
      <c r="HAT155" s="629"/>
      <c r="HAU155" s="629"/>
      <c r="HAV155" s="629"/>
      <c r="HAW155" s="629"/>
      <c r="HAX155" s="629"/>
      <c r="HAY155" s="629"/>
      <c r="HAZ155" s="629"/>
      <c r="HBA155" s="629"/>
      <c r="HBB155" s="629"/>
      <c r="HBC155" s="629"/>
      <c r="HBD155" s="629"/>
      <c r="HBE155" s="629"/>
      <c r="HBF155" s="629"/>
      <c r="HBG155" s="629"/>
      <c r="HBH155" s="629"/>
      <c r="HBI155" s="629"/>
      <c r="HBJ155" s="629"/>
      <c r="HBK155" s="629"/>
      <c r="HBL155" s="629"/>
      <c r="HBM155" s="629"/>
      <c r="HBN155" s="629"/>
      <c r="HBO155" s="629"/>
      <c r="HBP155" s="629"/>
      <c r="HBQ155" s="629"/>
      <c r="HBR155" s="629"/>
      <c r="HBS155" s="629"/>
      <c r="HBT155" s="629"/>
      <c r="HBU155" s="629"/>
      <c r="HBV155" s="629"/>
      <c r="HBW155" s="629"/>
      <c r="HBX155" s="629"/>
      <c r="HBY155" s="629"/>
      <c r="HBZ155" s="629"/>
      <c r="HCA155" s="629"/>
      <c r="HCB155" s="629"/>
      <c r="HCC155" s="629"/>
      <c r="HCD155" s="629"/>
      <c r="HCE155" s="629"/>
      <c r="HCF155" s="629"/>
      <c r="HCG155" s="629"/>
      <c r="HCH155" s="629"/>
      <c r="HCI155" s="629"/>
      <c r="HCJ155" s="629"/>
      <c r="HCK155" s="629"/>
      <c r="HCL155" s="629"/>
      <c r="HCM155" s="629"/>
      <c r="HCN155" s="629"/>
      <c r="HCO155" s="629"/>
      <c r="HCP155" s="629"/>
      <c r="HCQ155" s="629"/>
      <c r="HCR155" s="629"/>
      <c r="HCS155" s="629"/>
      <c r="HCT155" s="629"/>
      <c r="HCU155" s="629"/>
      <c r="HCV155" s="629"/>
      <c r="HCW155" s="629"/>
      <c r="HCX155" s="629"/>
      <c r="HCY155" s="629"/>
      <c r="HCZ155" s="629"/>
      <c r="HDA155" s="629"/>
      <c r="HDB155" s="629"/>
      <c r="HDC155" s="629"/>
      <c r="HDD155" s="629"/>
      <c r="HDE155" s="629"/>
      <c r="HDF155" s="629"/>
      <c r="HDG155" s="629"/>
      <c r="HDH155" s="629"/>
      <c r="HDI155" s="629"/>
      <c r="HDJ155" s="629"/>
      <c r="HDK155" s="629"/>
      <c r="HDL155" s="629"/>
      <c r="HDM155" s="629"/>
      <c r="HDN155" s="629"/>
      <c r="HDO155" s="629"/>
      <c r="HDP155" s="629"/>
      <c r="HDQ155" s="629"/>
      <c r="HDR155" s="629"/>
      <c r="HDS155" s="629"/>
      <c r="HDT155" s="629"/>
      <c r="HDU155" s="629"/>
      <c r="HDV155" s="629"/>
      <c r="HDW155" s="629"/>
      <c r="HDX155" s="629"/>
      <c r="HDY155" s="629"/>
      <c r="HDZ155" s="629"/>
      <c r="HEA155" s="629"/>
      <c r="HEB155" s="629"/>
      <c r="HEC155" s="629"/>
      <c r="HED155" s="629"/>
      <c r="HEE155" s="629"/>
      <c r="HEF155" s="629"/>
      <c r="HEG155" s="629"/>
      <c r="HEH155" s="629"/>
      <c r="HEI155" s="629"/>
      <c r="HEJ155" s="629"/>
      <c r="HEK155" s="629"/>
      <c r="HEL155" s="629"/>
      <c r="HEM155" s="629"/>
      <c r="HEN155" s="629"/>
      <c r="HEO155" s="629"/>
      <c r="HEP155" s="629"/>
      <c r="HEQ155" s="629"/>
      <c r="HER155" s="629"/>
      <c r="HES155" s="629"/>
      <c r="HET155" s="629"/>
      <c r="HEU155" s="629"/>
      <c r="HEV155" s="629"/>
      <c r="HEW155" s="629"/>
      <c r="HEX155" s="629"/>
      <c r="HEY155" s="629"/>
      <c r="HEZ155" s="629"/>
      <c r="HFA155" s="629"/>
      <c r="HFB155" s="629"/>
      <c r="HFC155" s="629"/>
      <c r="HFD155" s="629"/>
      <c r="HFE155" s="629"/>
      <c r="HFF155" s="629"/>
      <c r="HFG155" s="629"/>
      <c r="HFH155" s="629"/>
      <c r="HFI155" s="629"/>
      <c r="HFJ155" s="629"/>
      <c r="HFK155" s="629"/>
      <c r="HFL155" s="629"/>
      <c r="HFM155" s="629"/>
      <c r="HFN155" s="629"/>
      <c r="HFO155" s="629"/>
      <c r="HFP155" s="629"/>
      <c r="HFQ155" s="629"/>
      <c r="HFR155" s="629"/>
      <c r="HFS155" s="629"/>
      <c r="HFT155" s="629"/>
      <c r="HFU155" s="629"/>
      <c r="HFV155" s="629"/>
      <c r="HFW155" s="629"/>
      <c r="HFX155" s="629"/>
      <c r="HFY155" s="629"/>
      <c r="HFZ155" s="629"/>
      <c r="HGA155" s="629"/>
      <c r="HGB155" s="629"/>
      <c r="HGC155" s="629"/>
      <c r="HGD155" s="629"/>
      <c r="HGE155" s="629"/>
      <c r="HGF155" s="629"/>
      <c r="HGG155" s="629"/>
      <c r="HGH155" s="629"/>
      <c r="HGI155" s="629"/>
      <c r="HGJ155" s="629"/>
      <c r="HGK155" s="629"/>
      <c r="HGL155" s="629"/>
      <c r="HGM155" s="629"/>
      <c r="HGN155" s="629"/>
      <c r="HGO155" s="629"/>
      <c r="HGP155" s="629"/>
      <c r="HGQ155" s="629"/>
      <c r="HGR155" s="629"/>
      <c r="HGS155" s="629"/>
      <c r="HGT155" s="629"/>
      <c r="HGU155" s="629"/>
      <c r="HGV155" s="629"/>
      <c r="HGW155" s="629"/>
      <c r="HGX155" s="629"/>
      <c r="HGY155" s="629"/>
      <c r="HGZ155" s="629"/>
      <c r="HHA155" s="629"/>
      <c r="HHB155" s="629"/>
      <c r="HHC155" s="629"/>
      <c r="HHD155" s="629"/>
      <c r="HHE155" s="629"/>
      <c r="HHF155" s="629"/>
      <c r="HHG155" s="629"/>
      <c r="HHH155" s="629"/>
      <c r="HHI155" s="629"/>
      <c r="HHJ155" s="629"/>
      <c r="HHK155" s="629"/>
      <c r="HHL155" s="629"/>
      <c r="HHM155" s="629"/>
      <c r="HHN155" s="629"/>
      <c r="HHO155" s="629"/>
      <c r="HHP155" s="629"/>
      <c r="HHQ155" s="629"/>
      <c r="HHR155" s="629"/>
      <c r="HHS155" s="629"/>
      <c r="HHT155" s="629"/>
      <c r="HHU155" s="629"/>
      <c r="HHV155" s="629"/>
      <c r="HHW155" s="629"/>
      <c r="HHX155" s="629"/>
      <c r="HHY155" s="629"/>
      <c r="HHZ155" s="629"/>
      <c r="HIA155" s="629"/>
      <c r="HIB155" s="629"/>
      <c r="HIC155" s="629"/>
      <c r="HID155" s="629"/>
      <c r="HIE155" s="629"/>
      <c r="HIF155" s="629"/>
      <c r="HIG155" s="629"/>
      <c r="HIH155" s="629"/>
      <c r="HII155" s="629"/>
      <c r="HIJ155" s="629"/>
      <c r="HIK155" s="629"/>
      <c r="HIL155" s="629"/>
      <c r="HIM155" s="629"/>
      <c r="HIN155" s="629"/>
      <c r="HIO155" s="629"/>
      <c r="HIP155" s="629"/>
      <c r="HIQ155" s="629"/>
      <c r="HIR155" s="629"/>
      <c r="HIS155" s="629"/>
      <c r="HIT155" s="629"/>
      <c r="HIU155" s="629"/>
      <c r="HIV155" s="629"/>
      <c r="HIW155" s="629"/>
      <c r="HIX155" s="629"/>
      <c r="HIY155" s="629"/>
      <c r="HIZ155" s="629"/>
      <c r="HJA155" s="629"/>
      <c r="HJB155" s="629"/>
      <c r="HJC155" s="629"/>
      <c r="HJD155" s="629"/>
      <c r="HJE155" s="629"/>
      <c r="HJF155" s="629"/>
      <c r="HJG155" s="629"/>
      <c r="HJH155" s="629"/>
      <c r="HJI155" s="629"/>
      <c r="HJJ155" s="629"/>
      <c r="HJK155" s="629"/>
      <c r="HJL155" s="629"/>
      <c r="HJM155" s="629"/>
      <c r="HJN155" s="629"/>
      <c r="HJO155" s="629"/>
      <c r="HJP155" s="629"/>
      <c r="HJQ155" s="629"/>
      <c r="HJR155" s="629"/>
      <c r="HJS155" s="629"/>
      <c r="HJT155" s="629"/>
      <c r="HJU155" s="629"/>
      <c r="HJV155" s="629"/>
      <c r="HJW155" s="629"/>
      <c r="HJX155" s="629"/>
      <c r="HJY155" s="629"/>
      <c r="HJZ155" s="629"/>
      <c r="HKA155" s="629"/>
      <c r="HKB155" s="629"/>
      <c r="HKC155" s="629"/>
      <c r="HKD155" s="629"/>
      <c r="HKE155" s="629"/>
      <c r="HKF155" s="629"/>
      <c r="HKG155" s="629"/>
      <c r="HKH155" s="629"/>
      <c r="HKI155" s="629"/>
      <c r="HKJ155" s="629"/>
      <c r="HKK155" s="629"/>
      <c r="HKL155" s="629"/>
      <c r="HKM155" s="629"/>
      <c r="HKN155" s="629"/>
      <c r="HKO155" s="629"/>
      <c r="HKP155" s="629"/>
      <c r="HKQ155" s="629"/>
      <c r="HKR155" s="629"/>
      <c r="HKS155" s="629"/>
      <c r="HKT155" s="629"/>
      <c r="HKU155" s="629"/>
      <c r="HKV155" s="629"/>
      <c r="HKW155" s="629"/>
      <c r="HKX155" s="629"/>
      <c r="HKY155" s="629"/>
      <c r="HKZ155" s="629"/>
      <c r="HLA155" s="629"/>
      <c r="HLB155" s="629"/>
      <c r="HLC155" s="629"/>
      <c r="HLD155" s="629"/>
      <c r="HLE155" s="629"/>
      <c r="HLF155" s="629"/>
      <c r="HLG155" s="629"/>
      <c r="HLH155" s="629"/>
      <c r="HLI155" s="629"/>
      <c r="HLJ155" s="629"/>
      <c r="HLK155" s="629"/>
      <c r="HLL155" s="629"/>
      <c r="HLM155" s="629"/>
      <c r="HLN155" s="629"/>
      <c r="HLO155" s="629"/>
      <c r="HLP155" s="629"/>
      <c r="HLQ155" s="629"/>
      <c r="HLR155" s="629"/>
      <c r="HLS155" s="629"/>
      <c r="HLT155" s="629"/>
      <c r="HLU155" s="629"/>
      <c r="HLV155" s="629"/>
      <c r="HLW155" s="629"/>
      <c r="HLX155" s="629"/>
      <c r="HLY155" s="629"/>
      <c r="HLZ155" s="629"/>
      <c r="HMA155" s="629"/>
      <c r="HMB155" s="629"/>
      <c r="HMC155" s="629"/>
      <c r="HMD155" s="629"/>
      <c r="HME155" s="629"/>
      <c r="HMF155" s="629"/>
      <c r="HMG155" s="629"/>
      <c r="HMH155" s="629"/>
      <c r="HMI155" s="629"/>
      <c r="HMJ155" s="629"/>
      <c r="HMK155" s="629"/>
      <c r="HML155" s="629"/>
      <c r="HMM155" s="629"/>
      <c r="HMN155" s="629"/>
      <c r="HMO155" s="629"/>
      <c r="HMP155" s="629"/>
      <c r="HMQ155" s="629"/>
      <c r="HMR155" s="629"/>
      <c r="HMS155" s="629"/>
      <c r="HMT155" s="629"/>
      <c r="HMU155" s="629"/>
      <c r="HMV155" s="629"/>
      <c r="HMW155" s="629"/>
      <c r="HMX155" s="629"/>
      <c r="HMY155" s="629"/>
      <c r="HMZ155" s="629"/>
      <c r="HNA155" s="629"/>
      <c r="HNB155" s="629"/>
      <c r="HNC155" s="629"/>
      <c r="HND155" s="629"/>
      <c r="HNE155" s="629"/>
      <c r="HNF155" s="629"/>
      <c r="HNG155" s="629"/>
      <c r="HNH155" s="629"/>
      <c r="HNI155" s="629"/>
      <c r="HNJ155" s="629"/>
      <c r="HNK155" s="629"/>
      <c r="HNL155" s="629"/>
      <c r="HNM155" s="629"/>
      <c r="HNN155" s="629"/>
      <c r="HNO155" s="629"/>
      <c r="HNP155" s="629"/>
      <c r="HNQ155" s="629"/>
      <c r="HNR155" s="629"/>
      <c r="HNS155" s="629"/>
      <c r="HNT155" s="629"/>
      <c r="HNU155" s="629"/>
      <c r="HNV155" s="629"/>
      <c r="HNW155" s="629"/>
      <c r="HNX155" s="629"/>
      <c r="HNY155" s="629"/>
      <c r="HNZ155" s="629"/>
      <c r="HOA155" s="629"/>
      <c r="HOB155" s="629"/>
      <c r="HOC155" s="629"/>
      <c r="HOD155" s="629"/>
      <c r="HOE155" s="629"/>
      <c r="HOF155" s="629"/>
      <c r="HOG155" s="629"/>
      <c r="HOH155" s="629"/>
      <c r="HOI155" s="629"/>
      <c r="HOJ155" s="629"/>
      <c r="HOK155" s="629"/>
      <c r="HOL155" s="629"/>
      <c r="HOM155" s="629"/>
      <c r="HON155" s="629"/>
      <c r="HOO155" s="629"/>
      <c r="HOP155" s="629"/>
      <c r="HOQ155" s="629"/>
      <c r="HOR155" s="629"/>
      <c r="HOS155" s="629"/>
      <c r="HOT155" s="629"/>
      <c r="HOU155" s="629"/>
      <c r="HOV155" s="629"/>
      <c r="HOW155" s="629"/>
      <c r="HOX155" s="629"/>
      <c r="HOY155" s="629"/>
      <c r="HOZ155" s="629"/>
      <c r="HPA155" s="629"/>
      <c r="HPB155" s="629"/>
      <c r="HPC155" s="629"/>
      <c r="HPD155" s="629"/>
      <c r="HPE155" s="629"/>
      <c r="HPF155" s="629"/>
      <c r="HPG155" s="629"/>
      <c r="HPH155" s="629"/>
      <c r="HPI155" s="629"/>
      <c r="HPJ155" s="629"/>
      <c r="HPK155" s="629"/>
      <c r="HPL155" s="629"/>
      <c r="HPM155" s="629"/>
      <c r="HPN155" s="629"/>
      <c r="HPO155" s="629"/>
      <c r="HPP155" s="629"/>
      <c r="HPQ155" s="629"/>
      <c r="HPR155" s="629"/>
      <c r="HPS155" s="629"/>
      <c r="HPT155" s="629"/>
      <c r="HPU155" s="629"/>
      <c r="HPV155" s="629"/>
      <c r="HPW155" s="629"/>
      <c r="HPX155" s="629"/>
      <c r="HPY155" s="629"/>
      <c r="HPZ155" s="629"/>
      <c r="HQA155" s="629"/>
      <c r="HQB155" s="629"/>
      <c r="HQC155" s="629"/>
      <c r="HQD155" s="629"/>
      <c r="HQE155" s="629"/>
      <c r="HQF155" s="629"/>
      <c r="HQG155" s="629"/>
      <c r="HQH155" s="629"/>
      <c r="HQI155" s="629"/>
      <c r="HQJ155" s="629"/>
      <c r="HQK155" s="629"/>
      <c r="HQL155" s="629"/>
      <c r="HQM155" s="629"/>
      <c r="HQN155" s="629"/>
      <c r="HQO155" s="629"/>
      <c r="HQP155" s="629"/>
      <c r="HQQ155" s="629"/>
      <c r="HQR155" s="629"/>
      <c r="HQS155" s="629"/>
      <c r="HQT155" s="629"/>
      <c r="HQU155" s="629"/>
      <c r="HQV155" s="629"/>
      <c r="HQW155" s="629"/>
      <c r="HQX155" s="629"/>
      <c r="HQY155" s="629"/>
      <c r="HQZ155" s="629"/>
      <c r="HRA155" s="629"/>
      <c r="HRB155" s="629"/>
      <c r="HRC155" s="629"/>
      <c r="HRD155" s="629"/>
      <c r="HRE155" s="629"/>
      <c r="HRF155" s="629"/>
      <c r="HRG155" s="629"/>
      <c r="HRH155" s="629"/>
      <c r="HRI155" s="629"/>
      <c r="HRJ155" s="629"/>
      <c r="HRK155" s="629"/>
      <c r="HRL155" s="629"/>
      <c r="HRM155" s="629"/>
      <c r="HRN155" s="629"/>
      <c r="HRO155" s="629"/>
      <c r="HRP155" s="629"/>
      <c r="HRQ155" s="629"/>
      <c r="HRR155" s="629"/>
      <c r="HRS155" s="629"/>
      <c r="HRT155" s="629"/>
      <c r="HRU155" s="629"/>
      <c r="HRV155" s="629"/>
      <c r="HRW155" s="629"/>
      <c r="HRX155" s="629"/>
      <c r="HRY155" s="629"/>
      <c r="HRZ155" s="629"/>
      <c r="HSA155" s="629"/>
      <c r="HSB155" s="629"/>
      <c r="HSC155" s="629"/>
      <c r="HSD155" s="629"/>
      <c r="HSE155" s="629"/>
      <c r="HSF155" s="629"/>
      <c r="HSG155" s="629"/>
      <c r="HSH155" s="629"/>
      <c r="HSI155" s="629"/>
      <c r="HSJ155" s="629"/>
      <c r="HSK155" s="629"/>
      <c r="HSL155" s="629"/>
      <c r="HSM155" s="629"/>
      <c r="HSN155" s="629"/>
      <c r="HSO155" s="629"/>
      <c r="HSP155" s="629"/>
      <c r="HSQ155" s="629"/>
      <c r="HSR155" s="629"/>
      <c r="HSS155" s="629"/>
      <c r="HST155" s="629"/>
      <c r="HSU155" s="629"/>
      <c r="HSV155" s="629"/>
      <c r="HSW155" s="629"/>
      <c r="HSX155" s="629"/>
      <c r="HSY155" s="629"/>
      <c r="HSZ155" s="629"/>
      <c r="HTA155" s="629"/>
      <c r="HTB155" s="629"/>
      <c r="HTC155" s="629"/>
      <c r="HTD155" s="629"/>
      <c r="HTE155" s="629"/>
      <c r="HTF155" s="629"/>
      <c r="HTG155" s="629"/>
      <c r="HTH155" s="629"/>
      <c r="HTI155" s="629"/>
      <c r="HTJ155" s="629"/>
      <c r="HTK155" s="629"/>
      <c r="HTL155" s="629"/>
      <c r="HTM155" s="629"/>
      <c r="HTN155" s="629"/>
      <c r="HTO155" s="629"/>
      <c r="HTP155" s="629"/>
      <c r="HTQ155" s="629"/>
      <c r="HTR155" s="629"/>
      <c r="HTS155" s="629"/>
      <c r="HTT155" s="629"/>
      <c r="HTU155" s="629"/>
      <c r="HTV155" s="629"/>
      <c r="HTW155" s="629"/>
      <c r="HTX155" s="629"/>
      <c r="HTY155" s="629"/>
      <c r="HTZ155" s="629"/>
      <c r="HUA155" s="629"/>
      <c r="HUB155" s="629"/>
      <c r="HUC155" s="629"/>
      <c r="HUD155" s="629"/>
      <c r="HUE155" s="629"/>
      <c r="HUF155" s="629"/>
      <c r="HUG155" s="629"/>
      <c r="HUH155" s="629"/>
      <c r="HUI155" s="629"/>
      <c r="HUJ155" s="629"/>
      <c r="HUK155" s="629"/>
      <c r="HUL155" s="629"/>
      <c r="HUM155" s="629"/>
      <c r="HUN155" s="629"/>
      <c r="HUO155" s="629"/>
      <c r="HUP155" s="629"/>
      <c r="HUQ155" s="629"/>
      <c r="HUR155" s="629"/>
      <c r="HUS155" s="629"/>
      <c r="HUT155" s="629"/>
      <c r="HUU155" s="629"/>
      <c r="HUV155" s="629"/>
      <c r="HUW155" s="629"/>
      <c r="HUX155" s="629"/>
      <c r="HUY155" s="629"/>
      <c r="HUZ155" s="629"/>
      <c r="HVA155" s="629"/>
      <c r="HVB155" s="629"/>
      <c r="HVC155" s="629"/>
      <c r="HVD155" s="629"/>
      <c r="HVE155" s="629"/>
      <c r="HVF155" s="629"/>
      <c r="HVG155" s="629"/>
      <c r="HVH155" s="629"/>
      <c r="HVI155" s="629"/>
      <c r="HVJ155" s="629"/>
      <c r="HVK155" s="629"/>
      <c r="HVL155" s="629"/>
      <c r="HVM155" s="629"/>
      <c r="HVN155" s="629"/>
      <c r="HVO155" s="629"/>
      <c r="HVP155" s="629"/>
      <c r="HVQ155" s="629"/>
      <c r="HVR155" s="629"/>
      <c r="HVS155" s="629"/>
      <c r="HVT155" s="629"/>
      <c r="HVU155" s="629"/>
      <c r="HVV155" s="629"/>
      <c r="HVW155" s="629"/>
      <c r="HVX155" s="629"/>
      <c r="HVY155" s="629"/>
      <c r="HVZ155" s="629"/>
      <c r="HWA155" s="629"/>
      <c r="HWB155" s="629"/>
      <c r="HWC155" s="629"/>
      <c r="HWD155" s="629"/>
      <c r="HWE155" s="629"/>
      <c r="HWF155" s="629"/>
      <c r="HWG155" s="629"/>
      <c r="HWH155" s="629"/>
      <c r="HWI155" s="629"/>
      <c r="HWJ155" s="629"/>
      <c r="HWK155" s="629"/>
      <c r="HWL155" s="629"/>
      <c r="HWM155" s="629"/>
      <c r="HWN155" s="629"/>
      <c r="HWO155" s="629"/>
      <c r="HWP155" s="629"/>
      <c r="HWQ155" s="629"/>
      <c r="HWR155" s="629"/>
      <c r="HWS155" s="629"/>
      <c r="HWT155" s="629"/>
      <c r="HWU155" s="629"/>
      <c r="HWV155" s="629"/>
      <c r="HWW155" s="629"/>
      <c r="HWX155" s="629"/>
      <c r="HWY155" s="629"/>
      <c r="HWZ155" s="629"/>
      <c r="HXA155" s="629"/>
      <c r="HXB155" s="629"/>
      <c r="HXC155" s="629"/>
      <c r="HXD155" s="629"/>
      <c r="HXE155" s="629"/>
      <c r="HXF155" s="629"/>
      <c r="HXG155" s="629"/>
      <c r="HXH155" s="629"/>
      <c r="HXI155" s="629"/>
      <c r="HXJ155" s="629"/>
      <c r="HXK155" s="629"/>
      <c r="HXL155" s="629"/>
      <c r="HXM155" s="629"/>
      <c r="HXN155" s="629"/>
      <c r="HXO155" s="629"/>
      <c r="HXP155" s="629"/>
      <c r="HXQ155" s="629"/>
      <c r="HXR155" s="629"/>
      <c r="HXS155" s="629"/>
      <c r="HXT155" s="629"/>
      <c r="HXU155" s="629"/>
      <c r="HXV155" s="629"/>
      <c r="HXW155" s="629"/>
      <c r="HXX155" s="629"/>
      <c r="HXY155" s="629"/>
      <c r="HXZ155" s="629"/>
      <c r="HYA155" s="629"/>
      <c r="HYB155" s="629"/>
      <c r="HYC155" s="629"/>
      <c r="HYD155" s="629"/>
      <c r="HYE155" s="629"/>
      <c r="HYF155" s="629"/>
      <c r="HYG155" s="629"/>
      <c r="HYH155" s="629"/>
      <c r="HYI155" s="629"/>
      <c r="HYJ155" s="629"/>
      <c r="HYK155" s="629"/>
      <c r="HYL155" s="629"/>
      <c r="HYM155" s="629"/>
      <c r="HYN155" s="629"/>
      <c r="HYO155" s="629"/>
      <c r="HYP155" s="629"/>
      <c r="HYQ155" s="629"/>
      <c r="HYR155" s="629"/>
      <c r="HYS155" s="629"/>
      <c r="HYT155" s="629"/>
      <c r="HYU155" s="629"/>
      <c r="HYV155" s="629"/>
      <c r="HYW155" s="629"/>
      <c r="HYX155" s="629"/>
      <c r="HYY155" s="629"/>
      <c r="HYZ155" s="629"/>
      <c r="HZA155" s="629"/>
      <c r="HZB155" s="629"/>
      <c r="HZC155" s="629"/>
      <c r="HZD155" s="629"/>
      <c r="HZE155" s="629"/>
      <c r="HZF155" s="629"/>
      <c r="HZG155" s="629"/>
      <c r="HZH155" s="629"/>
      <c r="HZI155" s="629"/>
      <c r="HZJ155" s="629"/>
      <c r="HZK155" s="629"/>
      <c r="HZL155" s="629"/>
      <c r="HZM155" s="629"/>
      <c r="HZN155" s="629"/>
      <c r="HZO155" s="629"/>
      <c r="HZP155" s="629"/>
      <c r="HZQ155" s="629"/>
      <c r="HZR155" s="629"/>
      <c r="HZS155" s="629"/>
      <c r="HZT155" s="629"/>
      <c r="HZU155" s="629"/>
      <c r="HZV155" s="629"/>
      <c r="HZW155" s="629"/>
      <c r="HZX155" s="629"/>
      <c r="HZY155" s="629"/>
      <c r="HZZ155" s="629"/>
      <c r="IAA155" s="629"/>
      <c r="IAB155" s="629"/>
      <c r="IAC155" s="629"/>
      <c r="IAD155" s="629"/>
      <c r="IAE155" s="629"/>
      <c r="IAF155" s="629"/>
      <c r="IAG155" s="629"/>
      <c r="IAH155" s="629"/>
      <c r="IAI155" s="629"/>
      <c r="IAJ155" s="629"/>
      <c r="IAK155" s="629"/>
      <c r="IAL155" s="629"/>
      <c r="IAM155" s="629"/>
      <c r="IAN155" s="629"/>
      <c r="IAO155" s="629"/>
      <c r="IAP155" s="629"/>
      <c r="IAQ155" s="629"/>
      <c r="IAR155" s="629"/>
      <c r="IAS155" s="629"/>
      <c r="IAT155" s="629"/>
      <c r="IAU155" s="629"/>
      <c r="IAV155" s="629"/>
      <c r="IAW155" s="629"/>
      <c r="IAX155" s="629"/>
      <c r="IAY155" s="629"/>
      <c r="IAZ155" s="629"/>
      <c r="IBA155" s="629"/>
      <c r="IBB155" s="629"/>
      <c r="IBC155" s="629"/>
      <c r="IBD155" s="629"/>
      <c r="IBE155" s="629"/>
      <c r="IBF155" s="629"/>
      <c r="IBG155" s="629"/>
      <c r="IBH155" s="629"/>
      <c r="IBI155" s="629"/>
      <c r="IBJ155" s="629"/>
      <c r="IBK155" s="629"/>
      <c r="IBL155" s="629"/>
      <c r="IBM155" s="629"/>
      <c r="IBN155" s="629"/>
      <c r="IBO155" s="629"/>
      <c r="IBP155" s="629"/>
      <c r="IBQ155" s="629"/>
      <c r="IBR155" s="629"/>
      <c r="IBS155" s="629"/>
      <c r="IBT155" s="629"/>
      <c r="IBU155" s="629"/>
      <c r="IBV155" s="629"/>
      <c r="IBW155" s="629"/>
      <c r="IBX155" s="629"/>
      <c r="IBY155" s="629"/>
      <c r="IBZ155" s="629"/>
      <c r="ICA155" s="629"/>
      <c r="ICB155" s="629"/>
      <c r="ICC155" s="629"/>
      <c r="ICD155" s="629"/>
      <c r="ICE155" s="629"/>
      <c r="ICF155" s="629"/>
      <c r="ICG155" s="629"/>
      <c r="ICH155" s="629"/>
      <c r="ICI155" s="629"/>
      <c r="ICJ155" s="629"/>
      <c r="ICK155" s="629"/>
      <c r="ICL155" s="629"/>
      <c r="ICM155" s="629"/>
      <c r="ICN155" s="629"/>
      <c r="ICO155" s="629"/>
      <c r="ICP155" s="629"/>
      <c r="ICQ155" s="629"/>
      <c r="ICR155" s="629"/>
      <c r="ICS155" s="629"/>
      <c r="ICT155" s="629"/>
      <c r="ICU155" s="629"/>
      <c r="ICV155" s="629"/>
      <c r="ICW155" s="629"/>
      <c r="ICX155" s="629"/>
      <c r="ICY155" s="629"/>
      <c r="ICZ155" s="629"/>
      <c r="IDA155" s="629"/>
      <c r="IDB155" s="629"/>
      <c r="IDC155" s="629"/>
      <c r="IDD155" s="629"/>
      <c r="IDE155" s="629"/>
      <c r="IDF155" s="629"/>
      <c r="IDG155" s="629"/>
      <c r="IDH155" s="629"/>
      <c r="IDI155" s="629"/>
      <c r="IDJ155" s="629"/>
      <c r="IDK155" s="629"/>
      <c r="IDL155" s="629"/>
      <c r="IDM155" s="629"/>
      <c r="IDN155" s="629"/>
      <c r="IDO155" s="629"/>
      <c r="IDP155" s="629"/>
      <c r="IDQ155" s="629"/>
      <c r="IDR155" s="629"/>
      <c r="IDS155" s="629"/>
      <c r="IDT155" s="629"/>
      <c r="IDU155" s="629"/>
      <c r="IDV155" s="629"/>
      <c r="IDW155" s="629"/>
      <c r="IDX155" s="629"/>
      <c r="IDY155" s="629"/>
      <c r="IDZ155" s="629"/>
      <c r="IEA155" s="629"/>
      <c r="IEB155" s="629"/>
      <c r="IEC155" s="629"/>
      <c r="IED155" s="629"/>
      <c r="IEE155" s="629"/>
      <c r="IEF155" s="629"/>
      <c r="IEG155" s="629"/>
      <c r="IEH155" s="629"/>
      <c r="IEI155" s="629"/>
      <c r="IEJ155" s="629"/>
      <c r="IEK155" s="629"/>
      <c r="IEL155" s="629"/>
      <c r="IEM155" s="629"/>
      <c r="IEN155" s="629"/>
      <c r="IEO155" s="629"/>
      <c r="IEP155" s="629"/>
      <c r="IEQ155" s="629"/>
      <c r="IER155" s="629"/>
      <c r="IES155" s="629"/>
      <c r="IET155" s="629"/>
      <c r="IEU155" s="629"/>
      <c r="IEV155" s="629"/>
      <c r="IEW155" s="629"/>
      <c r="IEX155" s="629"/>
      <c r="IEY155" s="629"/>
      <c r="IEZ155" s="629"/>
      <c r="IFA155" s="629"/>
      <c r="IFB155" s="629"/>
      <c r="IFC155" s="629"/>
      <c r="IFD155" s="629"/>
      <c r="IFE155" s="629"/>
      <c r="IFF155" s="629"/>
      <c r="IFG155" s="629"/>
      <c r="IFH155" s="629"/>
      <c r="IFI155" s="629"/>
      <c r="IFJ155" s="629"/>
      <c r="IFK155" s="629"/>
      <c r="IFL155" s="629"/>
      <c r="IFM155" s="629"/>
      <c r="IFN155" s="629"/>
      <c r="IFO155" s="629"/>
      <c r="IFP155" s="629"/>
      <c r="IFQ155" s="629"/>
      <c r="IFR155" s="629"/>
      <c r="IFS155" s="629"/>
      <c r="IFT155" s="629"/>
      <c r="IFU155" s="629"/>
      <c r="IFV155" s="629"/>
      <c r="IFW155" s="629"/>
      <c r="IFX155" s="629"/>
      <c r="IFY155" s="629"/>
      <c r="IFZ155" s="629"/>
      <c r="IGA155" s="629"/>
      <c r="IGB155" s="629"/>
      <c r="IGC155" s="629"/>
      <c r="IGD155" s="629"/>
      <c r="IGE155" s="629"/>
      <c r="IGF155" s="629"/>
      <c r="IGG155" s="629"/>
      <c r="IGH155" s="629"/>
      <c r="IGI155" s="629"/>
      <c r="IGJ155" s="629"/>
      <c r="IGK155" s="629"/>
      <c r="IGL155" s="629"/>
      <c r="IGM155" s="629"/>
      <c r="IGN155" s="629"/>
      <c r="IGO155" s="629"/>
      <c r="IGP155" s="629"/>
      <c r="IGQ155" s="629"/>
      <c r="IGR155" s="629"/>
      <c r="IGS155" s="629"/>
      <c r="IGT155" s="629"/>
      <c r="IGU155" s="629"/>
      <c r="IGV155" s="629"/>
      <c r="IGW155" s="629"/>
      <c r="IGX155" s="629"/>
      <c r="IGY155" s="629"/>
      <c r="IGZ155" s="629"/>
      <c r="IHA155" s="629"/>
      <c r="IHB155" s="629"/>
      <c r="IHC155" s="629"/>
      <c r="IHD155" s="629"/>
      <c r="IHE155" s="629"/>
      <c r="IHF155" s="629"/>
      <c r="IHG155" s="629"/>
      <c r="IHH155" s="629"/>
      <c r="IHI155" s="629"/>
      <c r="IHJ155" s="629"/>
      <c r="IHK155" s="629"/>
      <c r="IHL155" s="629"/>
      <c r="IHM155" s="629"/>
      <c r="IHN155" s="629"/>
      <c r="IHO155" s="629"/>
      <c r="IHP155" s="629"/>
      <c r="IHQ155" s="629"/>
      <c r="IHR155" s="629"/>
      <c r="IHS155" s="629"/>
      <c r="IHT155" s="629"/>
      <c r="IHU155" s="629"/>
      <c r="IHV155" s="629"/>
      <c r="IHW155" s="629"/>
      <c r="IHX155" s="629"/>
      <c r="IHY155" s="629"/>
      <c r="IHZ155" s="629"/>
      <c r="IIA155" s="629"/>
      <c r="IIB155" s="629"/>
      <c r="IIC155" s="629"/>
      <c r="IID155" s="629"/>
      <c r="IIE155" s="629"/>
      <c r="IIF155" s="629"/>
      <c r="IIG155" s="629"/>
      <c r="IIH155" s="629"/>
      <c r="III155" s="629"/>
      <c r="IIJ155" s="629"/>
      <c r="IIK155" s="629"/>
      <c r="IIL155" s="629"/>
      <c r="IIM155" s="629"/>
      <c r="IIN155" s="629"/>
      <c r="IIO155" s="629"/>
      <c r="IIP155" s="629"/>
      <c r="IIQ155" s="629"/>
      <c r="IIR155" s="629"/>
      <c r="IIS155" s="629"/>
      <c r="IIT155" s="629"/>
      <c r="IIU155" s="629"/>
      <c r="IIV155" s="629"/>
      <c r="IIW155" s="629"/>
      <c r="IIX155" s="629"/>
      <c r="IIY155" s="629"/>
      <c r="IIZ155" s="629"/>
      <c r="IJA155" s="629"/>
      <c r="IJB155" s="629"/>
      <c r="IJC155" s="629"/>
      <c r="IJD155" s="629"/>
      <c r="IJE155" s="629"/>
      <c r="IJF155" s="629"/>
      <c r="IJG155" s="629"/>
      <c r="IJH155" s="629"/>
      <c r="IJI155" s="629"/>
      <c r="IJJ155" s="629"/>
      <c r="IJK155" s="629"/>
      <c r="IJL155" s="629"/>
      <c r="IJM155" s="629"/>
      <c r="IJN155" s="629"/>
      <c r="IJO155" s="629"/>
      <c r="IJP155" s="629"/>
      <c r="IJQ155" s="629"/>
      <c r="IJR155" s="629"/>
      <c r="IJS155" s="629"/>
      <c r="IJT155" s="629"/>
      <c r="IJU155" s="629"/>
      <c r="IJV155" s="629"/>
      <c r="IJW155" s="629"/>
      <c r="IJX155" s="629"/>
      <c r="IJY155" s="629"/>
      <c r="IJZ155" s="629"/>
      <c r="IKA155" s="629"/>
      <c r="IKB155" s="629"/>
      <c r="IKC155" s="629"/>
      <c r="IKD155" s="629"/>
      <c r="IKE155" s="629"/>
      <c r="IKF155" s="629"/>
      <c r="IKG155" s="629"/>
      <c r="IKH155" s="629"/>
      <c r="IKI155" s="629"/>
      <c r="IKJ155" s="629"/>
      <c r="IKK155" s="629"/>
      <c r="IKL155" s="629"/>
      <c r="IKM155" s="629"/>
      <c r="IKN155" s="629"/>
      <c r="IKO155" s="629"/>
      <c r="IKP155" s="629"/>
      <c r="IKQ155" s="629"/>
      <c r="IKR155" s="629"/>
      <c r="IKS155" s="629"/>
      <c r="IKT155" s="629"/>
      <c r="IKU155" s="629"/>
      <c r="IKV155" s="629"/>
      <c r="IKW155" s="629"/>
      <c r="IKX155" s="629"/>
      <c r="IKY155" s="629"/>
      <c r="IKZ155" s="629"/>
      <c r="ILA155" s="629"/>
      <c r="ILB155" s="629"/>
      <c r="ILC155" s="629"/>
      <c r="ILD155" s="629"/>
      <c r="ILE155" s="629"/>
      <c r="ILF155" s="629"/>
      <c r="ILG155" s="629"/>
      <c r="ILH155" s="629"/>
      <c r="ILI155" s="629"/>
      <c r="ILJ155" s="629"/>
      <c r="ILK155" s="629"/>
      <c r="ILL155" s="629"/>
      <c r="ILM155" s="629"/>
      <c r="ILN155" s="629"/>
      <c r="ILO155" s="629"/>
      <c r="ILP155" s="629"/>
      <c r="ILQ155" s="629"/>
      <c r="ILR155" s="629"/>
      <c r="ILS155" s="629"/>
      <c r="ILT155" s="629"/>
      <c r="ILU155" s="629"/>
      <c r="ILV155" s="629"/>
      <c r="ILW155" s="629"/>
      <c r="ILX155" s="629"/>
      <c r="ILY155" s="629"/>
      <c r="ILZ155" s="629"/>
      <c r="IMA155" s="629"/>
      <c r="IMB155" s="629"/>
      <c r="IMC155" s="629"/>
      <c r="IMD155" s="629"/>
      <c r="IME155" s="629"/>
      <c r="IMF155" s="629"/>
      <c r="IMG155" s="629"/>
      <c r="IMH155" s="629"/>
      <c r="IMI155" s="629"/>
      <c r="IMJ155" s="629"/>
      <c r="IMK155" s="629"/>
      <c r="IML155" s="629"/>
      <c r="IMM155" s="629"/>
      <c r="IMN155" s="629"/>
      <c r="IMO155" s="629"/>
      <c r="IMP155" s="629"/>
      <c r="IMQ155" s="629"/>
      <c r="IMR155" s="629"/>
      <c r="IMS155" s="629"/>
      <c r="IMT155" s="629"/>
      <c r="IMU155" s="629"/>
      <c r="IMV155" s="629"/>
      <c r="IMW155" s="629"/>
      <c r="IMX155" s="629"/>
      <c r="IMY155" s="629"/>
      <c r="IMZ155" s="629"/>
      <c r="INA155" s="629"/>
      <c r="INB155" s="629"/>
      <c r="INC155" s="629"/>
      <c r="IND155" s="629"/>
      <c r="INE155" s="629"/>
      <c r="INF155" s="629"/>
      <c r="ING155" s="629"/>
      <c r="INH155" s="629"/>
      <c r="INI155" s="629"/>
      <c r="INJ155" s="629"/>
      <c r="INK155" s="629"/>
      <c r="INL155" s="629"/>
      <c r="INM155" s="629"/>
      <c r="INN155" s="629"/>
      <c r="INO155" s="629"/>
      <c r="INP155" s="629"/>
      <c r="INQ155" s="629"/>
      <c r="INR155" s="629"/>
      <c r="INS155" s="629"/>
      <c r="INT155" s="629"/>
      <c r="INU155" s="629"/>
      <c r="INV155" s="629"/>
      <c r="INW155" s="629"/>
      <c r="INX155" s="629"/>
      <c r="INY155" s="629"/>
      <c r="INZ155" s="629"/>
      <c r="IOA155" s="629"/>
      <c r="IOB155" s="629"/>
      <c r="IOC155" s="629"/>
      <c r="IOD155" s="629"/>
      <c r="IOE155" s="629"/>
      <c r="IOF155" s="629"/>
      <c r="IOG155" s="629"/>
      <c r="IOH155" s="629"/>
      <c r="IOI155" s="629"/>
      <c r="IOJ155" s="629"/>
      <c r="IOK155" s="629"/>
      <c r="IOL155" s="629"/>
      <c r="IOM155" s="629"/>
      <c r="ION155" s="629"/>
      <c r="IOO155" s="629"/>
      <c r="IOP155" s="629"/>
      <c r="IOQ155" s="629"/>
      <c r="IOR155" s="629"/>
      <c r="IOS155" s="629"/>
      <c r="IOT155" s="629"/>
      <c r="IOU155" s="629"/>
      <c r="IOV155" s="629"/>
      <c r="IOW155" s="629"/>
      <c r="IOX155" s="629"/>
      <c r="IOY155" s="629"/>
      <c r="IOZ155" s="629"/>
      <c r="IPA155" s="629"/>
      <c r="IPB155" s="629"/>
      <c r="IPC155" s="629"/>
      <c r="IPD155" s="629"/>
      <c r="IPE155" s="629"/>
      <c r="IPF155" s="629"/>
      <c r="IPG155" s="629"/>
      <c r="IPH155" s="629"/>
      <c r="IPI155" s="629"/>
      <c r="IPJ155" s="629"/>
      <c r="IPK155" s="629"/>
      <c r="IPL155" s="629"/>
      <c r="IPM155" s="629"/>
      <c r="IPN155" s="629"/>
      <c r="IPO155" s="629"/>
      <c r="IPP155" s="629"/>
      <c r="IPQ155" s="629"/>
      <c r="IPR155" s="629"/>
      <c r="IPS155" s="629"/>
      <c r="IPT155" s="629"/>
      <c r="IPU155" s="629"/>
      <c r="IPV155" s="629"/>
      <c r="IPW155" s="629"/>
      <c r="IPX155" s="629"/>
      <c r="IPY155" s="629"/>
      <c r="IPZ155" s="629"/>
      <c r="IQA155" s="629"/>
      <c r="IQB155" s="629"/>
      <c r="IQC155" s="629"/>
      <c r="IQD155" s="629"/>
      <c r="IQE155" s="629"/>
      <c r="IQF155" s="629"/>
      <c r="IQG155" s="629"/>
      <c r="IQH155" s="629"/>
      <c r="IQI155" s="629"/>
      <c r="IQJ155" s="629"/>
      <c r="IQK155" s="629"/>
      <c r="IQL155" s="629"/>
      <c r="IQM155" s="629"/>
      <c r="IQN155" s="629"/>
      <c r="IQO155" s="629"/>
      <c r="IQP155" s="629"/>
      <c r="IQQ155" s="629"/>
      <c r="IQR155" s="629"/>
      <c r="IQS155" s="629"/>
      <c r="IQT155" s="629"/>
      <c r="IQU155" s="629"/>
      <c r="IQV155" s="629"/>
      <c r="IQW155" s="629"/>
      <c r="IQX155" s="629"/>
      <c r="IQY155" s="629"/>
      <c r="IQZ155" s="629"/>
      <c r="IRA155" s="629"/>
      <c r="IRB155" s="629"/>
      <c r="IRC155" s="629"/>
      <c r="IRD155" s="629"/>
      <c r="IRE155" s="629"/>
      <c r="IRF155" s="629"/>
      <c r="IRG155" s="629"/>
      <c r="IRH155" s="629"/>
      <c r="IRI155" s="629"/>
      <c r="IRJ155" s="629"/>
      <c r="IRK155" s="629"/>
      <c r="IRL155" s="629"/>
      <c r="IRM155" s="629"/>
      <c r="IRN155" s="629"/>
      <c r="IRO155" s="629"/>
      <c r="IRP155" s="629"/>
      <c r="IRQ155" s="629"/>
      <c r="IRR155" s="629"/>
      <c r="IRS155" s="629"/>
      <c r="IRT155" s="629"/>
      <c r="IRU155" s="629"/>
      <c r="IRV155" s="629"/>
      <c r="IRW155" s="629"/>
      <c r="IRX155" s="629"/>
      <c r="IRY155" s="629"/>
      <c r="IRZ155" s="629"/>
      <c r="ISA155" s="629"/>
      <c r="ISB155" s="629"/>
      <c r="ISC155" s="629"/>
      <c r="ISD155" s="629"/>
      <c r="ISE155" s="629"/>
      <c r="ISF155" s="629"/>
      <c r="ISG155" s="629"/>
      <c r="ISH155" s="629"/>
      <c r="ISI155" s="629"/>
      <c r="ISJ155" s="629"/>
      <c r="ISK155" s="629"/>
      <c r="ISL155" s="629"/>
      <c r="ISM155" s="629"/>
      <c r="ISN155" s="629"/>
      <c r="ISO155" s="629"/>
      <c r="ISP155" s="629"/>
      <c r="ISQ155" s="629"/>
      <c r="ISR155" s="629"/>
      <c r="ISS155" s="629"/>
      <c r="IST155" s="629"/>
      <c r="ISU155" s="629"/>
      <c r="ISV155" s="629"/>
      <c r="ISW155" s="629"/>
      <c r="ISX155" s="629"/>
      <c r="ISY155" s="629"/>
      <c r="ISZ155" s="629"/>
      <c r="ITA155" s="629"/>
      <c r="ITB155" s="629"/>
      <c r="ITC155" s="629"/>
      <c r="ITD155" s="629"/>
      <c r="ITE155" s="629"/>
      <c r="ITF155" s="629"/>
      <c r="ITG155" s="629"/>
      <c r="ITH155" s="629"/>
      <c r="ITI155" s="629"/>
      <c r="ITJ155" s="629"/>
      <c r="ITK155" s="629"/>
      <c r="ITL155" s="629"/>
      <c r="ITM155" s="629"/>
      <c r="ITN155" s="629"/>
      <c r="ITO155" s="629"/>
      <c r="ITP155" s="629"/>
      <c r="ITQ155" s="629"/>
      <c r="ITR155" s="629"/>
      <c r="ITS155" s="629"/>
      <c r="ITT155" s="629"/>
      <c r="ITU155" s="629"/>
      <c r="ITV155" s="629"/>
      <c r="ITW155" s="629"/>
      <c r="ITX155" s="629"/>
      <c r="ITY155" s="629"/>
      <c r="ITZ155" s="629"/>
      <c r="IUA155" s="629"/>
      <c r="IUB155" s="629"/>
      <c r="IUC155" s="629"/>
      <c r="IUD155" s="629"/>
      <c r="IUE155" s="629"/>
      <c r="IUF155" s="629"/>
      <c r="IUG155" s="629"/>
      <c r="IUH155" s="629"/>
      <c r="IUI155" s="629"/>
      <c r="IUJ155" s="629"/>
      <c r="IUK155" s="629"/>
      <c r="IUL155" s="629"/>
      <c r="IUM155" s="629"/>
      <c r="IUN155" s="629"/>
      <c r="IUO155" s="629"/>
      <c r="IUP155" s="629"/>
      <c r="IUQ155" s="629"/>
      <c r="IUR155" s="629"/>
      <c r="IUS155" s="629"/>
      <c r="IUT155" s="629"/>
      <c r="IUU155" s="629"/>
      <c r="IUV155" s="629"/>
      <c r="IUW155" s="629"/>
      <c r="IUX155" s="629"/>
      <c r="IUY155" s="629"/>
      <c r="IUZ155" s="629"/>
      <c r="IVA155" s="629"/>
      <c r="IVB155" s="629"/>
      <c r="IVC155" s="629"/>
      <c r="IVD155" s="629"/>
      <c r="IVE155" s="629"/>
      <c r="IVF155" s="629"/>
      <c r="IVG155" s="629"/>
      <c r="IVH155" s="629"/>
      <c r="IVI155" s="629"/>
      <c r="IVJ155" s="629"/>
      <c r="IVK155" s="629"/>
      <c r="IVL155" s="629"/>
      <c r="IVM155" s="629"/>
      <c r="IVN155" s="629"/>
      <c r="IVO155" s="629"/>
      <c r="IVP155" s="629"/>
      <c r="IVQ155" s="629"/>
      <c r="IVR155" s="629"/>
      <c r="IVS155" s="629"/>
      <c r="IVT155" s="629"/>
      <c r="IVU155" s="629"/>
      <c r="IVV155" s="629"/>
      <c r="IVW155" s="629"/>
      <c r="IVX155" s="629"/>
      <c r="IVY155" s="629"/>
      <c r="IVZ155" s="629"/>
      <c r="IWA155" s="629"/>
      <c r="IWB155" s="629"/>
      <c r="IWC155" s="629"/>
      <c r="IWD155" s="629"/>
      <c r="IWE155" s="629"/>
      <c r="IWF155" s="629"/>
      <c r="IWG155" s="629"/>
      <c r="IWH155" s="629"/>
      <c r="IWI155" s="629"/>
      <c r="IWJ155" s="629"/>
      <c r="IWK155" s="629"/>
      <c r="IWL155" s="629"/>
      <c r="IWM155" s="629"/>
      <c r="IWN155" s="629"/>
      <c r="IWO155" s="629"/>
      <c r="IWP155" s="629"/>
      <c r="IWQ155" s="629"/>
      <c r="IWR155" s="629"/>
      <c r="IWS155" s="629"/>
      <c r="IWT155" s="629"/>
      <c r="IWU155" s="629"/>
      <c r="IWV155" s="629"/>
      <c r="IWW155" s="629"/>
      <c r="IWX155" s="629"/>
      <c r="IWY155" s="629"/>
      <c r="IWZ155" s="629"/>
      <c r="IXA155" s="629"/>
      <c r="IXB155" s="629"/>
      <c r="IXC155" s="629"/>
      <c r="IXD155" s="629"/>
      <c r="IXE155" s="629"/>
      <c r="IXF155" s="629"/>
      <c r="IXG155" s="629"/>
      <c r="IXH155" s="629"/>
      <c r="IXI155" s="629"/>
      <c r="IXJ155" s="629"/>
      <c r="IXK155" s="629"/>
      <c r="IXL155" s="629"/>
      <c r="IXM155" s="629"/>
      <c r="IXN155" s="629"/>
      <c r="IXO155" s="629"/>
      <c r="IXP155" s="629"/>
      <c r="IXQ155" s="629"/>
      <c r="IXR155" s="629"/>
      <c r="IXS155" s="629"/>
      <c r="IXT155" s="629"/>
      <c r="IXU155" s="629"/>
      <c r="IXV155" s="629"/>
      <c r="IXW155" s="629"/>
      <c r="IXX155" s="629"/>
      <c r="IXY155" s="629"/>
      <c r="IXZ155" s="629"/>
      <c r="IYA155" s="629"/>
      <c r="IYB155" s="629"/>
      <c r="IYC155" s="629"/>
      <c r="IYD155" s="629"/>
      <c r="IYE155" s="629"/>
      <c r="IYF155" s="629"/>
      <c r="IYG155" s="629"/>
      <c r="IYH155" s="629"/>
      <c r="IYI155" s="629"/>
      <c r="IYJ155" s="629"/>
      <c r="IYK155" s="629"/>
      <c r="IYL155" s="629"/>
      <c r="IYM155" s="629"/>
      <c r="IYN155" s="629"/>
      <c r="IYO155" s="629"/>
      <c r="IYP155" s="629"/>
      <c r="IYQ155" s="629"/>
      <c r="IYR155" s="629"/>
      <c r="IYS155" s="629"/>
      <c r="IYT155" s="629"/>
      <c r="IYU155" s="629"/>
      <c r="IYV155" s="629"/>
      <c r="IYW155" s="629"/>
      <c r="IYX155" s="629"/>
      <c r="IYY155" s="629"/>
      <c r="IYZ155" s="629"/>
      <c r="IZA155" s="629"/>
      <c r="IZB155" s="629"/>
      <c r="IZC155" s="629"/>
      <c r="IZD155" s="629"/>
      <c r="IZE155" s="629"/>
      <c r="IZF155" s="629"/>
      <c r="IZG155" s="629"/>
      <c r="IZH155" s="629"/>
      <c r="IZI155" s="629"/>
      <c r="IZJ155" s="629"/>
      <c r="IZK155" s="629"/>
      <c r="IZL155" s="629"/>
      <c r="IZM155" s="629"/>
      <c r="IZN155" s="629"/>
      <c r="IZO155" s="629"/>
      <c r="IZP155" s="629"/>
      <c r="IZQ155" s="629"/>
      <c r="IZR155" s="629"/>
      <c r="IZS155" s="629"/>
      <c r="IZT155" s="629"/>
      <c r="IZU155" s="629"/>
      <c r="IZV155" s="629"/>
      <c r="IZW155" s="629"/>
      <c r="IZX155" s="629"/>
      <c r="IZY155" s="629"/>
      <c r="IZZ155" s="629"/>
      <c r="JAA155" s="629"/>
      <c r="JAB155" s="629"/>
      <c r="JAC155" s="629"/>
      <c r="JAD155" s="629"/>
      <c r="JAE155" s="629"/>
      <c r="JAF155" s="629"/>
      <c r="JAG155" s="629"/>
      <c r="JAH155" s="629"/>
      <c r="JAI155" s="629"/>
      <c r="JAJ155" s="629"/>
      <c r="JAK155" s="629"/>
      <c r="JAL155" s="629"/>
      <c r="JAM155" s="629"/>
      <c r="JAN155" s="629"/>
      <c r="JAO155" s="629"/>
      <c r="JAP155" s="629"/>
      <c r="JAQ155" s="629"/>
      <c r="JAR155" s="629"/>
      <c r="JAS155" s="629"/>
      <c r="JAT155" s="629"/>
      <c r="JAU155" s="629"/>
      <c r="JAV155" s="629"/>
      <c r="JAW155" s="629"/>
      <c r="JAX155" s="629"/>
      <c r="JAY155" s="629"/>
      <c r="JAZ155" s="629"/>
      <c r="JBA155" s="629"/>
      <c r="JBB155" s="629"/>
      <c r="JBC155" s="629"/>
      <c r="JBD155" s="629"/>
      <c r="JBE155" s="629"/>
      <c r="JBF155" s="629"/>
      <c r="JBG155" s="629"/>
      <c r="JBH155" s="629"/>
      <c r="JBI155" s="629"/>
      <c r="JBJ155" s="629"/>
      <c r="JBK155" s="629"/>
      <c r="JBL155" s="629"/>
      <c r="JBM155" s="629"/>
      <c r="JBN155" s="629"/>
      <c r="JBO155" s="629"/>
      <c r="JBP155" s="629"/>
      <c r="JBQ155" s="629"/>
      <c r="JBR155" s="629"/>
      <c r="JBS155" s="629"/>
      <c r="JBT155" s="629"/>
      <c r="JBU155" s="629"/>
      <c r="JBV155" s="629"/>
      <c r="JBW155" s="629"/>
      <c r="JBX155" s="629"/>
      <c r="JBY155" s="629"/>
      <c r="JBZ155" s="629"/>
      <c r="JCA155" s="629"/>
      <c r="JCB155" s="629"/>
      <c r="JCC155" s="629"/>
      <c r="JCD155" s="629"/>
      <c r="JCE155" s="629"/>
      <c r="JCF155" s="629"/>
      <c r="JCG155" s="629"/>
      <c r="JCH155" s="629"/>
      <c r="JCI155" s="629"/>
      <c r="JCJ155" s="629"/>
      <c r="JCK155" s="629"/>
      <c r="JCL155" s="629"/>
      <c r="JCM155" s="629"/>
      <c r="JCN155" s="629"/>
      <c r="JCO155" s="629"/>
      <c r="JCP155" s="629"/>
      <c r="JCQ155" s="629"/>
      <c r="JCR155" s="629"/>
      <c r="JCS155" s="629"/>
      <c r="JCT155" s="629"/>
      <c r="JCU155" s="629"/>
      <c r="JCV155" s="629"/>
      <c r="JCW155" s="629"/>
      <c r="JCX155" s="629"/>
      <c r="JCY155" s="629"/>
      <c r="JCZ155" s="629"/>
      <c r="JDA155" s="629"/>
      <c r="JDB155" s="629"/>
      <c r="JDC155" s="629"/>
      <c r="JDD155" s="629"/>
      <c r="JDE155" s="629"/>
      <c r="JDF155" s="629"/>
      <c r="JDG155" s="629"/>
      <c r="JDH155" s="629"/>
      <c r="JDI155" s="629"/>
      <c r="JDJ155" s="629"/>
      <c r="JDK155" s="629"/>
      <c r="JDL155" s="629"/>
      <c r="JDM155" s="629"/>
      <c r="JDN155" s="629"/>
      <c r="JDO155" s="629"/>
      <c r="JDP155" s="629"/>
      <c r="JDQ155" s="629"/>
      <c r="JDR155" s="629"/>
      <c r="JDS155" s="629"/>
      <c r="JDT155" s="629"/>
      <c r="JDU155" s="629"/>
      <c r="JDV155" s="629"/>
      <c r="JDW155" s="629"/>
      <c r="JDX155" s="629"/>
      <c r="JDY155" s="629"/>
      <c r="JDZ155" s="629"/>
      <c r="JEA155" s="629"/>
      <c r="JEB155" s="629"/>
      <c r="JEC155" s="629"/>
      <c r="JED155" s="629"/>
      <c r="JEE155" s="629"/>
      <c r="JEF155" s="629"/>
      <c r="JEG155" s="629"/>
      <c r="JEH155" s="629"/>
      <c r="JEI155" s="629"/>
      <c r="JEJ155" s="629"/>
      <c r="JEK155" s="629"/>
      <c r="JEL155" s="629"/>
      <c r="JEM155" s="629"/>
      <c r="JEN155" s="629"/>
      <c r="JEO155" s="629"/>
      <c r="JEP155" s="629"/>
      <c r="JEQ155" s="629"/>
      <c r="JER155" s="629"/>
      <c r="JES155" s="629"/>
      <c r="JET155" s="629"/>
      <c r="JEU155" s="629"/>
      <c r="JEV155" s="629"/>
      <c r="JEW155" s="629"/>
      <c r="JEX155" s="629"/>
      <c r="JEY155" s="629"/>
      <c r="JEZ155" s="629"/>
      <c r="JFA155" s="629"/>
      <c r="JFB155" s="629"/>
      <c r="JFC155" s="629"/>
      <c r="JFD155" s="629"/>
      <c r="JFE155" s="629"/>
      <c r="JFF155" s="629"/>
      <c r="JFG155" s="629"/>
      <c r="JFH155" s="629"/>
      <c r="JFI155" s="629"/>
      <c r="JFJ155" s="629"/>
      <c r="JFK155" s="629"/>
      <c r="JFL155" s="629"/>
      <c r="JFM155" s="629"/>
      <c r="JFN155" s="629"/>
      <c r="JFO155" s="629"/>
      <c r="JFP155" s="629"/>
      <c r="JFQ155" s="629"/>
      <c r="JFR155" s="629"/>
      <c r="JFS155" s="629"/>
      <c r="JFT155" s="629"/>
      <c r="JFU155" s="629"/>
      <c r="JFV155" s="629"/>
      <c r="JFW155" s="629"/>
      <c r="JFX155" s="629"/>
      <c r="JFY155" s="629"/>
      <c r="JFZ155" s="629"/>
      <c r="JGA155" s="629"/>
      <c r="JGB155" s="629"/>
      <c r="JGC155" s="629"/>
      <c r="JGD155" s="629"/>
      <c r="JGE155" s="629"/>
      <c r="JGF155" s="629"/>
      <c r="JGG155" s="629"/>
      <c r="JGH155" s="629"/>
      <c r="JGI155" s="629"/>
      <c r="JGJ155" s="629"/>
      <c r="JGK155" s="629"/>
      <c r="JGL155" s="629"/>
      <c r="JGM155" s="629"/>
      <c r="JGN155" s="629"/>
      <c r="JGO155" s="629"/>
      <c r="JGP155" s="629"/>
      <c r="JGQ155" s="629"/>
      <c r="JGR155" s="629"/>
      <c r="JGS155" s="629"/>
      <c r="JGT155" s="629"/>
      <c r="JGU155" s="629"/>
      <c r="JGV155" s="629"/>
      <c r="JGW155" s="629"/>
      <c r="JGX155" s="629"/>
      <c r="JGY155" s="629"/>
      <c r="JGZ155" s="629"/>
      <c r="JHA155" s="629"/>
      <c r="JHB155" s="629"/>
      <c r="JHC155" s="629"/>
      <c r="JHD155" s="629"/>
      <c r="JHE155" s="629"/>
      <c r="JHF155" s="629"/>
      <c r="JHG155" s="629"/>
      <c r="JHH155" s="629"/>
      <c r="JHI155" s="629"/>
      <c r="JHJ155" s="629"/>
      <c r="JHK155" s="629"/>
      <c r="JHL155" s="629"/>
      <c r="JHM155" s="629"/>
      <c r="JHN155" s="629"/>
      <c r="JHO155" s="629"/>
      <c r="JHP155" s="629"/>
      <c r="JHQ155" s="629"/>
      <c r="JHR155" s="629"/>
      <c r="JHS155" s="629"/>
      <c r="JHT155" s="629"/>
      <c r="JHU155" s="629"/>
      <c r="JHV155" s="629"/>
      <c r="JHW155" s="629"/>
      <c r="JHX155" s="629"/>
      <c r="JHY155" s="629"/>
      <c r="JHZ155" s="629"/>
      <c r="JIA155" s="629"/>
      <c r="JIB155" s="629"/>
      <c r="JIC155" s="629"/>
      <c r="JID155" s="629"/>
      <c r="JIE155" s="629"/>
      <c r="JIF155" s="629"/>
      <c r="JIG155" s="629"/>
      <c r="JIH155" s="629"/>
      <c r="JII155" s="629"/>
      <c r="JIJ155" s="629"/>
      <c r="JIK155" s="629"/>
      <c r="JIL155" s="629"/>
      <c r="JIM155" s="629"/>
      <c r="JIN155" s="629"/>
      <c r="JIO155" s="629"/>
      <c r="JIP155" s="629"/>
      <c r="JIQ155" s="629"/>
      <c r="JIR155" s="629"/>
      <c r="JIS155" s="629"/>
      <c r="JIT155" s="629"/>
      <c r="JIU155" s="629"/>
      <c r="JIV155" s="629"/>
      <c r="JIW155" s="629"/>
      <c r="JIX155" s="629"/>
      <c r="JIY155" s="629"/>
      <c r="JIZ155" s="629"/>
      <c r="JJA155" s="629"/>
      <c r="JJB155" s="629"/>
      <c r="JJC155" s="629"/>
      <c r="JJD155" s="629"/>
      <c r="JJE155" s="629"/>
      <c r="JJF155" s="629"/>
      <c r="JJG155" s="629"/>
      <c r="JJH155" s="629"/>
      <c r="JJI155" s="629"/>
      <c r="JJJ155" s="629"/>
      <c r="JJK155" s="629"/>
      <c r="JJL155" s="629"/>
      <c r="JJM155" s="629"/>
      <c r="JJN155" s="629"/>
      <c r="JJO155" s="629"/>
      <c r="JJP155" s="629"/>
      <c r="JJQ155" s="629"/>
      <c r="JJR155" s="629"/>
      <c r="JJS155" s="629"/>
      <c r="JJT155" s="629"/>
      <c r="JJU155" s="629"/>
      <c r="JJV155" s="629"/>
      <c r="JJW155" s="629"/>
      <c r="JJX155" s="629"/>
      <c r="JJY155" s="629"/>
      <c r="JJZ155" s="629"/>
      <c r="JKA155" s="629"/>
      <c r="JKB155" s="629"/>
      <c r="JKC155" s="629"/>
      <c r="JKD155" s="629"/>
      <c r="JKE155" s="629"/>
      <c r="JKF155" s="629"/>
      <c r="JKG155" s="629"/>
      <c r="JKH155" s="629"/>
      <c r="JKI155" s="629"/>
      <c r="JKJ155" s="629"/>
      <c r="JKK155" s="629"/>
      <c r="JKL155" s="629"/>
      <c r="JKM155" s="629"/>
      <c r="JKN155" s="629"/>
      <c r="JKO155" s="629"/>
      <c r="JKP155" s="629"/>
      <c r="JKQ155" s="629"/>
      <c r="JKR155" s="629"/>
      <c r="JKS155" s="629"/>
      <c r="JKT155" s="629"/>
      <c r="JKU155" s="629"/>
      <c r="JKV155" s="629"/>
      <c r="JKW155" s="629"/>
      <c r="JKX155" s="629"/>
      <c r="JKY155" s="629"/>
      <c r="JKZ155" s="629"/>
      <c r="JLA155" s="629"/>
      <c r="JLB155" s="629"/>
      <c r="JLC155" s="629"/>
      <c r="JLD155" s="629"/>
      <c r="JLE155" s="629"/>
      <c r="JLF155" s="629"/>
      <c r="JLG155" s="629"/>
      <c r="JLH155" s="629"/>
      <c r="JLI155" s="629"/>
      <c r="JLJ155" s="629"/>
      <c r="JLK155" s="629"/>
      <c r="JLL155" s="629"/>
      <c r="JLM155" s="629"/>
      <c r="JLN155" s="629"/>
      <c r="JLO155" s="629"/>
      <c r="JLP155" s="629"/>
      <c r="JLQ155" s="629"/>
      <c r="JLR155" s="629"/>
      <c r="JLS155" s="629"/>
      <c r="JLT155" s="629"/>
      <c r="JLU155" s="629"/>
      <c r="JLV155" s="629"/>
      <c r="JLW155" s="629"/>
      <c r="JLX155" s="629"/>
      <c r="JLY155" s="629"/>
      <c r="JLZ155" s="629"/>
      <c r="JMA155" s="629"/>
      <c r="JMB155" s="629"/>
      <c r="JMC155" s="629"/>
      <c r="JMD155" s="629"/>
      <c r="JME155" s="629"/>
      <c r="JMF155" s="629"/>
      <c r="JMG155" s="629"/>
      <c r="JMH155" s="629"/>
      <c r="JMI155" s="629"/>
      <c r="JMJ155" s="629"/>
      <c r="JMK155" s="629"/>
      <c r="JML155" s="629"/>
      <c r="JMM155" s="629"/>
      <c r="JMN155" s="629"/>
      <c r="JMO155" s="629"/>
      <c r="JMP155" s="629"/>
      <c r="JMQ155" s="629"/>
      <c r="JMR155" s="629"/>
      <c r="JMS155" s="629"/>
      <c r="JMT155" s="629"/>
      <c r="JMU155" s="629"/>
      <c r="JMV155" s="629"/>
      <c r="JMW155" s="629"/>
      <c r="JMX155" s="629"/>
      <c r="JMY155" s="629"/>
      <c r="JMZ155" s="629"/>
      <c r="JNA155" s="629"/>
      <c r="JNB155" s="629"/>
      <c r="JNC155" s="629"/>
      <c r="JND155" s="629"/>
      <c r="JNE155" s="629"/>
      <c r="JNF155" s="629"/>
      <c r="JNG155" s="629"/>
      <c r="JNH155" s="629"/>
      <c r="JNI155" s="629"/>
      <c r="JNJ155" s="629"/>
      <c r="JNK155" s="629"/>
      <c r="JNL155" s="629"/>
      <c r="JNM155" s="629"/>
      <c r="JNN155" s="629"/>
      <c r="JNO155" s="629"/>
      <c r="JNP155" s="629"/>
      <c r="JNQ155" s="629"/>
      <c r="JNR155" s="629"/>
      <c r="JNS155" s="629"/>
      <c r="JNT155" s="629"/>
      <c r="JNU155" s="629"/>
      <c r="JNV155" s="629"/>
      <c r="JNW155" s="629"/>
      <c r="JNX155" s="629"/>
      <c r="JNY155" s="629"/>
      <c r="JNZ155" s="629"/>
      <c r="JOA155" s="629"/>
      <c r="JOB155" s="629"/>
      <c r="JOC155" s="629"/>
      <c r="JOD155" s="629"/>
      <c r="JOE155" s="629"/>
      <c r="JOF155" s="629"/>
      <c r="JOG155" s="629"/>
      <c r="JOH155" s="629"/>
      <c r="JOI155" s="629"/>
      <c r="JOJ155" s="629"/>
      <c r="JOK155" s="629"/>
      <c r="JOL155" s="629"/>
      <c r="JOM155" s="629"/>
      <c r="JON155" s="629"/>
      <c r="JOO155" s="629"/>
      <c r="JOP155" s="629"/>
      <c r="JOQ155" s="629"/>
      <c r="JOR155" s="629"/>
      <c r="JOS155" s="629"/>
      <c r="JOT155" s="629"/>
      <c r="JOU155" s="629"/>
      <c r="JOV155" s="629"/>
      <c r="JOW155" s="629"/>
      <c r="JOX155" s="629"/>
      <c r="JOY155" s="629"/>
      <c r="JOZ155" s="629"/>
      <c r="JPA155" s="629"/>
      <c r="JPB155" s="629"/>
      <c r="JPC155" s="629"/>
      <c r="JPD155" s="629"/>
      <c r="JPE155" s="629"/>
      <c r="JPF155" s="629"/>
      <c r="JPG155" s="629"/>
      <c r="JPH155" s="629"/>
      <c r="JPI155" s="629"/>
      <c r="JPJ155" s="629"/>
      <c r="JPK155" s="629"/>
      <c r="JPL155" s="629"/>
      <c r="JPM155" s="629"/>
      <c r="JPN155" s="629"/>
      <c r="JPO155" s="629"/>
      <c r="JPP155" s="629"/>
      <c r="JPQ155" s="629"/>
      <c r="JPR155" s="629"/>
      <c r="JPS155" s="629"/>
      <c r="JPT155" s="629"/>
      <c r="JPU155" s="629"/>
      <c r="JPV155" s="629"/>
      <c r="JPW155" s="629"/>
      <c r="JPX155" s="629"/>
      <c r="JPY155" s="629"/>
      <c r="JPZ155" s="629"/>
      <c r="JQA155" s="629"/>
      <c r="JQB155" s="629"/>
      <c r="JQC155" s="629"/>
      <c r="JQD155" s="629"/>
      <c r="JQE155" s="629"/>
      <c r="JQF155" s="629"/>
      <c r="JQG155" s="629"/>
      <c r="JQH155" s="629"/>
      <c r="JQI155" s="629"/>
      <c r="JQJ155" s="629"/>
      <c r="JQK155" s="629"/>
      <c r="JQL155" s="629"/>
      <c r="JQM155" s="629"/>
      <c r="JQN155" s="629"/>
      <c r="JQO155" s="629"/>
      <c r="JQP155" s="629"/>
      <c r="JQQ155" s="629"/>
      <c r="JQR155" s="629"/>
      <c r="JQS155" s="629"/>
      <c r="JQT155" s="629"/>
      <c r="JQU155" s="629"/>
      <c r="JQV155" s="629"/>
      <c r="JQW155" s="629"/>
      <c r="JQX155" s="629"/>
      <c r="JQY155" s="629"/>
      <c r="JQZ155" s="629"/>
      <c r="JRA155" s="629"/>
      <c r="JRB155" s="629"/>
      <c r="JRC155" s="629"/>
      <c r="JRD155" s="629"/>
      <c r="JRE155" s="629"/>
      <c r="JRF155" s="629"/>
      <c r="JRG155" s="629"/>
      <c r="JRH155" s="629"/>
      <c r="JRI155" s="629"/>
      <c r="JRJ155" s="629"/>
      <c r="JRK155" s="629"/>
      <c r="JRL155" s="629"/>
      <c r="JRM155" s="629"/>
      <c r="JRN155" s="629"/>
      <c r="JRO155" s="629"/>
      <c r="JRP155" s="629"/>
      <c r="JRQ155" s="629"/>
      <c r="JRR155" s="629"/>
      <c r="JRS155" s="629"/>
      <c r="JRT155" s="629"/>
      <c r="JRU155" s="629"/>
      <c r="JRV155" s="629"/>
      <c r="JRW155" s="629"/>
      <c r="JRX155" s="629"/>
      <c r="JRY155" s="629"/>
      <c r="JRZ155" s="629"/>
      <c r="JSA155" s="629"/>
      <c r="JSB155" s="629"/>
      <c r="JSC155" s="629"/>
      <c r="JSD155" s="629"/>
      <c r="JSE155" s="629"/>
      <c r="JSF155" s="629"/>
      <c r="JSG155" s="629"/>
      <c r="JSH155" s="629"/>
      <c r="JSI155" s="629"/>
      <c r="JSJ155" s="629"/>
      <c r="JSK155" s="629"/>
      <c r="JSL155" s="629"/>
      <c r="JSM155" s="629"/>
      <c r="JSN155" s="629"/>
      <c r="JSO155" s="629"/>
      <c r="JSP155" s="629"/>
      <c r="JSQ155" s="629"/>
      <c r="JSR155" s="629"/>
      <c r="JSS155" s="629"/>
      <c r="JST155" s="629"/>
      <c r="JSU155" s="629"/>
      <c r="JSV155" s="629"/>
      <c r="JSW155" s="629"/>
      <c r="JSX155" s="629"/>
      <c r="JSY155" s="629"/>
      <c r="JSZ155" s="629"/>
      <c r="JTA155" s="629"/>
      <c r="JTB155" s="629"/>
      <c r="JTC155" s="629"/>
      <c r="JTD155" s="629"/>
      <c r="JTE155" s="629"/>
      <c r="JTF155" s="629"/>
      <c r="JTG155" s="629"/>
      <c r="JTH155" s="629"/>
      <c r="JTI155" s="629"/>
      <c r="JTJ155" s="629"/>
      <c r="JTK155" s="629"/>
      <c r="JTL155" s="629"/>
      <c r="JTM155" s="629"/>
      <c r="JTN155" s="629"/>
      <c r="JTO155" s="629"/>
      <c r="JTP155" s="629"/>
      <c r="JTQ155" s="629"/>
      <c r="JTR155" s="629"/>
      <c r="JTS155" s="629"/>
      <c r="JTT155" s="629"/>
      <c r="JTU155" s="629"/>
      <c r="JTV155" s="629"/>
      <c r="JTW155" s="629"/>
      <c r="JTX155" s="629"/>
      <c r="JTY155" s="629"/>
      <c r="JTZ155" s="629"/>
      <c r="JUA155" s="629"/>
      <c r="JUB155" s="629"/>
      <c r="JUC155" s="629"/>
      <c r="JUD155" s="629"/>
      <c r="JUE155" s="629"/>
      <c r="JUF155" s="629"/>
      <c r="JUG155" s="629"/>
      <c r="JUH155" s="629"/>
      <c r="JUI155" s="629"/>
      <c r="JUJ155" s="629"/>
      <c r="JUK155" s="629"/>
      <c r="JUL155" s="629"/>
      <c r="JUM155" s="629"/>
      <c r="JUN155" s="629"/>
      <c r="JUO155" s="629"/>
      <c r="JUP155" s="629"/>
      <c r="JUQ155" s="629"/>
      <c r="JUR155" s="629"/>
      <c r="JUS155" s="629"/>
      <c r="JUT155" s="629"/>
      <c r="JUU155" s="629"/>
      <c r="JUV155" s="629"/>
      <c r="JUW155" s="629"/>
      <c r="JUX155" s="629"/>
      <c r="JUY155" s="629"/>
      <c r="JUZ155" s="629"/>
      <c r="JVA155" s="629"/>
      <c r="JVB155" s="629"/>
      <c r="JVC155" s="629"/>
      <c r="JVD155" s="629"/>
      <c r="JVE155" s="629"/>
      <c r="JVF155" s="629"/>
      <c r="JVG155" s="629"/>
      <c r="JVH155" s="629"/>
      <c r="JVI155" s="629"/>
      <c r="JVJ155" s="629"/>
      <c r="JVK155" s="629"/>
      <c r="JVL155" s="629"/>
      <c r="JVM155" s="629"/>
      <c r="JVN155" s="629"/>
      <c r="JVO155" s="629"/>
      <c r="JVP155" s="629"/>
      <c r="JVQ155" s="629"/>
      <c r="JVR155" s="629"/>
      <c r="JVS155" s="629"/>
      <c r="JVT155" s="629"/>
      <c r="JVU155" s="629"/>
      <c r="JVV155" s="629"/>
      <c r="JVW155" s="629"/>
      <c r="JVX155" s="629"/>
      <c r="JVY155" s="629"/>
      <c r="JVZ155" s="629"/>
      <c r="JWA155" s="629"/>
      <c r="JWB155" s="629"/>
      <c r="JWC155" s="629"/>
      <c r="JWD155" s="629"/>
      <c r="JWE155" s="629"/>
      <c r="JWF155" s="629"/>
      <c r="JWG155" s="629"/>
      <c r="JWH155" s="629"/>
      <c r="JWI155" s="629"/>
      <c r="JWJ155" s="629"/>
      <c r="JWK155" s="629"/>
      <c r="JWL155" s="629"/>
      <c r="JWM155" s="629"/>
      <c r="JWN155" s="629"/>
      <c r="JWO155" s="629"/>
      <c r="JWP155" s="629"/>
      <c r="JWQ155" s="629"/>
      <c r="JWR155" s="629"/>
      <c r="JWS155" s="629"/>
      <c r="JWT155" s="629"/>
      <c r="JWU155" s="629"/>
      <c r="JWV155" s="629"/>
      <c r="JWW155" s="629"/>
      <c r="JWX155" s="629"/>
      <c r="JWY155" s="629"/>
      <c r="JWZ155" s="629"/>
      <c r="JXA155" s="629"/>
      <c r="JXB155" s="629"/>
      <c r="JXC155" s="629"/>
      <c r="JXD155" s="629"/>
      <c r="JXE155" s="629"/>
      <c r="JXF155" s="629"/>
      <c r="JXG155" s="629"/>
      <c r="JXH155" s="629"/>
      <c r="JXI155" s="629"/>
      <c r="JXJ155" s="629"/>
      <c r="JXK155" s="629"/>
      <c r="JXL155" s="629"/>
      <c r="JXM155" s="629"/>
      <c r="JXN155" s="629"/>
      <c r="JXO155" s="629"/>
      <c r="JXP155" s="629"/>
      <c r="JXQ155" s="629"/>
      <c r="JXR155" s="629"/>
      <c r="JXS155" s="629"/>
      <c r="JXT155" s="629"/>
      <c r="JXU155" s="629"/>
      <c r="JXV155" s="629"/>
      <c r="JXW155" s="629"/>
      <c r="JXX155" s="629"/>
      <c r="JXY155" s="629"/>
      <c r="JXZ155" s="629"/>
      <c r="JYA155" s="629"/>
      <c r="JYB155" s="629"/>
      <c r="JYC155" s="629"/>
      <c r="JYD155" s="629"/>
      <c r="JYE155" s="629"/>
      <c r="JYF155" s="629"/>
      <c r="JYG155" s="629"/>
      <c r="JYH155" s="629"/>
      <c r="JYI155" s="629"/>
      <c r="JYJ155" s="629"/>
      <c r="JYK155" s="629"/>
      <c r="JYL155" s="629"/>
      <c r="JYM155" s="629"/>
      <c r="JYN155" s="629"/>
      <c r="JYO155" s="629"/>
      <c r="JYP155" s="629"/>
      <c r="JYQ155" s="629"/>
      <c r="JYR155" s="629"/>
      <c r="JYS155" s="629"/>
      <c r="JYT155" s="629"/>
      <c r="JYU155" s="629"/>
      <c r="JYV155" s="629"/>
      <c r="JYW155" s="629"/>
      <c r="JYX155" s="629"/>
      <c r="JYY155" s="629"/>
      <c r="JYZ155" s="629"/>
      <c r="JZA155" s="629"/>
      <c r="JZB155" s="629"/>
      <c r="JZC155" s="629"/>
      <c r="JZD155" s="629"/>
      <c r="JZE155" s="629"/>
      <c r="JZF155" s="629"/>
      <c r="JZG155" s="629"/>
      <c r="JZH155" s="629"/>
      <c r="JZI155" s="629"/>
      <c r="JZJ155" s="629"/>
      <c r="JZK155" s="629"/>
      <c r="JZL155" s="629"/>
      <c r="JZM155" s="629"/>
      <c r="JZN155" s="629"/>
      <c r="JZO155" s="629"/>
      <c r="JZP155" s="629"/>
      <c r="JZQ155" s="629"/>
      <c r="JZR155" s="629"/>
      <c r="JZS155" s="629"/>
      <c r="JZT155" s="629"/>
      <c r="JZU155" s="629"/>
      <c r="JZV155" s="629"/>
      <c r="JZW155" s="629"/>
      <c r="JZX155" s="629"/>
      <c r="JZY155" s="629"/>
      <c r="JZZ155" s="629"/>
      <c r="KAA155" s="629"/>
      <c r="KAB155" s="629"/>
      <c r="KAC155" s="629"/>
      <c r="KAD155" s="629"/>
      <c r="KAE155" s="629"/>
      <c r="KAF155" s="629"/>
      <c r="KAG155" s="629"/>
      <c r="KAH155" s="629"/>
      <c r="KAI155" s="629"/>
      <c r="KAJ155" s="629"/>
      <c r="KAK155" s="629"/>
      <c r="KAL155" s="629"/>
      <c r="KAM155" s="629"/>
      <c r="KAN155" s="629"/>
      <c r="KAO155" s="629"/>
      <c r="KAP155" s="629"/>
      <c r="KAQ155" s="629"/>
      <c r="KAR155" s="629"/>
      <c r="KAS155" s="629"/>
      <c r="KAT155" s="629"/>
      <c r="KAU155" s="629"/>
      <c r="KAV155" s="629"/>
      <c r="KAW155" s="629"/>
      <c r="KAX155" s="629"/>
      <c r="KAY155" s="629"/>
      <c r="KAZ155" s="629"/>
      <c r="KBA155" s="629"/>
      <c r="KBB155" s="629"/>
      <c r="KBC155" s="629"/>
      <c r="KBD155" s="629"/>
      <c r="KBE155" s="629"/>
      <c r="KBF155" s="629"/>
      <c r="KBG155" s="629"/>
      <c r="KBH155" s="629"/>
      <c r="KBI155" s="629"/>
      <c r="KBJ155" s="629"/>
      <c r="KBK155" s="629"/>
      <c r="KBL155" s="629"/>
      <c r="KBM155" s="629"/>
      <c r="KBN155" s="629"/>
      <c r="KBO155" s="629"/>
      <c r="KBP155" s="629"/>
      <c r="KBQ155" s="629"/>
      <c r="KBR155" s="629"/>
      <c r="KBS155" s="629"/>
      <c r="KBT155" s="629"/>
      <c r="KBU155" s="629"/>
      <c r="KBV155" s="629"/>
      <c r="KBW155" s="629"/>
      <c r="KBX155" s="629"/>
      <c r="KBY155" s="629"/>
      <c r="KBZ155" s="629"/>
      <c r="KCA155" s="629"/>
      <c r="KCB155" s="629"/>
      <c r="KCC155" s="629"/>
      <c r="KCD155" s="629"/>
      <c r="KCE155" s="629"/>
      <c r="KCF155" s="629"/>
      <c r="KCG155" s="629"/>
      <c r="KCH155" s="629"/>
      <c r="KCI155" s="629"/>
      <c r="KCJ155" s="629"/>
      <c r="KCK155" s="629"/>
      <c r="KCL155" s="629"/>
      <c r="KCM155" s="629"/>
      <c r="KCN155" s="629"/>
      <c r="KCO155" s="629"/>
      <c r="KCP155" s="629"/>
      <c r="KCQ155" s="629"/>
      <c r="KCR155" s="629"/>
      <c r="KCS155" s="629"/>
      <c r="KCT155" s="629"/>
      <c r="KCU155" s="629"/>
      <c r="KCV155" s="629"/>
      <c r="KCW155" s="629"/>
      <c r="KCX155" s="629"/>
      <c r="KCY155" s="629"/>
      <c r="KCZ155" s="629"/>
      <c r="KDA155" s="629"/>
      <c r="KDB155" s="629"/>
      <c r="KDC155" s="629"/>
      <c r="KDD155" s="629"/>
      <c r="KDE155" s="629"/>
      <c r="KDF155" s="629"/>
      <c r="KDG155" s="629"/>
      <c r="KDH155" s="629"/>
      <c r="KDI155" s="629"/>
      <c r="KDJ155" s="629"/>
      <c r="KDK155" s="629"/>
      <c r="KDL155" s="629"/>
      <c r="KDM155" s="629"/>
      <c r="KDN155" s="629"/>
      <c r="KDO155" s="629"/>
      <c r="KDP155" s="629"/>
      <c r="KDQ155" s="629"/>
      <c r="KDR155" s="629"/>
      <c r="KDS155" s="629"/>
      <c r="KDT155" s="629"/>
      <c r="KDU155" s="629"/>
      <c r="KDV155" s="629"/>
      <c r="KDW155" s="629"/>
      <c r="KDX155" s="629"/>
      <c r="KDY155" s="629"/>
      <c r="KDZ155" s="629"/>
      <c r="KEA155" s="629"/>
      <c r="KEB155" s="629"/>
      <c r="KEC155" s="629"/>
      <c r="KED155" s="629"/>
      <c r="KEE155" s="629"/>
      <c r="KEF155" s="629"/>
      <c r="KEG155" s="629"/>
      <c r="KEH155" s="629"/>
      <c r="KEI155" s="629"/>
      <c r="KEJ155" s="629"/>
      <c r="KEK155" s="629"/>
      <c r="KEL155" s="629"/>
      <c r="KEM155" s="629"/>
      <c r="KEN155" s="629"/>
      <c r="KEO155" s="629"/>
      <c r="KEP155" s="629"/>
      <c r="KEQ155" s="629"/>
      <c r="KER155" s="629"/>
      <c r="KES155" s="629"/>
      <c r="KET155" s="629"/>
      <c r="KEU155" s="629"/>
      <c r="KEV155" s="629"/>
      <c r="KEW155" s="629"/>
      <c r="KEX155" s="629"/>
      <c r="KEY155" s="629"/>
      <c r="KEZ155" s="629"/>
      <c r="KFA155" s="629"/>
      <c r="KFB155" s="629"/>
      <c r="KFC155" s="629"/>
      <c r="KFD155" s="629"/>
      <c r="KFE155" s="629"/>
      <c r="KFF155" s="629"/>
      <c r="KFG155" s="629"/>
      <c r="KFH155" s="629"/>
      <c r="KFI155" s="629"/>
      <c r="KFJ155" s="629"/>
      <c r="KFK155" s="629"/>
      <c r="KFL155" s="629"/>
      <c r="KFM155" s="629"/>
      <c r="KFN155" s="629"/>
      <c r="KFO155" s="629"/>
      <c r="KFP155" s="629"/>
      <c r="KFQ155" s="629"/>
      <c r="KFR155" s="629"/>
      <c r="KFS155" s="629"/>
      <c r="KFT155" s="629"/>
      <c r="KFU155" s="629"/>
      <c r="KFV155" s="629"/>
      <c r="KFW155" s="629"/>
      <c r="KFX155" s="629"/>
      <c r="KFY155" s="629"/>
      <c r="KFZ155" s="629"/>
      <c r="KGA155" s="629"/>
      <c r="KGB155" s="629"/>
      <c r="KGC155" s="629"/>
      <c r="KGD155" s="629"/>
      <c r="KGE155" s="629"/>
      <c r="KGF155" s="629"/>
      <c r="KGG155" s="629"/>
      <c r="KGH155" s="629"/>
      <c r="KGI155" s="629"/>
      <c r="KGJ155" s="629"/>
      <c r="KGK155" s="629"/>
      <c r="KGL155" s="629"/>
      <c r="KGM155" s="629"/>
      <c r="KGN155" s="629"/>
      <c r="KGO155" s="629"/>
      <c r="KGP155" s="629"/>
      <c r="KGQ155" s="629"/>
      <c r="KGR155" s="629"/>
      <c r="KGS155" s="629"/>
      <c r="KGT155" s="629"/>
      <c r="KGU155" s="629"/>
      <c r="KGV155" s="629"/>
      <c r="KGW155" s="629"/>
      <c r="KGX155" s="629"/>
      <c r="KGY155" s="629"/>
      <c r="KGZ155" s="629"/>
      <c r="KHA155" s="629"/>
      <c r="KHB155" s="629"/>
      <c r="KHC155" s="629"/>
      <c r="KHD155" s="629"/>
      <c r="KHE155" s="629"/>
      <c r="KHF155" s="629"/>
      <c r="KHG155" s="629"/>
      <c r="KHH155" s="629"/>
      <c r="KHI155" s="629"/>
      <c r="KHJ155" s="629"/>
      <c r="KHK155" s="629"/>
      <c r="KHL155" s="629"/>
      <c r="KHM155" s="629"/>
      <c r="KHN155" s="629"/>
      <c r="KHO155" s="629"/>
      <c r="KHP155" s="629"/>
      <c r="KHQ155" s="629"/>
      <c r="KHR155" s="629"/>
      <c r="KHS155" s="629"/>
      <c r="KHT155" s="629"/>
      <c r="KHU155" s="629"/>
      <c r="KHV155" s="629"/>
      <c r="KHW155" s="629"/>
      <c r="KHX155" s="629"/>
      <c r="KHY155" s="629"/>
      <c r="KHZ155" s="629"/>
      <c r="KIA155" s="629"/>
      <c r="KIB155" s="629"/>
      <c r="KIC155" s="629"/>
      <c r="KID155" s="629"/>
      <c r="KIE155" s="629"/>
      <c r="KIF155" s="629"/>
      <c r="KIG155" s="629"/>
      <c r="KIH155" s="629"/>
      <c r="KII155" s="629"/>
      <c r="KIJ155" s="629"/>
      <c r="KIK155" s="629"/>
      <c r="KIL155" s="629"/>
      <c r="KIM155" s="629"/>
      <c r="KIN155" s="629"/>
      <c r="KIO155" s="629"/>
      <c r="KIP155" s="629"/>
      <c r="KIQ155" s="629"/>
      <c r="KIR155" s="629"/>
      <c r="KIS155" s="629"/>
      <c r="KIT155" s="629"/>
      <c r="KIU155" s="629"/>
      <c r="KIV155" s="629"/>
      <c r="KIW155" s="629"/>
      <c r="KIX155" s="629"/>
      <c r="KIY155" s="629"/>
      <c r="KIZ155" s="629"/>
      <c r="KJA155" s="629"/>
      <c r="KJB155" s="629"/>
      <c r="KJC155" s="629"/>
      <c r="KJD155" s="629"/>
      <c r="KJE155" s="629"/>
      <c r="KJF155" s="629"/>
      <c r="KJG155" s="629"/>
      <c r="KJH155" s="629"/>
      <c r="KJI155" s="629"/>
      <c r="KJJ155" s="629"/>
      <c r="KJK155" s="629"/>
      <c r="KJL155" s="629"/>
      <c r="KJM155" s="629"/>
      <c r="KJN155" s="629"/>
      <c r="KJO155" s="629"/>
      <c r="KJP155" s="629"/>
      <c r="KJQ155" s="629"/>
      <c r="KJR155" s="629"/>
      <c r="KJS155" s="629"/>
      <c r="KJT155" s="629"/>
      <c r="KJU155" s="629"/>
      <c r="KJV155" s="629"/>
      <c r="KJW155" s="629"/>
      <c r="KJX155" s="629"/>
      <c r="KJY155" s="629"/>
      <c r="KJZ155" s="629"/>
      <c r="KKA155" s="629"/>
      <c r="KKB155" s="629"/>
      <c r="KKC155" s="629"/>
      <c r="KKD155" s="629"/>
      <c r="KKE155" s="629"/>
      <c r="KKF155" s="629"/>
      <c r="KKG155" s="629"/>
      <c r="KKH155" s="629"/>
      <c r="KKI155" s="629"/>
      <c r="KKJ155" s="629"/>
      <c r="KKK155" s="629"/>
      <c r="KKL155" s="629"/>
      <c r="KKM155" s="629"/>
      <c r="KKN155" s="629"/>
      <c r="KKO155" s="629"/>
      <c r="KKP155" s="629"/>
      <c r="KKQ155" s="629"/>
      <c r="KKR155" s="629"/>
      <c r="KKS155" s="629"/>
      <c r="KKT155" s="629"/>
      <c r="KKU155" s="629"/>
      <c r="KKV155" s="629"/>
      <c r="KKW155" s="629"/>
      <c r="KKX155" s="629"/>
      <c r="KKY155" s="629"/>
      <c r="KKZ155" s="629"/>
      <c r="KLA155" s="629"/>
      <c r="KLB155" s="629"/>
      <c r="KLC155" s="629"/>
      <c r="KLD155" s="629"/>
      <c r="KLE155" s="629"/>
      <c r="KLF155" s="629"/>
      <c r="KLG155" s="629"/>
      <c r="KLH155" s="629"/>
      <c r="KLI155" s="629"/>
      <c r="KLJ155" s="629"/>
      <c r="KLK155" s="629"/>
      <c r="KLL155" s="629"/>
      <c r="KLM155" s="629"/>
      <c r="KLN155" s="629"/>
      <c r="KLO155" s="629"/>
      <c r="KLP155" s="629"/>
      <c r="KLQ155" s="629"/>
      <c r="KLR155" s="629"/>
      <c r="KLS155" s="629"/>
      <c r="KLT155" s="629"/>
      <c r="KLU155" s="629"/>
      <c r="KLV155" s="629"/>
      <c r="KLW155" s="629"/>
      <c r="KLX155" s="629"/>
      <c r="KLY155" s="629"/>
      <c r="KLZ155" s="629"/>
      <c r="KMA155" s="629"/>
      <c r="KMB155" s="629"/>
      <c r="KMC155" s="629"/>
      <c r="KMD155" s="629"/>
      <c r="KME155" s="629"/>
      <c r="KMF155" s="629"/>
      <c r="KMG155" s="629"/>
      <c r="KMH155" s="629"/>
      <c r="KMI155" s="629"/>
      <c r="KMJ155" s="629"/>
      <c r="KMK155" s="629"/>
      <c r="KML155" s="629"/>
      <c r="KMM155" s="629"/>
      <c r="KMN155" s="629"/>
      <c r="KMO155" s="629"/>
      <c r="KMP155" s="629"/>
      <c r="KMQ155" s="629"/>
      <c r="KMR155" s="629"/>
      <c r="KMS155" s="629"/>
      <c r="KMT155" s="629"/>
      <c r="KMU155" s="629"/>
      <c r="KMV155" s="629"/>
      <c r="KMW155" s="629"/>
      <c r="KMX155" s="629"/>
      <c r="KMY155" s="629"/>
      <c r="KMZ155" s="629"/>
      <c r="KNA155" s="629"/>
      <c r="KNB155" s="629"/>
      <c r="KNC155" s="629"/>
      <c r="KND155" s="629"/>
      <c r="KNE155" s="629"/>
      <c r="KNF155" s="629"/>
      <c r="KNG155" s="629"/>
      <c r="KNH155" s="629"/>
      <c r="KNI155" s="629"/>
      <c r="KNJ155" s="629"/>
      <c r="KNK155" s="629"/>
      <c r="KNL155" s="629"/>
      <c r="KNM155" s="629"/>
      <c r="KNN155" s="629"/>
      <c r="KNO155" s="629"/>
      <c r="KNP155" s="629"/>
      <c r="KNQ155" s="629"/>
      <c r="KNR155" s="629"/>
      <c r="KNS155" s="629"/>
      <c r="KNT155" s="629"/>
      <c r="KNU155" s="629"/>
      <c r="KNV155" s="629"/>
      <c r="KNW155" s="629"/>
      <c r="KNX155" s="629"/>
      <c r="KNY155" s="629"/>
      <c r="KNZ155" s="629"/>
      <c r="KOA155" s="629"/>
      <c r="KOB155" s="629"/>
      <c r="KOC155" s="629"/>
      <c r="KOD155" s="629"/>
      <c r="KOE155" s="629"/>
      <c r="KOF155" s="629"/>
      <c r="KOG155" s="629"/>
      <c r="KOH155" s="629"/>
      <c r="KOI155" s="629"/>
      <c r="KOJ155" s="629"/>
      <c r="KOK155" s="629"/>
      <c r="KOL155" s="629"/>
      <c r="KOM155" s="629"/>
      <c r="KON155" s="629"/>
      <c r="KOO155" s="629"/>
      <c r="KOP155" s="629"/>
      <c r="KOQ155" s="629"/>
      <c r="KOR155" s="629"/>
      <c r="KOS155" s="629"/>
      <c r="KOT155" s="629"/>
      <c r="KOU155" s="629"/>
      <c r="KOV155" s="629"/>
      <c r="KOW155" s="629"/>
      <c r="KOX155" s="629"/>
      <c r="KOY155" s="629"/>
      <c r="KOZ155" s="629"/>
      <c r="KPA155" s="629"/>
      <c r="KPB155" s="629"/>
      <c r="KPC155" s="629"/>
      <c r="KPD155" s="629"/>
      <c r="KPE155" s="629"/>
      <c r="KPF155" s="629"/>
      <c r="KPG155" s="629"/>
      <c r="KPH155" s="629"/>
      <c r="KPI155" s="629"/>
      <c r="KPJ155" s="629"/>
      <c r="KPK155" s="629"/>
      <c r="KPL155" s="629"/>
      <c r="KPM155" s="629"/>
      <c r="KPN155" s="629"/>
      <c r="KPO155" s="629"/>
      <c r="KPP155" s="629"/>
      <c r="KPQ155" s="629"/>
      <c r="KPR155" s="629"/>
      <c r="KPS155" s="629"/>
      <c r="KPT155" s="629"/>
      <c r="KPU155" s="629"/>
      <c r="KPV155" s="629"/>
      <c r="KPW155" s="629"/>
      <c r="KPX155" s="629"/>
      <c r="KPY155" s="629"/>
      <c r="KPZ155" s="629"/>
      <c r="KQA155" s="629"/>
      <c r="KQB155" s="629"/>
      <c r="KQC155" s="629"/>
      <c r="KQD155" s="629"/>
      <c r="KQE155" s="629"/>
      <c r="KQF155" s="629"/>
      <c r="KQG155" s="629"/>
      <c r="KQH155" s="629"/>
      <c r="KQI155" s="629"/>
      <c r="KQJ155" s="629"/>
      <c r="KQK155" s="629"/>
      <c r="KQL155" s="629"/>
      <c r="KQM155" s="629"/>
      <c r="KQN155" s="629"/>
      <c r="KQO155" s="629"/>
      <c r="KQP155" s="629"/>
      <c r="KQQ155" s="629"/>
      <c r="KQR155" s="629"/>
      <c r="KQS155" s="629"/>
      <c r="KQT155" s="629"/>
      <c r="KQU155" s="629"/>
      <c r="KQV155" s="629"/>
      <c r="KQW155" s="629"/>
      <c r="KQX155" s="629"/>
      <c r="KQY155" s="629"/>
      <c r="KQZ155" s="629"/>
      <c r="KRA155" s="629"/>
      <c r="KRB155" s="629"/>
      <c r="KRC155" s="629"/>
      <c r="KRD155" s="629"/>
      <c r="KRE155" s="629"/>
      <c r="KRF155" s="629"/>
      <c r="KRG155" s="629"/>
      <c r="KRH155" s="629"/>
      <c r="KRI155" s="629"/>
      <c r="KRJ155" s="629"/>
      <c r="KRK155" s="629"/>
      <c r="KRL155" s="629"/>
      <c r="KRM155" s="629"/>
      <c r="KRN155" s="629"/>
      <c r="KRO155" s="629"/>
      <c r="KRP155" s="629"/>
      <c r="KRQ155" s="629"/>
      <c r="KRR155" s="629"/>
      <c r="KRS155" s="629"/>
      <c r="KRT155" s="629"/>
      <c r="KRU155" s="629"/>
      <c r="KRV155" s="629"/>
      <c r="KRW155" s="629"/>
      <c r="KRX155" s="629"/>
      <c r="KRY155" s="629"/>
      <c r="KRZ155" s="629"/>
      <c r="KSA155" s="629"/>
      <c r="KSB155" s="629"/>
      <c r="KSC155" s="629"/>
      <c r="KSD155" s="629"/>
      <c r="KSE155" s="629"/>
      <c r="KSF155" s="629"/>
      <c r="KSG155" s="629"/>
      <c r="KSH155" s="629"/>
      <c r="KSI155" s="629"/>
      <c r="KSJ155" s="629"/>
      <c r="KSK155" s="629"/>
      <c r="KSL155" s="629"/>
      <c r="KSM155" s="629"/>
      <c r="KSN155" s="629"/>
      <c r="KSO155" s="629"/>
      <c r="KSP155" s="629"/>
      <c r="KSQ155" s="629"/>
      <c r="KSR155" s="629"/>
      <c r="KSS155" s="629"/>
      <c r="KST155" s="629"/>
      <c r="KSU155" s="629"/>
      <c r="KSV155" s="629"/>
      <c r="KSW155" s="629"/>
      <c r="KSX155" s="629"/>
      <c r="KSY155" s="629"/>
      <c r="KSZ155" s="629"/>
      <c r="KTA155" s="629"/>
      <c r="KTB155" s="629"/>
      <c r="KTC155" s="629"/>
      <c r="KTD155" s="629"/>
      <c r="KTE155" s="629"/>
      <c r="KTF155" s="629"/>
      <c r="KTG155" s="629"/>
      <c r="KTH155" s="629"/>
      <c r="KTI155" s="629"/>
      <c r="KTJ155" s="629"/>
      <c r="KTK155" s="629"/>
      <c r="KTL155" s="629"/>
      <c r="KTM155" s="629"/>
      <c r="KTN155" s="629"/>
      <c r="KTO155" s="629"/>
      <c r="KTP155" s="629"/>
      <c r="KTQ155" s="629"/>
      <c r="KTR155" s="629"/>
      <c r="KTS155" s="629"/>
      <c r="KTT155" s="629"/>
      <c r="KTU155" s="629"/>
      <c r="KTV155" s="629"/>
      <c r="KTW155" s="629"/>
      <c r="KTX155" s="629"/>
      <c r="KTY155" s="629"/>
      <c r="KTZ155" s="629"/>
      <c r="KUA155" s="629"/>
      <c r="KUB155" s="629"/>
      <c r="KUC155" s="629"/>
      <c r="KUD155" s="629"/>
      <c r="KUE155" s="629"/>
      <c r="KUF155" s="629"/>
      <c r="KUG155" s="629"/>
      <c r="KUH155" s="629"/>
      <c r="KUI155" s="629"/>
      <c r="KUJ155" s="629"/>
      <c r="KUK155" s="629"/>
      <c r="KUL155" s="629"/>
      <c r="KUM155" s="629"/>
      <c r="KUN155" s="629"/>
      <c r="KUO155" s="629"/>
      <c r="KUP155" s="629"/>
      <c r="KUQ155" s="629"/>
      <c r="KUR155" s="629"/>
      <c r="KUS155" s="629"/>
      <c r="KUT155" s="629"/>
      <c r="KUU155" s="629"/>
      <c r="KUV155" s="629"/>
      <c r="KUW155" s="629"/>
      <c r="KUX155" s="629"/>
      <c r="KUY155" s="629"/>
      <c r="KUZ155" s="629"/>
      <c r="KVA155" s="629"/>
      <c r="KVB155" s="629"/>
      <c r="KVC155" s="629"/>
      <c r="KVD155" s="629"/>
      <c r="KVE155" s="629"/>
      <c r="KVF155" s="629"/>
      <c r="KVG155" s="629"/>
      <c r="KVH155" s="629"/>
      <c r="KVI155" s="629"/>
      <c r="KVJ155" s="629"/>
      <c r="KVK155" s="629"/>
      <c r="KVL155" s="629"/>
      <c r="KVM155" s="629"/>
      <c r="KVN155" s="629"/>
      <c r="KVO155" s="629"/>
      <c r="KVP155" s="629"/>
      <c r="KVQ155" s="629"/>
      <c r="KVR155" s="629"/>
      <c r="KVS155" s="629"/>
      <c r="KVT155" s="629"/>
      <c r="KVU155" s="629"/>
      <c r="KVV155" s="629"/>
      <c r="KVW155" s="629"/>
      <c r="KVX155" s="629"/>
      <c r="KVY155" s="629"/>
      <c r="KVZ155" s="629"/>
      <c r="KWA155" s="629"/>
      <c r="KWB155" s="629"/>
      <c r="KWC155" s="629"/>
      <c r="KWD155" s="629"/>
      <c r="KWE155" s="629"/>
      <c r="KWF155" s="629"/>
      <c r="KWG155" s="629"/>
      <c r="KWH155" s="629"/>
      <c r="KWI155" s="629"/>
      <c r="KWJ155" s="629"/>
      <c r="KWK155" s="629"/>
      <c r="KWL155" s="629"/>
      <c r="KWM155" s="629"/>
      <c r="KWN155" s="629"/>
      <c r="KWO155" s="629"/>
      <c r="KWP155" s="629"/>
      <c r="KWQ155" s="629"/>
      <c r="KWR155" s="629"/>
      <c r="KWS155" s="629"/>
      <c r="KWT155" s="629"/>
      <c r="KWU155" s="629"/>
      <c r="KWV155" s="629"/>
      <c r="KWW155" s="629"/>
      <c r="KWX155" s="629"/>
      <c r="KWY155" s="629"/>
      <c r="KWZ155" s="629"/>
      <c r="KXA155" s="629"/>
      <c r="KXB155" s="629"/>
      <c r="KXC155" s="629"/>
      <c r="KXD155" s="629"/>
      <c r="KXE155" s="629"/>
      <c r="KXF155" s="629"/>
      <c r="KXG155" s="629"/>
      <c r="KXH155" s="629"/>
      <c r="KXI155" s="629"/>
      <c r="KXJ155" s="629"/>
      <c r="KXK155" s="629"/>
      <c r="KXL155" s="629"/>
      <c r="KXM155" s="629"/>
      <c r="KXN155" s="629"/>
      <c r="KXO155" s="629"/>
      <c r="KXP155" s="629"/>
      <c r="KXQ155" s="629"/>
      <c r="KXR155" s="629"/>
      <c r="KXS155" s="629"/>
      <c r="KXT155" s="629"/>
      <c r="KXU155" s="629"/>
      <c r="KXV155" s="629"/>
      <c r="KXW155" s="629"/>
      <c r="KXX155" s="629"/>
      <c r="KXY155" s="629"/>
      <c r="KXZ155" s="629"/>
      <c r="KYA155" s="629"/>
      <c r="KYB155" s="629"/>
      <c r="KYC155" s="629"/>
      <c r="KYD155" s="629"/>
      <c r="KYE155" s="629"/>
      <c r="KYF155" s="629"/>
      <c r="KYG155" s="629"/>
      <c r="KYH155" s="629"/>
      <c r="KYI155" s="629"/>
      <c r="KYJ155" s="629"/>
      <c r="KYK155" s="629"/>
      <c r="KYL155" s="629"/>
      <c r="KYM155" s="629"/>
      <c r="KYN155" s="629"/>
      <c r="KYO155" s="629"/>
      <c r="KYP155" s="629"/>
      <c r="KYQ155" s="629"/>
      <c r="KYR155" s="629"/>
      <c r="KYS155" s="629"/>
      <c r="KYT155" s="629"/>
      <c r="KYU155" s="629"/>
      <c r="KYV155" s="629"/>
      <c r="KYW155" s="629"/>
      <c r="KYX155" s="629"/>
      <c r="KYY155" s="629"/>
      <c r="KYZ155" s="629"/>
      <c r="KZA155" s="629"/>
      <c r="KZB155" s="629"/>
      <c r="KZC155" s="629"/>
      <c r="KZD155" s="629"/>
      <c r="KZE155" s="629"/>
      <c r="KZF155" s="629"/>
      <c r="KZG155" s="629"/>
      <c r="KZH155" s="629"/>
      <c r="KZI155" s="629"/>
      <c r="KZJ155" s="629"/>
      <c r="KZK155" s="629"/>
      <c r="KZL155" s="629"/>
      <c r="KZM155" s="629"/>
      <c r="KZN155" s="629"/>
      <c r="KZO155" s="629"/>
      <c r="KZP155" s="629"/>
      <c r="KZQ155" s="629"/>
      <c r="KZR155" s="629"/>
      <c r="KZS155" s="629"/>
      <c r="KZT155" s="629"/>
      <c r="KZU155" s="629"/>
      <c r="KZV155" s="629"/>
      <c r="KZW155" s="629"/>
      <c r="KZX155" s="629"/>
      <c r="KZY155" s="629"/>
      <c r="KZZ155" s="629"/>
      <c r="LAA155" s="629"/>
      <c r="LAB155" s="629"/>
      <c r="LAC155" s="629"/>
      <c r="LAD155" s="629"/>
      <c r="LAE155" s="629"/>
      <c r="LAF155" s="629"/>
      <c r="LAG155" s="629"/>
      <c r="LAH155" s="629"/>
      <c r="LAI155" s="629"/>
      <c r="LAJ155" s="629"/>
      <c r="LAK155" s="629"/>
      <c r="LAL155" s="629"/>
      <c r="LAM155" s="629"/>
      <c r="LAN155" s="629"/>
      <c r="LAO155" s="629"/>
      <c r="LAP155" s="629"/>
      <c r="LAQ155" s="629"/>
      <c r="LAR155" s="629"/>
      <c r="LAS155" s="629"/>
      <c r="LAT155" s="629"/>
      <c r="LAU155" s="629"/>
      <c r="LAV155" s="629"/>
      <c r="LAW155" s="629"/>
      <c r="LAX155" s="629"/>
      <c r="LAY155" s="629"/>
      <c r="LAZ155" s="629"/>
      <c r="LBA155" s="629"/>
      <c r="LBB155" s="629"/>
      <c r="LBC155" s="629"/>
      <c r="LBD155" s="629"/>
      <c r="LBE155" s="629"/>
      <c r="LBF155" s="629"/>
      <c r="LBG155" s="629"/>
      <c r="LBH155" s="629"/>
      <c r="LBI155" s="629"/>
      <c r="LBJ155" s="629"/>
      <c r="LBK155" s="629"/>
      <c r="LBL155" s="629"/>
      <c r="LBM155" s="629"/>
      <c r="LBN155" s="629"/>
      <c r="LBO155" s="629"/>
      <c r="LBP155" s="629"/>
      <c r="LBQ155" s="629"/>
      <c r="LBR155" s="629"/>
      <c r="LBS155" s="629"/>
      <c r="LBT155" s="629"/>
      <c r="LBU155" s="629"/>
      <c r="LBV155" s="629"/>
      <c r="LBW155" s="629"/>
      <c r="LBX155" s="629"/>
      <c r="LBY155" s="629"/>
      <c r="LBZ155" s="629"/>
      <c r="LCA155" s="629"/>
      <c r="LCB155" s="629"/>
      <c r="LCC155" s="629"/>
      <c r="LCD155" s="629"/>
      <c r="LCE155" s="629"/>
      <c r="LCF155" s="629"/>
      <c r="LCG155" s="629"/>
      <c r="LCH155" s="629"/>
      <c r="LCI155" s="629"/>
      <c r="LCJ155" s="629"/>
      <c r="LCK155" s="629"/>
      <c r="LCL155" s="629"/>
      <c r="LCM155" s="629"/>
      <c r="LCN155" s="629"/>
      <c r="LCO155" s="629"/>
      <c r="LCP155" s="629"/>
      <c r="LCQ155" s="629"/>
      <c r="LCR155" s="629"/>
      <c r="LCS155" s="629"/>
      <c r="LCT155" s="629"/>
      <c r="LCU155" s="629"/>
      <c r="LCV155" s="629"/>
      <c r="LCW155" s="629"/>
      <c r="LCX155" s="629"/>
      <c r="LCY155" s="629"/>
      <c r="LCZ155" s="629"/>
      <c r="LDA155" s="629"/>
      <c r="LDB155" s="629"/>
      <c r="LDC155" s="629"/>
      <c r="LDD155" s="629"/>
      <c r="LDE155" s="629"/>
      <c r="LDF155" s="629"/>
      <c r="LDG155" s="629"/>
      <c r="LDH155" s="629"/>
      <c r="LDI155" s="629"/>
      <c r="LDJ155" s="629"/>
      <c r="LDK155" s="629"/>
      <c r="LDL155" s="629"/>
      <c r="LDM155" s="629"/>
      <c r="LDN155" s="629"/>
      <c r="LDO155" s="629"/>
      <c r="LDP155" s="629"/>
      <c r="LDQ155" s="629"/>
      <c r="LDR155" s="629"/>
      <c r="LDS155" s="629"/>
      <c r="LDT155" s="629"/>
      <c r="LDU155" s="629"/>
      <c r="LDV155" s="629"/>
      <c r="LDW155" s="629"/>
      <c r="LDX155" s="629"/>
      <c r="LDY155" s="629"/>
      <c r="LDZ155" s="629"/>
      <c r="LEA155" s="629"/>
      <c r="LEB155" s="629"/>
      <c r="LEC155" s="629"/>
      <c r="LED155" s="629"/>
      <c r="LEE155" s="629"/>
      <c r="LEF155" s="629"/>
      <c r="LEG155" s="629"/>
      <c r="LEH155" s="629"/>
      <c r="LEI155" s="629"/>
      <c r="LEJ155" s="629"/>
      <c r="LEK155" s="629"/>
      <c r="LEL155" s="629"/>
      <c r="LEM155" s="629"/>
      <c r="LEN155" s="629"/>
      <c r="LEO155" s="629"/>
      <c r="LEP155" s="629"/>
      <c r="LEQ155" s="629"/>
      <c r="LER155" s="629"/>
      <c r="LES155" s="629"/>
      <c r="LET155" s="629"/>
      <c r="LEU155" s="629"/>
      <c r="LEV155" s="629"/>
      <c r="LEW155" s="629"/>
      <c r="LEX155" s="629"/>
      <c r="LEY155" s="629"/>
      <c r="LEZ155" s="629"/>
      <c r="LFA155" s="629"/>
      <c r="LFB155" s="629"/>
      <c r="LFC155" s="629"/>
      <c r="LFD155" s="629"/>
      <c r="LFE155" s="629"/>
      <c r="LFF155" s="629"/>
      <c r="LFG155" s="629"/>
      <c r="LFH155" s="629"/>
      <c r="LFI155" s="629"/>
      <c r="LFJ155" s="629"/>
      <c r="LFK155" s="629"/>
      <c r="LFL155" s="629"/>
      <c r="LFM155" s="629"/>
      <c r="LFN155" s="629"/>
      <c r="LFO155" s="629"/>
      <c r="LFP155" s="629"/>
      <c r="LFQ155" s="629"/>
      <c r="LFR155" s="629"/>
      <c r="LFS155" s="629"/>
      <c r="LFT155" s="629"/>
      <c r="LFU155" s="629"/>
      <c r="LFV155" s="629"/>
      <c r="LFW155" s="629"/>
      <c r="LFX155" s="629"/>
      <c r="LFY155" s="629"/>
      <c r="LFZ155" s="629"/>
      <c r="LGA155" s="629"/>
      <c r="LGB155" s="629"/>
      <c r="LGC155" s="629"/>
      <c r="LGD155" s="629"/>
      <c r="LGE155" s="629"/>
      <c r="LGF155" s="629"/>
      <c r="LGG155" s="629"/>
      <c r="LGH155" s="629"/>
      <c r="LGI155" s="629"/>
      <c r="LGJ155" s="629"/>
      <c r="LGK155" s="629"/>
      <c r="LGL155" s="629"/>
      <c r="LGM155" s="629"/>
      <c r="LGN155" s="629"/>
      <c r="LGO155" s="629"/>
      <c r="LGP155" s="629"/>
      <c r="LGQ155" s="629"/>
      <c r="LGR155" s="629"/>
      <c r="LGS155" s="629"/>
      <c r="LGT155" s="629"/>
      <c r="LGU155" s="629"/>
      <c r="LGV155" s="629"/>
      <c r="LGW155" s="629"/>
      <c r="LGX155" s="629"/>
      <c r="LGY155" s="629"/>
      <c r="LGZ155" s="629"/>
      <c r="LHA155" s="629"/>
      <c r="LHB155" s="629"/>
      <c r="LHC155" s="629"/>
      <c r="LHD155" s="629"/>
      <c r="LHE155" s="629"/>
      <c r="LHF155" s="629"/>
      <c r="LHG155" s="629"/>
      <c r="LHH155" s="629"/>
      <c r="LHI155" s="629"/>
      <c r="LHJ155" s="629"/>
      <c r="LHK155" s="629"/>
      <c r="LHL155" s="629"/>
      <c r="LHM155" s="629"/>
      <c r="LHN155" s="629"/>
      <c r="LHO155" s="629"/>
      <c r="LHP155" s="629"/>
      <c r="LHQ155" s="629"/>
      <c r="LHR155" s="629"/>
      <c r="LHS155" s="629"/>
      <c r="LHT155" s="629"/>
      <c r="LHU155" s="629"/>
      <c r="LHV155" s="629"/>
      <c r="LHW155" s="629"/>
      <c r="LHX155" s="629"/>
      <c r="LHY155" s="629"/>
      <c r="LHZ155" s="629"/>
      <c r="LIA155" s="629"/>
      <c r="LIB155" s="629"/>
      <c r="LIC155" s="629"/>
      <c r="LID155" s="629"/>
      <c r="LIE155" s="629"/>
      <c r="LIF155" s="629"/>
      <c r="LIG155" s="629"/>
      <c r="LIH155" s="629"/>
      <c r="LII155" s="629"/>
      <c r="LIJ155" s="629"/>
      <c r="LIK155" s="629"/>
      <c r="LIL155" s="629"/>
      <c r="LIM155" s="629"/>
      <c r="LIN155" s="629"/>
      <c r="LIO155" s="629"/>
      <c r="LIP155" s="629"/>
      <c r="LIQ155" s="629"/>
      <c r="LIR155" s="629"/>
      <c r="LIS155" s="629"/>
      <c r="LIT155" s="629"/>
      <c r="LIU155" s="629"/>
      <c r="LIV155" s="629"/>
      <c r="LIW155" s="629"/>
      <c r="LIX155" s="629"/>
      <c r="LIY155" s="629"/>
      <c r="LIZ155" s="629"/>
      <c r="LJA155" s="629"/>
      <c r="LJB155" s="629"/>
      <c r="LJC155" s="629"/>
      <c r="LJD155" s="629"/>
      <c r="LJE155" s="629"/>
      <c r="LJF155" s="629"/>
      <c r="LJG155" s="629"/>
      <c r="LJH155" s="629"/>
      <c r="LJI155" s="629"/>
      <c r="LJJ155" s="629"/>
      <c r="LJK155" s="629"/>
      <c r="LJL155" s="629"/>
      <c r="LJM155" s="629"/>
      <c r="LJN155" s="629"/>
      <c r="LJO155" s="629"/>
      <c r="LJP155" s="629"/>
      <c r="LJQ155" s="629"/>
      <c r="LJR155" s="629"/>
      <c r="LJS155" s="629"/>
      <c r="LJT155" s="629"/>
      <c r="LJU155" s="629"/>
      <c r="LJV155" s="629"/>
      <c r="LJW155" s="629"/>
      <c r="LJX155" s="629"/>
      <c r="LJY155" s="629"/>
      <c r="LJZ155" s="629"/>
      <c r="LKA155" s="629"/>
      <c r="LKB155" s="629"/>
      <c r="LKC155" s="629"/>
      <c r="LKD155" s="629"/>
      <c r="LKE155" s="629"/>
      <c r="LKF155" s="629"/>
      <c r="LKG155" s="629"/>
      <c r="LKH155" s="629"/>
      <c r="LKI155" s="629"/>
      <c r="LKJ155" s="629"/>
      <c r="LKK155" s="629"/>
      <c r="LKL155" s="629"/>
      <c r="LKM155" s="629"/>
      <c r="LKN155" s="629"/>
      <c r="LKO155" s="629"/>
      <c r="LKP155" s="629"/>
      <c r="LKQ155" s="629"/>
      <c r="LKR155" s="629"/>
      <c r="LKS155" s="629"/>
      <c r="LKT155" s="629"/>
      <c r="LKU155" s="629"/>
      <c r="LKV155" s="629"/>
      <c r="LKW155" s="629"/>
      <c r="LKX155" s="629"/>
      <c r="LKY155" s="629"/>
      <c r="LKZ155" s="629"/>
      <c r="LLA155" s="629"/>
      <c r="LLB155" s="629"/>
      <c r="LLC155" s="629"/>
      <c r="LLD155" s="629"/>
      <c r="LLE155" s="629"/>
      <c r="LLF155" s="629"/>
      <c r="LLG155" s="629"/>
      <c r="LLH155" s="629"/>
      <c r="LLI155" s="629"/>
      <c r="LLJ155" s="629"/>
      <c r="LLK155" s="629"/>
      <c r="LLL155" s="629"/>
      <c r="LLM155" s="629"/>
      <c r="LLN155" s="629"/>
      <c r="LLO155" s="629"/>
      <c r="LLP155" s="629"/>
      <c r="LLQ155" s="629"/>
      <c r="LLR155" s="629"/>
      <c r="LLS155" s="629"/>
      <c r="LLT155" s="629"/>
      <c r="LLU155" s="629"/>
      <c r="LLV155" s="629"/>
      <c r="LLW155" s="629"/>
      <c r="LLX155" s="629"/>
      <c r="LLY155" s="629"/>
      <c r="LLZ155" s="629"/>
      <c r="LMA155" s="629"/>
      <c r="LMB155" s="629"/>
      <c r="LMC155" s="629"/>
      <c r="LMD155" s="629"/>
      <c r="LME155" s="629"/>
      <c r="LMF155" s="629"/>
      <c r="LMG155" s="629"/>
      <c r="LMH155" s="629"/>
      <c r="LMI155" s="629"/>
      <c r="LMJ155" s="629"/>
      <c r="LMK155" s="629"/>
      <c r="LML155" s="629"/>
      <c r="LMM155" s="629"/>
      <c r="LMN155" s="629"/>
      <c r="LMO155" s="629"/>
      <c r="LMP155" s="629"/>
      <c r="LMQ155" s="629"/>
      <c r="LMR155" s="629"/>
      <c r="LMS155" s="629"/>
      <c r="LMT155" s="629"/>
      <c r="LMU155" s="629"/>
      <c r="LMV155" s="629"/>
      <c r="LMW155" s="629"/>
      <c r="LMX155" s="629"/>
      <c r="LMY155" s="629"/>
      <c r="LMZ155" s="629"/>
      <c r="LNA155" s="629"/>
      <c r="LNB155" s="629"/>
      <c r="LNC155" s="629"/>
      <c r="LND155" s="629"/>
      <c r="LNE155" s="629"/>
      <c r="LNF155" s="629"/>
      <c r="LNG155" s="629"/>
      <c r="LNH155" s="629"/>
      <c r="LNI155" s="629"/>
      <c r="LNJ155" s="629"/>
      <c r="LNK155" s="629"/>
      <c r="LNL155" s="629"/>
      <c r="LNM155" s="629"/>
      <c r="LNN155" s="629"/>
      <c r="LNO155" s="629"/>
      <c r="LNP155" s="629"/>
      <c r="LNQ155" s="629"/>
      <c r="LNR155" s="629"/>
      <c r="LNS155" s="629"/>
      <c r="LNT155" s="629"/>
      <c r="LNU155" s="629"/>
      <c r="LNV155" s="629"/>
      <c r="LNW155" s="629"/>
      <c r="LNX155" s="629"/>
      <c r="LNY155" s="629"/>
      <c r="LNZ155" s="629"/>
      <c r="LOA155" s="629"/>
      <c r="LOB155" s="629"/>
      <c r="LOC155" s="629"/>
      <c r="LOD155" s="629"/>
      <c r="LOE155" s="629"/>
      <c r="LOF155" s="629"/>
      <c r="LOG155" s="629"/>
      <c r="LOH155" s="629"/>
      <c r="LOI155" s="629"/>
      <c r="LOJ155" s="629"/>
      <c r="LOK155" s="629"/>
      <c r="LOL155" s="629"/>
      <c r="LOM155" s="629"/>
      <c r="LON155" s="629"/>
      <c r="LOO155" s="629"/>
      <c r="LOP155" s="629"/>
      <c r="LOQ155" s="629"/>
      <c r="LOR155" s="629"/>
      <c r="LOS155" s="629"/>
      <c r="LOT155" s="629"/>
      <c r="LOU155" s="629"/>
      <c r="LOV155" s="629"/>
      <c r="LOW155" s="629"/>
      <c r="LOX155" s="629"/>
      <c r="LOY155" s="629"/>
      <c r="LOZ155" s="629"/>
      <c r="LPA155" s="629"/>
      <c r="LPB155" s="629"/>
      <c r="LPC155" s="629"/>
      <c r="LPD155" s="629"/>
      <c r="LPE155" s="629"/>
      <c r="LPF155" s="629"/>
      <c r="LPG155" s="629"/>
      <c r="LPH155" s="629"/>
      <c r="LPI155" s="629"/>
      <c r="LPJ155" s="629"/>
      <c r="LPK155" s="629"/>
      <c r="LPL155" s="629"/>
      <c r="LPM155" s="629"/>
      <c r="LPN155" s="629"/>
      <c r="LPO155" s="629"/>
      <c r="LPP155" s="629"/>
      <c r="LPQ155" s="629"/>
      <c r="LPR155" s="629"/>
      <c r="LPS155" s="629"/>
      <c r="LPT155" s="629"/>
      <c r="LPU155" s="629"/>
      <c r="LPV155" s="629"/>
      <c r="LPW155" s="629"/>
      <c r="LPX155" s="629"/>
      <c r="LPY155" s="629"/>
      <c r="LPZ155" s="629"/>
      <c r="LQA155" s="629"/>
      <c r="LQB155" s="629"/>
      <c r="LQC155" s="629"/>
      <c r="LQD155" s="629"/>
      <c r="LQE155" s="629"/>
      <c r="LQF155" s="629"/>
      <c r="LQG155" s="629"/>
      <c r="LQH155" s="629"/>
      <c r="LQI155" s="629"/>
      <c r="LQJ155" s="629"/>
      <c r="LQK155" s="629"/>
      <c r="LQL155" s="629"/>
      <c r="LQM155" s="629"/>
      <c r="LQN155" s="629"/>
      <c r="LQO155" s="629"/>
      <c r="LQP155" s="629"/>
      <c r="LQQ155" s="629"/>
      <c r="LQR155" s="629"/>
      <c r="LQS155" s="629"/>
      <c r="LQT155" s="629"/>
      <c r="LQU155" s="629"/>
      <c r="LQV155" s="629"/>
      <c r="LQW155" s="629"/>
      <c r="LQX155" s="629"/>
      <c r="LQY155" s="629"/>
      <c r="LQZ155" s="629"/>
      <c r="LRA155" s="629"/>
      <c r="LRB155" s="629"/>
      <c r="LRC155" s="629"/>
      <c r="LRD155" s="629"/>
      <c r="LRE155" s="629"/>
      <c r="LRF155" s="629"/>
      <c r="LRG155" s="629"/>
      <c r="LRH155" s="629"/>
      <c r="LRI155" s="629"/>
      <c r="LRJ155" s="629"/>
      <c r="LRK155" s="629"/>
      <c r="LRL155" s="629"/>
      <c r="LRM155" s="629"/>
      <c r="LRN155" s="629"/>
      <c r="LRO155" s="629"/>
      <c r="LRP155" s="629"/>
      <c r="LRQ155" s="629"/>
      <c r="LRR155" s="629"/>
      <c r="LRS155" s="629"/>
      <c r="LRT155" s="629"/>
      <c r="LRU155" s="629"/>
      <c r="LRV155" s="629"/>
      <c r="LRW155" s="629"/>
      <c r="LRX155" s="629"/>
      <c r="LRY155" s="629"/>
      <c r="LRZ155" s="629"/>
      <c r="LSA155" s="629"/>
      <c r="LSB155" s="629"/>
      <c r="LSC155" s="629"/>
      <c r="LSD155" s="629"/>
      <c r="LSE155" s="629"/>
      <c r="LSF155" s="629"/>
      <c r="LSG155" s="629"/>
      <c r="LSH155" s="629"/>
      <c r="LSI155" s="629"/>
      <c r="LSJ155" s="629"/>
      <c r="LSK155" s="629"/>
      <c r="LSL155" s="629"/>
      <c r="LSM155" s="629"/>
      <c r="LSN155" s="629"/>
      <c r="LSO155" s="629"/>
      <c r="LSP155" s="629"/>
      <c r="LSQ155" s="629"/>
      <c r="LSR155" s="629"/>
      <c r="LSS155" s="629"/>
      <c r="LST155" s="629"/>
      <c r="LSU155" s="629"/>
      <c r="LSV155" s="629"/>
      <c r="LSW155" s="629"/>
      <c r="LSX155" s="629"/>
      <c r="LSY155" s="629"/>
      <c r="LSZ155" s="629"/>
      <c r="LTA155" s="629"/>
      <c r="LTB155" s="629"/>
      <c r="LTC155" s="629"/>
      <c r="LTD155" s="629"/>
      <c r="LTE155" s="629"/>
      <c r="LTF155" s="629"/>
      <c r="LTG155" s="629"/>
      <c r="LTH155" s="629"/>
      <c r="LTI155" s="629"/>
      <c r="LTJ155" s="629"/>
      <c r="LTK155" s="629"/>
      <c r="LTL155" s="629"/>
      <c r="LTM155" s="629"/>
      <c r="LTN155" s="629"/>
      <c r="LTO155" s="629"/>
      <c r="LTP155" s="629"/>
      <c r="LTQ155" s="629"/>
      <c r="LTR155" s="629"/>
      <c r="LTS155" s="629"/>
      <c r="LTT155" s="629"/>
      <c r="LTU155" s="629"/>
      <c r="LTV155" s="629"/>
      <c r="LTW155" s="629"/>
      <c r="LTX155" s="629"/>
      <c r="LTY155" s="629"/>
      <c r="LTZ155" s="629"/>
      <c r="LUA155" s="629"/>
      <c r="LUB155" s="629"/>
      <c r="LUC155" s="629"/>
      <c r="LUD155" s="629"/>
      <c r="LUE155" s="629"/>
      <c r="LUF155" s="629"/>
      <c r="LUG155" s="629"/>
      <c r="LUH155" s="629"/>
      <c r="LUI155" s="629"/>
      <c r="LUJ155" s="629"/>
      <c r="LUK155" s="629"/>
      <c r="LUL155" s="629"/>
      <c r="LUM155" s="629"/>
      <c r="LUN155" s="629"/>
      <c r="LUO155" s="629"/>
      <c r="LUP155" s="629"/>
      <c r="LUQ155" s="629"/>
      <c r="LUR155" s="629"/>
      <c r="LUS155" s="629"/>
      <c r="LUT155" s="629"/>
      <c r="LUU155" s="629"/>
      <c r="LUV155" s="629"/>
      <c r="LUW155" s="629"/>
      <c r="LUX155" s="629"/>
      <c r="LUY155" s="629"/>
      <c r="LUZ155" s="629"/>
      <c r="LVA155" s="629"/>
      <c r="LVB155" s="629"/>
      <c r="LVC155" s="629"/>
      <c r="LVD155" s="629"/>
      <c r="LVE155" s="629"/>
      <c r="LVF155" s="629"/>
      <c r="LVG155" s="629"/>
      <c r="LVH155" s="629"/>
      <c r="LVI155" s="629"/>
      <c r="LVJ155" s="629"/>
      <c r="LVK155" s="629"/>
      <c r="LVL155" s="629"/>
      <c r="LVM155" s="629"/>
      <c r="LVN155" s="629"/>
      <c r="LVO155" s="629"/>
      <c r="LVP155" s="629"/>
      <c r="LVQ155" s="629"/>
      <c r="LVR155" s="629"/>
      <c r="LVS155" s="629"/>
      <c r="LVT155" s="629"/>
      <c r="LVU155" s="629"/>
      <c r="LVV155" s="629"/>
      <c r="LVW155" s="629"/>
      <c r="LVX155" s="629"/>
      <c r="LVY155" s="629"/>
      <c r="LVZ155" s="629"/>
      <c r="LWA155" s="629"/>
      <c r="LWB155" s="629"/>
      <c r="LWC155" s="629"/>
      <c r="LWD155" s="629"/>
      <c r="LWE155" s="629"/>
      <c r="LWF155" s="629"/>
      <c r="LWG155" s="629"/>
      <c r="LWH155" s="629"/>
      <c r="LWI155" s="629"/>
      <c r="LWJ155" s="629"/>
      <c r="LWK155" s="629"/>
      <c r="LWL155" s="629"/>
      <c r="LWM155" s="629"/>
      <c r="LWN155" s="629"/>
      <c r="LWO155" s="629"/>
      <c r="LWP155" s="629"/>
      <c r="LWQ155" s="629"/>
      <c r="LWR155" s="629"/>
      <c r="LWS155" s="629"/>
      <c r="LWT155" s="629"/>
      <c r="LWU155" s="629"/>
      <c r="LWV155" s="629"/>
      <c r="LWW155" s="629"/>
      <c r="LWX155" s="629"/>
      <c r="LWY155" s="629"/>
      <c r="LWZ155" s="629"/>
      <c r="LXA155" s="629"/>
      <c r="LXB155" s="629"/>
      <c r="LXC155" s="629"/>
      <c r="LXD155" s="629"/>
      <c r="LXE155" s="629"/>
      <c r="LXF155" s="629"/>
      <c r="LXG155" s="629"/>
      <c r="LXH155" s="629"/>
      <c r="LXI155" s="629"/>
      <c r="LXJ155" s="629"/>
      <c r="LXK155" s="629"/>
      <c r="LXL155" s="629"/>
      <c r="LXM155" s="629"/>
      <c r="LXN155" s="629"/>
      <c r="LXO155" s="629"/>
      <c r="LXP155" s="629"/>
      <c r="LXQ155" s="629"/>
      <c r="LXR155" s="629"/>
      <c r="LXS155" s="629"/>
      <c r="LXT155" s="629"/>
      <c r="LXU155" s="629"/>
      <c r="LXV155" s="629"/>
      <c r="LXW155" s="629"/>
      <c r="LXX155" s="629"/>
      <c r="LXY155" s="629"/>
      <c r="LXZ155" s="629"/>
      <c r="LYA155" s="629"/>
      <c r="LYB155" s="629"/>
      <c r="LYC155" s="629"/>
      <c r="LYD155" s="629"/>
      <c r="LYE155" s="629"/>
      <c r="LYF155" s="629"/>
      <c r="LYG155" s="629"/>
      <c r="LYH155" s="629"/>
      <c r="LYI155" s="629"/>
      <c r="LYJ155" s="629"/>
      <c r="LYK155" s="629"/>
      <c r="LYL155" s="629"/>
      <c r="LYM155" s="629"/>
      <c r="LYN155" s="629"/>
      <c r="LYO155" s="629"/>
      <c r="LYP155" s="629"/>
      <c r="LYQ155" s="629"/>
      <c r="LYR155" s="629"/>
      <c r="LYS155" s="629"/>
      <c r="LYT155" s="629"/>
      <c r="LYU155" s="629"/>
      <c r="LYV155" s="629"/>
      <c r="LYW155" s="629"/>
      <c r="LYX155" s="629"/>
      <c r="LYY155" s="629"/>
      <c r="LYZ155" s="629"/>
      <c r="LZA155" s="629"/>
      <c r="LZB155" s="629"/>
      <c r="LZC155" s="629"/>
      <c r="LZD155" s="629"/>
      <c r="LZE155" s="629"/>
      <c r="LZF155" s="629"/>
      <c r="LZG155" s="629"/>
      <c r="LZH155" s="629"/>
      <c r="LZI155" s="629"/>
      <c r="LZJ155" s="629"/>
      <c r="LZK155" s="629"/>
      <c r="LZL155" s="629"/>
      <c r="LZM155" s="629"/>
      <c r="LZN155" s="629"/>
      <c r="LZO155" s="629"/>
      <c r="LZP155" s="629"/>
      <c r="LZQ155" s="629"/>
      <c r="LZR155" s="629"/>
      <c r="LZS155" s="629"/>
      <c r="LZT155" s="629"/>
      <c r="LZU155" s="629"/>
      <c r="LZV155" s="629"/>
      <c r="LZW155" s="629"/>
      <c r="LZX155" s="629"/>
      <c r="LZY155" s="629"/>
      <c r="LZZ155" s="629"/>
      <c r="MAA155" s="629"/>
      <c r="MAB155" s="629"/>
      <c r="MAC155" s="629"/>
      <c r="MAD155" s="629"/>
      <c r="MAE155" s="629"/>
      <c r="MAF155" s="629"/>
      <c r="MAG155" s="629"/>
      <c r="MAH155" s="629"/>
      <c r="MAI155" s="629"/>
      <c r="MAJ155" s="629"/>
      <c r="MAK155" s="629"/>
      <c r="MAL155" s="629"/>
      <c r="MAM155" s="629"/>
      <c r="MAN155" s="629"/>
      <c r="MAO155" s="629"/>
      <c r="MAP155" s="629"/>
      <c r="MAQ155" s="629"/>
      <c r="MAR155" s="629"/>
      <c r="MAS155" s="629"/>
      <c r="MAT155" s="629"/>
      <c r="MAU155" s="629"/>
      <c r="MAV155" s="629"/>
      <c r="MAW155" s="629"/>
      <c r="MAX155" s="629"/>
      <c r="MAY155" s="629"/>
      <c r="MAZ155" s="629"/>
      <c r="MBA155" s="629"/>
      <c r="MBB155" s="629"/>
      <c r="MBC155" s="629"/>
      <c r="MBD155" s="629"/>
      <c r="MBE155" s="629"/>
      <c r="MBF155" s="629"/>
      <c r="MBG155" s="629"/>
      <c r="MBH155" s="629"/>
      <c r="MBI155" s="629"/>
      <c r="MBJ155" s="629"/>
      <c r="MBK155" s="629"/>
      <c r="MBL155" s="629"/>
      <c r="MBM155" s="629"/>
      <c r="MBN155" s="629"/>
      <c r="MBO155" s="629"/>
      <c r="MBP155" s="629"/>
      <c r="MBQ155" s="629"/>
      <c r="MBR155" s="629"/>
      <c r="MBS155" s="629"/>
      <c r="MBT155" s="629"/>
      <c r="MBU155" s="629"/>
      <c r="MBV155" s="629"/>
      <c r="MBW155" s="629"/>
      <c r="MBX155" s="629"/>
      <c r="MBY155" s="629"/>
      <c r="MBZ155" s="629"/>
      <c r="MCA155" s="629"/>
      <c r="MCB155" s="629"/>
      <c r="MCC155" s="629"/>
      <c r="MCD155" s="629"/>
      <c r="MCE155" s="629"/>
      <c r="MCF155" s="629"/>
      <c r="MCG155" s="629"/>
      <c r="MCH155" s="629"/>
      <c r="MCI155" s="629"/>
      <c r="MCJ155" s="629"/>
      <c r="MCK155" s="629"/>
      <c r="MCL155" s="629"/>
      <c r="MCM155" s="629"/>
      <c r="MCN155" s="629"/>
      <c r="MCO155" s="629"/>
      <c r="MCP155" s="629"/>
      <c r="MCQ155" s="629"/>
      <c r="MCR155" s="629"/>
      <c r="MCS155" s="629"/>
      <c r="MCT155" s="629"/>
      <c r="MCU155" s="629"/>
      <c r="MCV155" s="629"/>
      <c r="MCW155" s="629"/>
      <c r="MCX155" s="629"/>
      <c r="MCY155" s="629"/>
      <c r="MCZ155" s="629"/>
      <c r="MDA155" s="629"/>
      <c r="MDB155" s="629"/>
      <c r="MDC155" s="629"/>
      <c r="MDD155" s="629"/>
      <c r="MDE155" s="629"/>
      <c r="MDF155" s="629"/>
      <c r="MDG155" s="629"/>
      <c r="MDH155" s="629"/>
      <c r="MDI155" s="629"/>
      <c r="MDJ155" s="629"/>
      <c r="MDK155" s="629"/>
      <c r="MDL155" s="629"/>
      <c r="MDM155" s="629"/>
      <c r="MDN155" s="629"/>
      <c r="MDO155" s="629"/>
      <c r="MDP155" s="629"/>
      <c r="MDQ155" s="629"/>
      <c r="MDR155" s="629"/>
      <c r="MDS155" s="629"/>
      <c r="MDT155" s="629"/>
      <c r="MDU155" s="629"/>
      <c r="MDV155" s="629"/>
      <c r="MDW155" s="629"/>
      <c r="MDX155" s="629"/>
      <c r="MDY155" s="629"/>
      <c r="MDZ155" s="629"/>
      <c r="MEA155" s="629"/>
      <c r="MEB155" s="629"/>
      <c r="MEC155" s="629"/>
      <c r="MED155" s="629"/>
      <c r="MEE155" s="629"/>
      <c r="MEF155" s="629"/>
      <c r="MEG155" s="629"/>
      <c r="MEH155" s="629"/>
      <c r="MEI155" s="629"/>
      <c r="MEJ155" s="629"/>
      <c r="MEK155" s="629"/>
      <c r="MEL155" s="629"/>
      <c r="MEM155" s="629"/>
      <c r="MEN155" s="629"/>
      <c r="MEO155" s="629"/>
      <c r="MEP155" s="629"/>
      <c r="MEQ155" s="629"/>
      <c r="MER155" s="629"/>
      <c r="MES155" s="629"/>
      <c r="MET155" s="629"/>
      <c r="MEU155" s="629"/>
      <c r="MEV155" s="629"/>
      <c r="MEW155" s="629"/>
      <c r="MEX155" s="629"/>
      <c r="MEY155" s="629"/>
      <c r="MEZ155" s="629"/>
      <c r="MFA155" s="629"/>
      <c r="MFB155" s="629"/>
      <c r="MFC155" s="629"/>
      <c r="MFD155" s="629"/>
      <c r="MFE155" s="629"/>
      <c r="MFF155" s="629"/>
      <c r="MFG155" s="629"/>
      <c r="MFH155" s="629"/>
      <c r="MFI155" s="629"/>
      <c r="MFJ155" s="629"/>
      <c r="MFK155" s="629"/>
      <c r="MFL155" s="629"/>
      <c r="MFM155" s="629"/>
      <c r="MFN155" s="629"/>
      <c r="MFO155" s="629"/>
      <c r="MFP155" s="629"/>
      <c r="MFQ155" s="629"/>
      <c r="MFR155" s="629"/>
      <c r="MFS155" s="629"/>
      <c r="MFT155" s="629"/>
      <c r="MFU155" s="629"/>
      <c r="MFV155" s="629"/>
      <c r="MFW155" s="629"/>
      <c r="MFX155" s="629"/>
      <c r="MFY155" s="629"/>
      <c r="MFZ155" s="629"/>
      <c r="MGA155" s="629"/>
      <c r="MGB155" s="629"/>
      <c r="MGC155" s="629"/>
      <c r="MGD155" s="629"/>
      <c r="MGE155" s="629"/>
      <c r="MGF155" s="629"/>
      <c r="MGG155" s="629"/>
      <c r="MGH155" s="629"/>
      <c r="MGI155" s="629"/>
      <c r="MGJ155" s="629"/>
      <c r="MGK155" s="629"/>
      <c r="MGL155" s="629"/>
      <c r="MGM155" s="629"/>
      <c r="MGN155" s="629"/>
      <c r="MGO155" s="629"/>
      <c r="MGP155" s="629"/>
      <c r="MGQ155" s="629"/>
      <c r="MGR155" s="629"/>
      <c r="MGS155" s="629"/>
      <c r="MGT155" s="629"/>
      <c r="MGU155" s="629"/>
      <c r="MGV155" s="629"/>
      <c r="MGW155" s="629"/>
      <c r="MGX155" s="629"/>
      <c r="MGY155" s="629"/>
      <c r="MGZ155" s="629"/>
      <c r="MHA155" s="629"/>
      <c r="MHB155" s="629"/>
      <c r="MHC155" s="629"/>
      <c r="MHD155" s="629"/>
      <c r="MHE155" s="629"/>
      <c r="MHF155" s="629"/>
      <c r="MHG155" s="629"/>
      <c r="MHH155" s="629"/>
      <c r="MHI155" s="629"/>
      <c r="MHJ155" s="629"/>
      <c r="MHK155" s="629"/>
      <c r="MHL155" s="629"/>
      <c r="MHM155" s="629"/>
      <c r="MHN155" s="629"/>
      <c r="MHO155" s="629"/>
      <c r="MHP155" s="629"/>
      <c r="MHQ155" s="629"/>
      <c r="MHR155" s="629"/>
      <c r="MHS155" s="629"/>
      <c r="MHT155" s="629"/>
      <c r="MHU155" s="629"/>
      <c r="MHV155" s="629"/>
      <c r="MHW155" s="629"/>
      <c r="MHX155" s="629"/>
      <c r="MHY155" s="629"/>
      <c r="MHZ155" s="629"/>
      <c r="MIA155" s="629"/>
      <c r="MIB155" s="629"/>
      <c r="MIC155" s="629"/>
      <c r="MID155" s="629"/>
      <c r="MIE155" s="629"/>
      <c r="MIF155" s="629"/>
      <c r="MIG155" s="629"/>
      <c r="MIH155" s="629"/>
      <c r="MII155" s="629"/>
      <c r="MIJ155" s="629"/>
      <c r="MIK155" s="629"/>
      <c r="MIL155" s="629"/>
      <c r="MIM155" s="629"/>
      <c r="MIN155" s="629"/>
      <c r="MIO155" s="629"/>
      <c r="MIP155" s="629"/>
      <c r="MIQ155" s="629"/>
      <c r="MIR155" s="629"/>
      <c r="MIS155" s="629"/>
      <c r="MIT155" s="629"/>
      <c r="MIU155" s="629"/>
      <c r="MIV155" s="629"/>
      <c r="MIW155" s="629"/>
      <c r="MIX155" s="629"/>
      <c r="MIY155" s="629"/>
      <c r="MIZ155" s="629"/>
      <c r="MJA155" s="629"/>
      <c r="MJB155" s="629"/>
      <c r="MJC155" s="629"/>
      <c r="MJD155" s="629"/>
      <c r="MJE155" s="629"/>
      <c r="MJF155" s="629"/>
      <c r="MJG155" s="629"/>
      <c r="MJH155" s="629"/>
      <c r="MJI155" s="629"/>
      <c r="MJJ155" s="629"/>
      <c r="MJK155" s="629"/>
      <c r="MJL155" s="629"/>
      <c r="MJM155" s="629"/>
      <c r="MJN155" s="629"/>
      <c r="MJO155" s="629"/>
      <c r="MJP155" s="629"/>
      <c r="MJQ155" s="629"/>
      <c r="MJR155" s="629"/>
      <c r="MJS155" s="629"/>
      <c r="MJT155" s="629"/>
      <c r="MJU155" s="629"/>
      <c r="MJV155" s="629"/>
      <c r="MJW155" s="629"/>
      <c r="MJX155" s="629"/>
      <c r="MJY155" s="629"/>
      <c r="MJZ155" s="629"/>
      <c r="MKA155" s="629"/>
      <c r="MKB155" s="629"/>
      <c r="MKC155" s="629"/>
      <c r="MKD155" s="629"/>
      <c r="MKE155" s="629"/>
      <c r="MKF155" s="629"/>
      <c r="MKG155" s="629"/>
      <c r="MKH155" s="629"/>
      <c r="MKI155" s="629"/>
      <c r="MKJ155" s="629"/>
      <c r="MKK155" s="629"/>
      <c r="MKL155" s="629"/>
      <c r="MKM155" s="629"/>
      <c r="MKN155" s="629"/>
      <c r="MKO155" s="629"/>
      <c r="MKP155" s="629"/>
      <c r="MKQ155" s="629"/>
      <c r="MKR155" s="629"/>
      <c r="MKS155" s="629"/>
      <c r="MKT155" s="629"/>
      <c r="MKU155" s="629"/>
      <c r="MKV155" s="629"/>
      <c r="MKW155" s="629"/>
      <c r="MKX155" s="629"/>
      <c r="MKY155" s="629"/>
      <c r="MKZ155" s="629"/>
      <c r="MLA155" s="629"/>
      <c r="MLB155" s="629"/>
      <c r="MLC155" s="629"/>
      <c r="MLD155" s="629"/>
      <c r="MLE155" s="629"/>
      <c r="MLF155" s="629"/>
      <c r="MLG155" s="629"/>
      <c r="MLH155" s="629"/>
      <c r="MLI155" s="629"/>
      <c r="MLJ155" s="629"/>
      <c r="MLK155" s="629"/>
      <c r="MLL155" s="629"/>
      <c r="MLM155" s="629"/>
      <c r="MLN155" s="629"/>
      <c r="MLO155" s="629"/>
      <c r="MLP155" s="629"/>
      <c r="MLQ155" s="629"/>
      <c r="MLR155" s="629"/>
      <c r="MLS155" s="629"/>
      <c r="MLT155" s="629"/>
      <c r="MLU155" s="629"/>
      <c r="MLV155" s="629"/>
      <c r="MLW155" s="629"/>
      <c r="MLX155" s="629"/>
      <c r="MLY155" s="629"/>
      <c r="MLZ155" s="629"/>
      <c r="MMA155" s="629"/>
      <c r="MMB155" s="629"/>
      <c r="MMC155" s="629"/>
      <c r="MMD155" s="629"/>
      <c r="MME155" s="629"/>
      <c r="MMF155" s="629"/>
      <c r="MMG155" s="629"/>
      <c r="MMH155" s="629"/>
      <c r="MMI155" s="629"/>
      <c r="MMJ155" s="629"/>
      <c r="MMK155" s="629"/>
      <c r="MML155" s="629"/>
      <c r="MMM155" s="629"/>
      <c r="MMN155" s="629"/>
      <c r="MMO155" s="629"/>
      <c r="MMP155" s="629"/>
      <c r="MMQ155" s="629"/>
      <c r="MMR155" s="629"/>
      <c r="MMS155" s="629"/>
      <c r="MMT155" s="629"/>
      <c r="MMU155" s="629"/>
      <c r="MMV155" s="629"/>
      <c r="MMW155" s="629"/>
      <c r="MMX155" s="629"/>
      <c r="MMY155" s="629"/>
      <c r="MMZ155" s="629"/>
      <c r="MNA155" s="629"/>
      <c r="MNB155" s="629"/>
      <c r="MNC155" s="629"/>
      <c r="MND155" s="629"/>
      <c r="MNE155" s="629"/>
      <c r="MNF155" s="629"/>
      <c r="MNG155" s="629"/>
      <c r="MNH155" s="629"/>
      <c r="MNI155" s="629"/>
      <c r="MNJ155" s="629"/>
      <c r="MNK155" s="629"/>
      <c r="MNL155" s="629"/>
      <c r="MNM155" s="629"/>
      <c r="MNN155" s="629"/>
      <c r="MNO155" s="629"/>
      <c r="MNP155" s="629"/>
      <c r="MNQ155" s="629"/>
      <c r="MNR155" s="629"/>
      <c r="MNS155" s="629"/>
      <c r="MNT155" s="629"/>
      <c r="MNU155" s="629"/>
      <c r="MNV155" s="629"/>
      <c r="MNW155" s="629"/>
      <c r="MNX155" s="629"/>
      <c r="MNY155" s="629"/>
      <c r="MNZ155" s="629"/>
      <c r="MOA155" s="629"/>
      <c r="MOB155" s="629"/>
      <c r="MOC155" s="629"/>
      <c r="MOD155" s="629"/>
      <c r="MOE155" s="629"/>
      <c r="MOF155" s="629"/>
      <c r="MOG155" s="629"/>
      <c r="MOH155" s="629"/>
      <c r="MOI155" s="629"/>
      <c r="MOJ155" s="629"/>
      <c r="MOK155" s="629"/>
      <c r="MOL155" s="629"/>
      <c r="MOM155" s="629"/>
      <c r="MON155" s="629"/>
      <c r="MOO155" s="629"/>
      <c r="MOP155" s="629"/>
      <c r="MOQ155" s="629"/>
      <c r="MOR155" s="629"/>
      <c r="MOS155" s="629"/>
      <c r="MOT155" s="629"/>
      <c r="MOU155" s="629"/>
      <c r="MOV155" s="629"/>
      <c r="MOW155" s="629"/>
      <c r="MOX155" s="629"/>
      <c r="MOY155" s="629"/>
      <c r="MOZ155" s="629"/>
      <c r="MPA155" s="629"/>
      <c r="MPB155" s="629"/>
      <c r="MPC155" s="629"/>
      <c r="MPD155" s="629"/>
      <c r="MPE155" s="629"/>
      <c r="MPF155" s="629"/>
      <c r="MPG155" s="629"/>
      <c r="MPH155" s="629"/>
      <c r="MPI155" s="629"/>
      <c r="MPJ155" s="629"/>
      <c r="MPK155" s="629"/>
      <c r="MPL155" s="629"/>
      <c r="MPM155" s="629"/>
      <c r="MPN155" s="629"/>
      <c r="MPO155" s="629"/>
      <c r="MPP155" s="629"/>
      <c r="MPQ155" s="629"/>
      <c r="MPR155" s="629"/>
      <c r="MPS155" s="629"/>
      <c r="MPT155" s="629"/>
      <c r="MPU155" s="629"/>
      <c r="MPV155" s="629"/>
      <c r="MPW155" s="629"/>
      <c r="MPX155" s="629"/>
      <c r="MPY155" s="629"/>
      <c r="MPZ155" s="629"/>
      <c r="MQA155" s="629"/>
      <c r="MQB155" s="629"/>
      <c r="MQC155" s="629"/>
      <c r="MQD155" s="629"/>
      <c r="MQE155" s="629"/>
      <c r="MQF155" s="629"/>
      <c r="MQG155" s="629"/>
      <c r="MQH155" s="629"/>
      <c r="MQI155" s="629"/>
      <c r="MQJ155" s="629"/>
      <c r="MQK155" s="629"/>
      <c r="MQL155" s="629"/>
      <c r="MQM155" s="629"/>
      <c r="MQN155" s="629"/>
      <c r="MQO155" s="629"/>
      <c r="MQP155" s="629"/>
      <c r="MQQ155" s="629"/>
      <c r="MQR155" s="629"/>
      <c r="MQS155" s="629"/>
      <c r="MQT155" s="629"/>
      <c r="MQU155" s="629"/>
      <c r="MQV155" s="629"/>
      <c r="MQW155" s="629"/>
      <c r="MQX155" s="629"/>
      <c r="MQY155" s="629"/>
      <c r="MQZ155" s="629"/>
      <c r="MRA155" s="629"/>
      <c r="MRB155" s="629"/>
      <c r="MRC155" s="629"/>
      <c r="MRD155" s="629"/>
      <c r="MRE155" s="629"/>
      <c r="MRF155" s="629"/>
      <c r="MRG155" s="629"/>
      <c r="MRH155" s="629"/>
      <c r="MRI155" s="629"/>
      <c r="MRJ155" s="629"/>
      <c r="MRK155" s="629"/>
      <c r="MRL155" s="629"/>
      <c r="MRM155" s="629"/>
      <c r="MRN155" s="629"/>
      <c r="MRO155" s="629"/>
      <c r="MRP155" s="629"/>
      <c r="MRQ155" s="629"/>
      <c r="MRR155" s="629"/>
      <c r="MRS155" s="629"/>
      <c r="MRT155" s="629"/>
      <c r="MRU155" s="629"/>
      <c r="MRV155" s="629"/>
      <c r="MRW155" s="629"/>
      <c r="MRX155" s="629"/>
      <c r="MRY155" s="629"/>
      <c r="MRZ155" s="629"/>
      <c r="MSA155" s="629"/>
      <c r="MSB155" s="629"/>
      <c r="MSC155" s="629"/>
      <c r="MSD155" s="629"/>
      <c r="MSE155" s="629"/>
      <c r="MSF155" s="629"/>
      <c r="MSG155" s="629"/>
      <c r="MSH155" s="629"/>
      <c r="MSI155" s="629"/>
      <c r="MSJ155" s="629"/>
      <c r="MSK155" s="629"/>
      <c r="MSL155" s="629"/>
      <c r="MSM155" s="629"/>
      <c r="MSN155" s="629"/>
      <c r="MSO155" s="629"/>
      <c r="MSP155" s="629"/>
      <c r="MSQ155" s="629"/>
      <c r="MSR155" s="629"/>
      <c r="MSS155" s="629"/>
      <c r="MST155" s="629"/>
      <c r="MSU155" s="629"/>
      <c r="MSV155" s="629"/>
      <c r="MSW155" s="629"/>
      <c r="MSX155" s="629"/>
      <c r="MSY155" s="629"/>
      <c r="MSZ155" s="629"/>
      <c r="MTA155" s="629"/>
      <c r="MTB155" s="629"/>
      <c r="MTC155" s="629"/>
      <c r="MTD155" s="629"/>
      <c r="MTE155" s="629"/>
      <c r="MTF155" s="629"/>
      <c r="MTG155" s="629"/>
      <c r="MTH155" s="629"/>
      <c r="MTI155" s="629"/>
      <c r="MTJ155" s="629"/>
      <c r="MTK155" s="629"/>
      <c r="MTL155" s="629"/>
      <c r="MTM155" s="629"/>
      <c r="MTN155" s="629"/>
      <c r="MTO155" s="629"/>
      <c r="MTP155" s="629"/>
      <c r="MTQ155" s="629"/>
      <c r="MTR155" s="629"/>
      <c r="MTS155" s="629"/>
      <c r="MTT155" s="629"/>
      <c r="MTU155" s="629"/>
      <c r="MTV155" s="629"/>
      <c r="MTW155" s="629"/>
      <c r="MTX155" s="629"/>
      <c r="MTY155" s="629"/>
      <c r="MTZ155" s="629"/>
      <c r="MUA155" s="629"/>
      <c r="MUB155" s="629"/>
      <c r="MUC155" s="629"/>
      <c r="MUD155" s="629"/>
      <c r="MUE155" s="629"/>
      <c r="MUF155" s="629"/>
      <c r="MUG155" s="629"/>
      <c r="MUH155" s="629"/>
      <c r="MUI155" s="629"/>
      <c r="MUJ155" s="629"/>
      <c r="MUK155" s="629"/>
      <c r="MUL155" s="629"/>
      <c r="MUM155" s="629"/>
      <c r="MUN155" s="629"/>
      <c r="MUO155" s="629"/>
      <c r="MUP155" s="629"/>
      <c r="MUQ155" s="629"/>
      <c r="MUR155" s="629"/>
      <c r="MUS155" s="629"/>
      <c r="MUT155" s="629"/>
      <c r="MUU155" s="629"/>
      <c r="MUV155" s="629"/>
      <c r="MUW155" s="629"/>
      <c r="MUX155" s="629"/>
      <c r="MUY155" s="629"/>
      <c r="MUZ155" s="629"/>
      <c r="MVA155" s="629"/>
      <c r="MVB155" s="629"/>
      <c r="MVC155" s="629"/>
      <c r="MVD155" s="629"/>
      <c r="MVE155" s="629"/>
      <c r="MVF155" s="629"/>
      <c r="MVG155" s="629"/>
      <c r="MVH155" s="629"/>
      <c r="MVI155" s="629"/>
      <c r="MVJ155" s="629"/>
      <c r="MVK155" s="629"/>
      <c r="MVL155" s="629"/>
      <c r="MVM155" s="629"/>
      <c r="MVN155" s="629"/>
      <c r="MVO155" s="629"/>
      <c r="MVP155" s="629"/>
      <c r="MVQ155" s="629"/>
      <c r="MVR155" s="629"/>
      <c r="MVS155" s="629"/>
      <c r="MVT155" s="629"/>
      <c r="MVU155" s="629"/>
      <c r="MVV155" s="629"/>
      <c r="MVW155" s="629"/>
      <c r="MVX155" s="629"/>
      <c r="MVY155" s="629"/>
      <c r="MVZ155" s="629"/>
      <c r="MWA155" s="629"/>
      <c r="MWB155" s="629"/>
      <c r="MWC155" s="629"/>
      <c r="MWD155" s="629"/>
      <c r="MWE155" s="629"/>
      <c r="MWF155" s="629"/>
      <c r="MWG155" s="629"/>
      <c r="MWH155" s="629"/>
      <c r="MWI155" s="629"/>
      <c r="MWJ155" s="629"/>
      <c r="MWK155" s="629"/>
      <c r="MWL155" s="629"/>
      <c r="MWM155" s="629"/>
      <c r="MWN155" s="629"/>
      <c r="MWO155" s="629"/>
      <c r="MWP155" s="629"/>
      <c r="MWQ155" s="629"/>
      <c r="MWR155" s="629"/>
      <c r="MWS155" s="629"/>
      <c r="MWT155" s="629"/>
      <c r="MWU155" s="629"/>
      <c r="MWV155" s="629"/>
      <c r="MWW155" s="629"/>
      <c r="MWX155" s="629"/>
      <c r="MWY155" s="629"/>
      <c r="MWZ155" s="629"/>
      <c r="MXA155" s="629"/>
      <c r="MXB155" s="629"/>
      <c r="MXC155" s="629"/>
      <c r="MXD155" s="629"/>
      <c r="MXE155" s="629"/>
      <c r="MXF155" s="629"/>
      <c r="MXG155" s="629"/>
      <c r="MXH155" s="629"/>
      <c r="MXI155" s="629"/>
      <c r="MXJ155" s="629"/>
      <c r="MXK155" s="629"/>
      <c r="MXL155" s="629"/>
      <c r="MXM155" s="629"/>
      <c r="MXN155" s="629"/>
      <c r="MXO155" s="629"/>
      <c r="MXP155" s="629"/>
      <c r="MXQ155" s="629"/>
      <c r="MXR155" s="629"/>
      <c r="MXS155" s="629"/>
      <c r="MXT155" s="629"/>
      <c r="MXU155" s="629"/>
      <c r="MXV155" s="629"/>
      <c r="MXW155" s="629"/>
      <c r="MXX155" s="629"/>
      <c r="MXY155" s="629"/>
      <c r="MXZ155" s="629"/>
      <c r="MYA155" s="629"/>
      <c r="MYB155" s="629"/>
      <c r="MYC155" s="629"/>
      <c r="MYD155" s="629"/>
      <c r="MYE155" s="629"/>
      <c r="MYF155" s="629"/>
      <c r="MYG155" s="629"/>
      <c r="MYH155" s="629"/>
      <c r="MYI155" s="629"/>
      <c r="MYJ155" s="629"/>
      <c r="MYK155" s="629"/>
      <c r="MYL155" s="629"/>
      <c r="MYM155" s="629"/>
      <c r="MYN155" s="629"/>
      <c r="MYO155" s="629"/>
      <c r="MYP155" s="629"/>
      <c r="MYQ155" s="629"/>
      <c r="MYR155" s="629"/>
      <c r="MYS155" s="629"/>
      <c r="MYT155" s="629"/>
      <c r="MYU155" s="629"/>
      <c r="MYV155" s="629"/>
      <c r="MYW155" s="629"/>
      <c r="MYX155" s="629"/>
      <c r="MYY155" s="629"/>
      <c r="MYZ155" s="629"/>
      <c r="MZA155" s="629"/>
      <c r="MZB155" s="629"/>
      <c r="MZC155" s="629"/>
      <c r="MZD155" s="629"/>
      <c r="MZE155" s="629"/>
      <c r="MZF155" s="629"/>
      <c r="MZG155" s="629"/>
      <c r="MZH155" s="629"/>
      <c r="MZI155" s="629"/>
      <c r="MZJ155" s="629"/>
      <c r="MZK155" s="629"/>
      <c r="MZL155" s="629"/>
      <c r="MZM155" s="629"/>
      <c r="MZN155" s="629"/>
      <c r="MZO155" s="629"/>
      <c r="MZP155" s="629"/>
      <c r="MZQ155" s="629"/>
      <c r="MZR155" s="629"/>
      <c r="MZS155" s="629"/>
      <c r="MZT155" s="629"/>
      <c r="MZU155" s="629"/>
      <c r="MZV155" s="629"/>
      <c r="MZW155" s="629"/>
      <c r="MZX155" s="629"/>
      <c r="MZY155" s="629"/>
      <c r="MZZ155" s="629"/>
      <c r="NAA155" s="629"/>
      <c r="NAB155" s="629"/>
      <c r="NAC155" s="629"/>
      <c r="NAD155" s="629"/>
      <c r="NAE155" s="629"/>
      <c r="NAF155" s="629"/>
      <c r="NAG155" s="629"/>
      <c r="NAH155" s="629"/>
      <c r="NAI155" s="629"/>
      <c r="NAJ155" s="629"/>
      <c r="NAK155" s="629"/>
      <c r="NAL155" s="629"/>
      <c r="NAM155" s="629"/>
      <c r="NAN155" s="629"/>
      <c r="NAO155" s="629"/>
      <c r="NAP155" s="629"/>
      <c r="NAQ155" s="629"/>
      <c r="NAR155" s="629"/>
      <c r="NAS155" s="629"/>
      <c r="NAT155" s="629"/>
      <c r="NAU155" s="629"/>
      <c r="NAV155" s="629"/>
      <c r="NAW155" s="629"/>
      <c r="NAX155" s="629"/>
      <c r="NAY155" s="629"/>
      <c r="NAZ155" s="629"/>
      <c r="NBA155" s="629"/>
      <c r="NBB155" s="629"/>
      <c r="NBC155" s="629"/>
      <c r="NBD155" s="629"/>
      <c r="NBE155" s="629"/>
      <c r="NBF155" s="629"/>
      <c r="NBG155" s="629"/>
      <c r="NBH155" s="629"/>
      <c r="NBI155" s="629"/>
      <c r="NBJ155" s="629"/>
      <c r="NBK155" s="629"/>
      <c r="NBL155" s="629"/>
      <c r="NBM155" s="629"/>
      <c r="NBN155" s="629"/>
      <c r="NBO155" s="629"/>
      <c r="NBP155" s="629"/>
      <c r="NBQ155" s="629"/>
      <c r="NBR155" s="629"/>
      <c r="NBS155" s="629"/>
      <c r="NBT155" s="629"/>
      <c r="NBU155" s="629"/>
      <c r="NBV155" s="629"/>
      <c r="NBW155" s="629"/>
      <c r="NBX155" s="629"/>
      <c r="NBY155" s="629"/>
      <c r="NBZ155" s="629"/>
      <c r="NCA155" s="629"/>
      <c r="NCB155" s="629"/>
      <c r="NCC155" s="629"/>
      <c r="NCD155" s="629"/>
      <c r="NCE155" s="629"/>
      <c r="NCF155" s="629"/>
      <c r="NCG155" s="629"/>
      <c r="NCH155" s="629"/>
      <c r="NCI155" s="629"/>
      <c r="NCJ155" s="629"/>
      <c r="NCK155" s="629"/>
      <c r="NCL155" s="629"/>
      <c r="NCM155" s="629"/>
      <c r="NCN155" s="629"/>
      <c r="NCO155" s="629"/>
      <c r="NCP155" s="629"/>
      <c r="NCQ155" s="629"/>
      <c r="NCR155" s="629"/>
      <c r="NCS155" s="629"/>
      <c r="NCT155" s="629"/>
      <c r="NCU155" s="629"/>
      <c r="NCV155" s="629"/>
      <c r="NCW155" s="629"/>
      <c r="NCX155" s="629"/>
      <c r="NCY155" s="629"/>
      <c r="NCZ155" s="629"/>
      <c r="NDA155" s="629"/>
      <c r="NDB155" s="629"/>
      <c r="NDC155" s="629"/>
      <c r="NDD155" s="629"/>
      <c r="NDE155" s="629"/>
      <c r="NDF155" s="629"/>
      <c r="NDG155" s="629"/>
      <c r="NDH155" s="629"/>
      <c r="NDI155" s="629"/>
      <c r="NDJ155" s="629"/>
      <c r="NDK155" s="629"/>
      <c r="NDL155" s="629"/>
      <c r="NDM155" s="629"/>
      <c r="NDN155" s="629"/>
      <c r="NDO155" s="629"/>
      <c r="NDP155" s="629"/>
      <c r="NDQ155" s="629"/>
      <c r="NDR155" s="629"/>
      <c r="NDS155" s="629"/>
      <c r="NDT155" s="629"/>
      <c r="NDU155" s="629"/>
      <c r="NDV155" s="629"/>
      <c r="NDW155" s="629"/>
      <c r="NDX155" s="629"/>
      <c r="NDY155" s="629"/>
      <c r="NDZ155" s="629"/>
      <c r="NEA155" s="629"/>
      <c r="NEB155" s="629"/>
      <c r="NEC155" s="629"/>
      <c r="NED155" s="629"/>
      <c r="NEE155" s="629"/>
      <c r="NEF155" s="629"/>
      <c r="NEG155" s="629"/>
      <c r="NEH155" s="629"/>
      <c r="NEI155" s="629"/>
      <c r="NEJ155" s="629"/>
      <c r="NEK155" s="629"/>
      <c r="NEL155" s="629"/>
      <c r="NEM155" s="629"/>
      <c r="NEN155" s="629"/>
      <c r="NEO155" s="629"/>
      <c r="NEP155" s="629"/>
      <c r="NEQ155" s="629"/>
      <c r="NER155" s="629"/>
      <c r="NES155" s="629"/>
      <c r="NET155" s="629"/>
      <c r="NEU155" s="629"/>
      <c r="NEV155" s="629"/>
      <c r="NEW155" s="629"/>
      <c r="NEX155" s="629"/>
      <c r="NEY155" s="629"/>
      <c r="NEZ155" s="629"/>
      <c r="NFA155" s="629"/>
      <c r="NFB155" s="629"/>
      <c r="NFC155" s="629"/>
      <c r="NFD155" s="629"/>
      <c r="NFE155" s="629"/>
      <c r="NFF155" s="629"/>
      <c r="NFG155" s="629"/>
      <c r="NFH155" s="629"/>
      <c r="NFI155" s="629"/>
      <c r="NFJ155" s="629"/>
      <c r="NFK155" s="629"/>
      <c r="NFL155" s="629"/>
      <c r="NFM155" s="629"/>
      <c r="NFN155" s="629"/>
      <c r="NFO155" s="629"/>
      <c r="NFP155" s="629"/>
      <c r="NFQ155" s="629"/>
      <c r="NFR155" s="629"/>
      <c r="NFS155" s="629"/>
      <c r="NFT155" s="629"/>
      <c r="NFU155" s="629"/>
      <c r="NFV155" s="629"/>
      <c r="NFW155" s="629"/>
      <c r="NFX155" s="629"/>
      <c r="NFY155" s="629"/>
      <c r="NFZ155" s="629"/>
      <c r="NGA155" s="629"/>
      <c r="NGB155" s="629"/>
      <c r="NGC155" s="629"/>
      <c r="NGD155" s="629"/>
      <c r="NGE155" s="629"/>
      <c r="NGF155" s="629"/>
      <c r="NGG155" s="629"/>
      <c r="NGH155" s="629"/>
      <c r="NGI155" s="629"/>
      <c r="NGJ155" s="629"/>
      <c r="NGK155" s="629"/>
      <c r="NGL155" s="629"/>
      <c r="NGM155" s="629"/>
      <c r="NGN155" s="629"/>
      <c r="NGO155" s="629"/>
      <c r="NGP155" s="629"/>
      <c r="NGQ155" s="629"/>
      <c r="NGR155" s="629"/>
      <c r="NGS155" s="629"/>
      <c r="NGT155" s="629"/>
      <c r="NGU155" s="629"/>
      <c r="NGV155" s="629"/>
      <c r="NGW155" s="629"/>
      <c r="NGX155" s="629"/>
      <c r="NGY155" s="629"/>
      <c r="NGZ155" s="629"/>
      <c r="NHA155" s="629"/>
      <c r="NHB155" s="629"/>
      <c r="NHC155" s="629"/>
      <c r="NHD155" s="629"/>
      <c r="NHE155" s="629"/>
      <c r="NHF155" s="629"/>
      <c r="NHG155" s="629"/>
      <c r="NHH155" s="629"/>
      <c r="NHI155" s="629"/>
      <c r="NHJ155" s="629"/>
      <c r="NHK155" s="629"/>
      <c r="NHL155" s="629"/>
      <c r="NHM155" s="629"/>
      <c r="NHN155" s="629"/>
      <c r="NHO155" s="629"/>
      <c r="NHP155" s="629"/>
      <c r="NHQ155" s="629"/>
      <c r="NHR155" s="629"/>
      <c r="NHS155" s="629"/>
      <c r="NHT155" s="629"/>
      <c r="NHU155" s="629"/>
      <c r="NHV155" s="629"/>
      <c r="NHW155" s="629"/>
      <c r="NHX155" s="629"/>
      <c r="NHY155" s="629"/>
      <c r="NHZ155" s="629"/>
      <c r="NIA155" s="629"/>
      <c r="NIB155" s="629"/>
      <c r="NIC155" s="629"/>
      <c r="NID155" s="629"/>
      <c r="NIE155" s="629"/>
      <c r="NIF155" s="629"/>
      <c r="NIG155" s="629"/>
      <c r="NIH155" s="629"/>
      <c r="NII155" s="629"/>
      <c r="NIJ155" s="629"/>
      <c r="NIK155" s="629"/>
      <c r="NIL155" s="629"/>
      <c r="NIM155" s="629"/>
      <c r="NIN155" s="629"/>
      <c r="NIO155" s="629"/>
      <c r="NIP155" s="629"/>
      <c r="NIQ155" s="629"/>
      <c r="NIR155" s="629"/>
      <c r="NIS155" s="629"/>
      <c r="NIT155" s="629"/>
      <c r="NIU155" s="629"/>
      <c r="NIV155" s="629"/>
      <c r="NIW155" s="629"/>
      <c r="NIX155" s="629"/>
      <c r="NIY155" s="629"/>
      <c r="NIZ155" s="629"/>
      <c r="NJA155" s="629"/>
      <c r="NJB155" s="629"/>
      <c r="NJC155" s="629"/>
      <c r="NJD155" s="629"/>
      <c r="NJE155" s="629"/>
      <c r="NJF155" s="629"/>
      <c r="NJG155" s="629"/>
      <c r="NJH155" s="629"/>
      <c r="NJI155" s="629"/>
      <c r="NJJ155" s="629"/>
      <c r="NJK155" s="629"/>
      <c r="NJL155" s="629"/>
      <c r="NJM155" s="629"/>
      <c r="NJN155" s="629"/>
      <c r="NJO155" s="629"/>
      <c r="NJP155" s="629"/>
      <c r="NJQ155" s="629"/>
      <c r="NJR155" s="629"/>
      <c r="NJS155" s="629"/>
      <c r="NJT155" s="629"/>
      <c r="NJU155" s="629"/>
      <c r="NJV155" s="629"/>
      <c r="NJW155" s="629"/>
      <c r="NJX155" s="629"/>
      <c r="NJY155" s="629"/>
      <c r="NJZ155" s="629"/>
      <c r="NKA155" s="629"/>
      <c r="NKB155" s="629"/>
      <c r="NKC155" s="629"/>
      <c r="NKD155" s="629"/>
      <c r="NKE155" s="629"/>
      <c r="NKF155" s="629"/>
      <c r="NKG155" s="629"/>
      <c r="NKH155" s="629"/>
      <c r="NKI155" s="629"/>
      <c r="NKJ155" s="629"/>
      <c r="NKK155" s="629"/>
      <c r="NKL155" s="629"/>
      <c r="NKM155" s="629"/>
      <c r="NKN155" s="629"/>
      <c r="NKO155" s="629"/>
      <c r="NKP155" s="629"/>
      <c r="NKQ155" s="629"/>
      <c r="NKR155" s="629"/>
      <c r="NKS155" s="629"/>
      <c r="NKT155" s="629"/>
      <c r="NKU155" s="629"/>
      <c r="NKV155" s="629"/>
      <c r="NKW155" s="629"/>
      <c r="NKX155" s="629"/>
      <c r="NKY155" s="629"/>
      <c r="NKZ155" s="629"/>
      <c r="NLA155" s="629"/>
      <c r="NLB155" s="629"/>
      <c r="NLC155" s="629"/>
      <c r="NLD155" s="629"/>
      <c r="NLE155" s="629"/>
      <c r="NLF155" s="629"/>
      <c r="NLG155" s="629"/>
      <c r="NLH155" s="629"/>
      <c r="NLI155" s="629"/>
      <c r="NLJ155" s="629"/>
      <c r="NLK155" s="629"/>
      <c r="NLL155" s="629"/>
      <c r="NLM155" s="629"/>
      <c r="NLN155" s="629"/>
      <c r="NLO155" s="629"/>
      <c r="NLP155" s="629"/>
      <c r="NLQ155" s="629"/>
      <c r="NLR155" s="629"/>
      <c r="NLS155" s="629"/>
      <c r="NLT155" s="629"/>
      <c r="NLU155" s="629"/>
      <c r="NLV155" s="629"/>
      <c r="NLW155" s="629"/>
      <c r="NLX155" s="629"/>
      <c r="NLY155" s="629"/>
      <c r="NLZ155" s="629"/>
      <c r="NMA155" s="629"/>
      <c r="NMB155" s="629"/>
      <c r="NMC155" s="629"/>
      <c r="NMD155" s="629"/>
      <c r="NME155" s="629"/>
      <c r="NMF155" s="629"/>
      <c r="NMG155" s="629"/>
      <c r="NMH155" s="629"/>
      <c r="NMI155" s="629"/>
      <c r="NMJ155" s="629"/>
      <c r="NMK155" s="629"/>
      <c r="NML155" s="629"/>
      <c r="NMM155" s="629"/>
      <c r="NMN155" s="629"/>
      <c r="NMO155" s="629"/>
      <c r="NMP155" s="629"/>
      <c r="NMQ155" s="629"/>
      <c r="NMR155" s="629"/>
      <c r="NMS155" s="629"/>
      <c r="NMT155" s="629"/>
      <c r="NMU155" s="629"/>
      <c r="NMV155" s="629"/>
      <c r="NMW155" s="629"/>
      <c r="NMX155" s="629"/>
      <c r="NMY155" s="629"/>
      <c r="NMZ155" s="629"/>
      <c r="NNA155" s="629"/>
      <c r="NNB155" s="629"/>
      <c r="NNC155" s="629"/>
      <c r="NND155" s="629"/>
      <c r="NNE155" s="629"/>
      <c r="NNF155" s="629"/>
      <c r="NNG155" s="629"/>
      <c r="NNH155" s="629"/>
      <c r="NNI155" s="629"/>
      <c r="NNJ155" s="629"/>
      <c r="NNK155" s="629"/>
      <c r="NNL155" s="629"/>
      <c r="NNM155" s="629"/>
      <c r="NNN155" s="629"/>
      <c r="NNO155" s="629"/>
      <c r="NNP155" s="629"/>
      <c r="NNQ155" s="629"/>
      <c r="NNR155" s="629"/>
      <c r="NNS155" s="629"/>
      <c r="NNT155" s="629"/>
      <c r="NNU155" s="629"/>
      <c r="NNV155" s="629"/>
      <c r="NNW155" s="629"/>
      <c r="NNX155" s="629"/>
      <c r="NNY155" s="629"/>
      <c r="NNZ155" s="629"/>
      <c r="NOA155" s="629"/>
      <c r="NOB155" s="629"/>
      <c r="NOC155" s="629"/>
      <c r="NOD155" s="629"/>
      <c r="NOE155" s="629"/>
      <c r="NOF155" s="629"/>
      <c r="NOG155" s="629"/>
      <c r="NOH155" s="629"/>
      <c r="NOI155" s="629"/>
      <c r="NOJ155" s="629"/>
      <c r="NOK155" s="629"/>
      <c r="NOL155" s="629"/>
      <c r="NOM155" s="629"/>
      <c r="NON155" s="629"/>
      <c r="NOO155" s="629"/>
      <c r="NOP155" s="629"/>
      <c r="NOQ155" s="629"/>
      <c r="NOR155" s="629"/>
      <c r="NOS155" s="629"/>
      <c r="NOT155" s="629"/>
      <c r="NOU155" s="629"/>
      <c r="NOV155" s="629"/>
      <c r="NOW155" s="629"/>
      <c r="NOX155" s="629"/>
      <c r="NOY155" s="629"/>
      <c r="NOZ155" s="629"/>
      <c r="NPA155" s="629"/>
      <c r="NPB155" s="629"/>
      <c r="NPC155" s="629"/>
      <c r="NPD155" s="629"/>
      <c r="NPE155" s="629"/>
      <c r="NPF155" s="629"/>
      <c r="NPG155" s="629"/>
      <c r="NPH155" s="629"/>
      <c r="NPI155" s="629"/>
      <c r="NPJ155" s="629"/>
      <c r="NPK155" s="629"/>
      <c r="NPL155" s="629"/>
      <c r="NPM155" s="629"/>
      <c r="NPN155" s="629"/>
      <c r="NPO155" s="629"/>
      <c r="NPP155" s="629"/>
      <c r="NPQ155" s="629"/>
      <c r="NPR155" s="629"/>
      <c r="NPS155" s="629"/>
      <c r="NPT155" s="629"/>
      <c r="NPU155" s="629"/>
      <c r="NPV155" s="629"/>
      <c r="NPW155" s="629"/>
      <c r="NPX155" s="629"/>
      <c r="NPY155" s="629"/>
      <c r="NPZ155" s="629"/>
      <c r="NQA155" s="629"/>
      <c r="NQB155" s="629"/>
      <c r="NQC155" s="629"/>
      <c r="NQD155" s="629"/>
      <c r="NQE155" s="629"/>
      <c r="NQF155" s="629"/>
      <c r="NQG155" s="629"/>
      <c r="NQH155" s="629"/>
      <c r="NQI155" s="629"/>
      <c r="NQJ155" s="629"/>
      <c r="NQK155" s="629"/>
      <c r="NQL155" s="629"/>
      <c r="NQM155" s="629"/>
      <c r="NQN155" s="629"/>
      <c r="NQO155" s="629"/>
      <c r="NQP155" s="629"/>
      <c r="NQQ155" s="629"/>
      <c r="NQR155" s="629"/>
      <c r="NQS155" s="629"/>
      <c r="NQT155" s="629"/>
      <c r="NQU155" s="629"/>
      <c r="NQV155" s="629"/>
      <c r="NQW155" s="629"/>
      <c r="NQX155" s="629"/>
      <c r="NQY155" s="629"/>
      <c r="NQZ155" s="629"/>
      <c r="NRA155" s="629"/>
      <c r="NRB155" s="629"/>
      <c r="NRC155" s="629"/>
      <c r="NRD155" s="629"/>
      <c r="NRE155" s="629"/>
      <c r="NRF155" s="629"/>
      <c r="NRG155" s="629"/>
      <c r="NRH155" s="629"/>
      <c r="NRI155" s="629"/>
      <c r="NRJ155" s="629"/>
      <c r="NRK155" s="629"/>
      <c r="NRL155" s="629"/>
      <c r="NRM155" s="629"/>
      <c r="NRN155" s="629"/>
      <c r="NRO155" s="629"/>
      <c r="NRP155" s="629"/>
      <c r="NRQ155" s="629"/>
      <c r="NRR155" s="629"/>
      <c r="NRS155" s="629"/>
      <c r="NRT155" s="629"/>
      <c r="NRU155" s="629"/>
      <c r="NRV155" s="629"/>
      <c r="NRW155" s="629"/>
      <c r="NRX155" s="629"/>
      <c r="NRY155" s="629"/>
      <c r="NRZ155" s="629"/>
      <c r="NSA155" s="629"/>
      <c r="NSB155" s="629"/>
      <c r="NSC155" s="629"/>
      <c r="NSD155" s="629"/>
      <c r="NSE155" s="629"/>
      <c r="NSF155" s="629"/>
      <c r="NSG155" s="629"/>
      <c r="NSH155" s="629"/>
      <c r="NSI155" s="629"/>
      <c r="NSJ155" s="629"/>
      <c r="NSK155" s="629"/>
      <c r="NSL155" s="629"/>
      <c r="NSM155" s="629"/>
      <c r="NSN155" s="629"/>
      <c r="NSO155" s="629"/>
      <c r="NSP155" s="629"/>
      <c r="NSQ155" s="629"/>
      <c r="NSR155" s="629"/>
      <c r="NSS155" s="629"/>
      <c r="NST155" s="629"/>
      <c r="NSU155" s="629"/>
      <c r="NSV155" s="629"/>
      <c r="NSW155" s="629"/>
      <c r="NSX155" s="629"/>
      <c r="NSY155" s="629"/>
      <c r="NSZ155" s="629"/>
      <c r="NTA155" s="629"/>
      <c r="NTB155" s="629"/>
      <c r="NTC155" s="629"/>
      <c r="NTD155" s="629"/>
      <c r="NTE155" s="629"/>
      <c r="NTF155" s="629"/>
      <c r="NTG155" s="629"/>
      <c r="NTH155" s="629"/>
      <c r="NTI155" s="629"/>
      <c r="NTJ155" s="629"/>
      <c r="NTK155" s="629"/>
      <c r="NTL155" s="629"/>
      <c r="NTM155" s="629"/>
      <c r="NTN155" s="629"/>
      <c r="NTO155" s="629"/>
      <c r="NTP155" s="629"/>
      <c r="NTQ155" s="629"/>
      <c r="NTR155" s="629"/>
      <c r="NTS155" s="629"/>
      <c r="NTT155" s="629"/>
      <c r="NTU155" s="629"/>
      <c r="NTV155" s="629"/>
      <c r="NTW155" s="629"/>
      <c r="NTX155" s="629"/>
      <c r="NTY155" s="629"/>
      <c r="NTZ155" s="629"/>
      <c r="NUA155" s="629"/>
      <c r="NUB155" s="629"/>
      <c r="NUC155" s="629"/>
      <c r="NUD155" s="629"/>
      <c r="NUE155" s="629"/>
      <c r="NUF155" s="629"/>
      <c r="NUG155" s="629"/>
      <c r="NUH155" s="629"/>
      <c r="NUI155" s="629"/>
      <c r="NUJ155" s="629"/>
      <c r="NUK155" s="629"/>
      <c r="NUL155" s="629"/>
      <c r="NUM155" s="629"/>
      <c r="NUN155" s="629"/>
      <c r="NUO155" s="629"/>
      <c r="NUP155" s="629"/>
      <c r="NUQ155" s="629"/>
      <c r="NUR155" s="629"/>
      <c r="NUS155" s="629"/>
      <c r="NUT155" s="629"/>
      <c r="NUU155" s="629"/>
      <c r="NUV155" s="629"/>
      <c r="NUW155" s="629"/>
      <c r="NUX155" s="629"/>
      <c r="NUY155" s="629"/>
      <c r="NUZ155" s="629"/>
      <c r="NVA155" s="629"/>
      <c r="NVB155" s="629"/>
      <c r="NVC155" s="629"/>
      <c r="NVD155" s="629"/>
      <c r="NVE155" s="629"/>
      <c r="NVF155" s="629"/>
      <c r="NVG155" s="629"/>
      <c r="NVH155" s="629"/>
      <c r="NVI155" s="629"/>
      <c r="NVJ155" s="629"/>
      <c r="NVK155" s="629"/>
      <c r="NVL155" s="629"/>
      <c r="NVM155" s="629"/>
      <c r="NVN155" s="629"/>
      <c r="NVO155" s="629"/>
      <c r="NVP155" s="629"/>
      <c r="NVQ155" s="629"/>
      <c r="NVR155" s="629"/>
      <c r="NVS155" s="629"/>
      <c r="NVT155" s="629"/>
      <c r="NVU155" s="629"/>
      <c r="NVV155" s="629"/>
      <c r="NVW155" s="629"/>
      <c r="NVX155" s="629"/>
      <c r="NVY155" s="629"/>
      <c r="NVZ155" s="629"/>
      <c r="NWA155" s="629"/>
      <c r="NWB155" s="629"/>
      <c r="NWC155" s="629"/>
      <c r="NWD155" s="629"/>
      <c r="NWE155" s="629"/>
      <c r="NWF155" s="629"/>
      <c r="NWG155" s="629"/>
      <c r="NWH155" s="629"/>
      <c r="NWI155" s="629"/>
      <c r="NWJ155" s="629"/>
      <c r="NWK155" s="629"/>
      <c r="NWL155" s="629"/>
      <c r="NWM155" s="629"/>
      <c r="NWN155" s="629"/>
      <c r="NWO155" s="629"/>
      <c r="NWP155" s="629"/>
      <c r="NWQ155" s="629"/>
      <c r="NWR155" s="629"/>
      <c r="NWS155" s="629"/>
      <c r="NWT155" s="629"/>
      <c r="NWU155" s="629"/>
      <c r="NWV155" s="629"/>
      <c r="NWW155" s="629"/>
      <c r="NWX155" s="629"/>
      <c r="NWY155" s="629"/>
      <c r="NWZ155" s="629"/>
      <c r="NXA155" s="629"/>
      <c r="NXB155" s="629"/>
      <c r="NXC155" s="629"/>
      <c r="NXD155" s="629"/>
      <c r="NXE155" s="629"/>
      <c r="NXF155" s="629"/>
      <c r="NXG155" s="629"/>
      <c r="NXH155" s="629"/>
      <c r="NXI155" s="629"/>
      <c r="NXJ155" s="629"/>
      <c r="NXK155" s="629"/>
      <c r="NXL155" s="629"/>
      <c r="NXM155" s="629"/>
      <c r="NXN155" s="629"/>
      <c r="NXO155" s="629"/>
      <c r="NXP155" s="629"/>
      <c r="NXQ155" s="629"/>
      <c r="NXR155" s="629"/>
      <c r="NXS155" s="629"/>
      <c r="NXT155" s="629"/>
      <c r="NXU155" s="629"/>
      <c r="NXV155" s="629"/>
      <c r="NXW155" s="629"/>
      <c r="NXX155" s="629"/>
      <c r="NXY155" s="629"/>
      <c r="NXZ155" s="629"/>
      <c r="NYA155" s="629"/>
      <c r="NYB155" s="629"/>
      <c r="NYC155" s="629"/>
      <c r="NYD155" s="629"/>
      <c r="NYE155" s="629"/>
      <c r="NYF155" s="629"/>
      <c r="NYG155" s="629"/>
      <c r="NYH155" s="629"/>
      <c r="NYI155" s="629"/>
      <c r="NYJ155" s="629"/>
      <c r="NYK155" s="629"/>
      <c r="NYL155" s="629"/>
      <c r="NYM155" s="629"/>
      <c r="NYN155" s="629"/>
      <c r="NYO155" s="629"/>
      <c r="NYP155" s="629"/>
      <c r="NYQ155" s="629"/>
      <c r="NYR155" s="629"/>
      <c r="NYS155" s="629"/>
      <c r="NYT155" s="629"/>
      <c r="NYU155" s="629"/>
      <c r="NYV155" s="629"/>
      <c r="NYW155" s="629"/>
      <c r="NYX155" s="629"/>
      <c r="NYY155" s="629"/>
      <c r="NYZ155" s="629"/>
      <c r="NZA155" s="629"/>
      <c r="NZB155" s="629"/>
      <c r="NZC155" s="629"/>
      <c r="NZD155" s="629"/>
      <c r="NZE155" s="629"/>
      <c r="NZF155" s="629"/>
      <c r="NZG155" s="629"/>
      <c r="NZH155" s="629"/>
      <c r="NZI155" s="629"/>
      <c r="NZJ155" s="629"/>
      <c r="NZK155" s="629"/>
      <c r="NZL155" s="629"/>
      <c r="NZM155" s="629"/>
      <c r="NZN155" s="629"/>
      <c r="NZO155" s="629"/>
      <c r="NZP155" s="629"/>
      <c r="NZQ155" s="629"/>
      <c r="NZR155" s="629"/>
      <c r="NZS155" s="629"/>
      <c r="NZT155" s="629"/>
      <c r="NZU155" s="629"/>
      <c r="NZV155" s="629"/>
      <c r="NZW155" s="629"/>
      <c r="NZX155" s="629"/>
      <c r="NZY155" s="629"/>
      <c r="NZZ155" s="629"/>
      <c r="OAA155" s="629"/>
      <c r="OAB155" s="629"/>
      <c r="OAC155" s="629"/>
      <c r="OAD155" s="629"/>
      <c r="OAE155" s="629"/>
      <c r="OAF155" s="629"/>
      <c r="OAG155" s="629"/>
      <c r="OAH155" s="629"/>
      <c r="OAI155" s="629"/>
      <c r="OAJ155" s="629"/>
      <c r="OAK155" s="629"/>
      <c r="OAL155" s="629"/>
      <c r="OAM155" s="629"/>
      <c r="OAN155" s="629"/>
      <c r="OAO155" s="629"/>
      <c r="OAP155" s="629"/>
      <c r="OAQ155" s="629"/>
      <c r="OAR155" s="629"/>
      <c r="OAS155" s="629"/>
      <c r="OAT155" s="629"/>
      <c r="OAU155" s="629"/>
      <c r="OAV155" s="629"/>
      <c r="OAW155" s="629"/>
      <c r="OAX155" s="629"/>
      <c r="OAY155" s="629"/>
      <c r="OAZ155" s="629"/>
      <c r="OBA155" s="629"/>
      <c r="OBB155" s="629"/>
      <c r="OBC155" s="629"/>
      <c r="OBD155" s="629"/>
      <c r="OBE155" s="629"/>
      <c r="OBF155" s="629"/>
      <c r="OBG155" s="629"/>
      <c r="OBH155" s="629"/>
      <c r="OBI155" s="629"/>
      <c r="OBJ155" s="629"/>
      <c r="OBK155" s="629"/>
      <c r="OBL155" s="629"/>
      <c r="OBM155" s="629"/>
      <c r="OBN155" s="629"/>
      <c r="OBO155" s="629"/>
      <c r="OBP155" s="629"/>
      <c r="OBQ155" s="629"/>
      <c r="OBR155" s="629"/>
      <c r="OBS155" s="629"/>
      <c r="OBT155" s="629"/>
      <c r="OBU155" s="629"/>
      <c r="OBV155" s="629"/>
      <c r="OBW155" s="629"/>
      <c r="OBX155" s="629"/>
      <c r="OBY155" s="629"/>
      <c r="OBZ155" s="629"/>
      <c r="OCA155" s="629"/>
      <c r="OCB155" s="629"/>
      <c r="OCC155" s="629"/>
      <c r="OCD155" s="629"/>
      <c r="OCE155" s="629"/>
      <c r="OCF155" s="629"/>
      <c r="OCG155" s="629"/>
      <c r="OCH155" s="629"/>
      <c r="OCI155" s="629"/>
      <c r="OCJ155" s="629"/>
      <c r="OCK155" s="629"/>
      <c r="OCL155" s="629"/>
      <c r="OCM155" s="629"/>
      <c r="OCN155" s="629"/>
      <c r="OCO155" s="629"/>
      <c r="OCP155" s="629"/>
      <c r="OCQ155" s="629"/>
      <c r="OCR155" s="629"/>
      <c r="OCS155" s="629"/>
      <c r="OCT155" s="629"/>
      <c r="OCU155" s="629"/>
      <c r="OCV155" s="629"/>
      <c r="OCW155" s="629"/>
      <c r="OCX155" s="629"/>
      <c r="OCY155" s="629"/>
      <c r="OCZ155" s="629"/>
      <c r="ODA155" s="629"/>
      <c r="ODB155" s="629"/>
      <c r="ODC155" s="629"/>
      <c r="ODD155" s="629"/>
      <c r="ODE155" s="629"/>
      <c r="ODF155" s="629"/>
      <c r="ODG155" s="629"/>
      <c r="ODH155" s="629"/>
      <c r="ODI155" s="629"/>
      <c r="ODJ155" s="629"/>
      <c r="ODK155" s="629"/>
      <c r="ODL155" s="629"/>
      <c r="ODM155" s="629"/>
      <c r="ODN155" s="629"/>
      <c r="ODO155" s="629"/>
      <c r="ODP155" s="629"/>
      <c r="ODQ155" s="629"/>
      <c r="ODR155" s="629"/>
      <c r="ODS155" s="629"/>
      <c r="ODT155" s="629"/>
      <c r="ODU155" s="629"/>
      <c r="ODV155" s="629"/>
      <c r="ODW155" s="629"/>
      <c r="ODX155" s="629"/>
      <c r="ODY155" s="629"/>
      <c r="ODZ155" s="629"/>
      <c r="OEA155" s="629"/>
      <c r="OEB155" s="629"/>
      <c r="OEC155" s="629"/>
      <c r="OED155" s="629"/>
      <c r="OEE155" s="629"/>
      <c r="OEF155" s="629"/>
      <c r="OEG155" s="629"/>
      <c r="OEH155" s="629"/>
      <c r="OEI155" s="629"/>
      <c r="OEJ155" s="629"/>
      <c r="OEK155" s="629"/>
      <c r="OEL155" s="629"/>
      <c r="OEM155" s="629"/>
      <c r="OEN155" s="629"/>
      <c r="OEO155" s="629"/>
      <c r="OEP155" s="629"/>
      <c r="OEQ155" s="629"/>
      <c r="OER155" s="629"/>
      <c r="OES155" s="629"/>
      <c r="OET155" s="629"/>
      <c r="OEU155" s="629"/>
      <c r="OEV155" s="629"/>
      <c r="OEW155" s="629"/>
      <c r="OEX155" s="629"/>
      <c r="OEY155" s="629"/>
      <c r="OEZ155" s="629"/>
      <c r="OFA155" s="629"/>
      <c r="OFB155" s="629"/>
      <c r="OFC155" s="629"/>
      <c r="OFD155" s="629"/>
      <c r="OFE155" s="629"/>
      <c r="OFF155" s="629"/>
      <c r="OFG155" s="629"/>
      <c r="OFH155" s="629"/>
      <c r="OFI155" s="629"/>
      <c r="OFJ155" s="629"/>
      <c r="OFK155" s="629"/>
      <c r="OFL155" s="629"/>
      <c r="OFM155" s="629"/>
      <c r="OFN155" s="629"/>
      <c r="OFO155" s="629"/>
      <c r="OFP155" s="629"/>
      <c r="OFQ155" s="629"/>
      <c r="OFR155" s="629"/>
      <c r="OFS155" s="629"/>
      <c r="OFT155" s="629"/>
      <c r="OFU155" s="629"/>
      <c r="OFV155" s="629"/>
      <c r="OFW155" s="629"/>
      <c r="OFX155" s="629"/>
      <c r="OFY155" s="629"/>
      <c r="OFZ155" s="629"/>
      <c r="OGA155" s="629"/>
      <c r="OGB155" s="629"/>
      <c r="OGC155" s="629"/>
      <c r="OGD155" s="629"/>
      <c r="OGE155" s="629"/>
      <c r="OGF155" s="629"/>
      <c r="OGG155" s="629"/>
      <c r="OGH155" s="629"/>
      <c r="OGI155" s="629"/>
      <c r="OGJ155" s="629"/>
      <c r="OGK155" s="629"/>
      <c r="OGL155" s="629"/>
      <c r="OGM155" s="629"/>
      <c r="OGN155" s="629"/>
      <c r="OGO155" s="629"/>
      <c r="OGP155" s="629"/>
      <c r="OGQ155" s="629"/>
      <c r="OGR155" s="629"/>
      <c r="OGS155" s="629"/>
      <c r="OGT155" s="629"/>
      <c r="OGU155" s="629"/>
      <c r="OGV155" s="629"/>
      <c r="OGW155" s="629"/>
      <c r="OGX155" s="629"/>
      <c r="OGY155" s="629"/>
      <c r="OGZ155" s="629"/>
      <c r="OHA155" s="629"/>
      <c r="OHB155" s="629"/>
      <c r="OHC155" s="629"/>
      <c r="OHD155" s="629"/>
      <c r="OHE155" s="629"/>
      <c r="OHF155" s="629"/>
      <c r="OHG155" s="629"/>
      <c r="OHH155" s="629"/>
      <c r="OHI155" s="629"/>
      <c r="OHJ155" s="629"/>
      <c r="OHK155" s="629"/>
      <c r="OHL155" s="629"/>
      <c r="OHM155" s="629"/>
      <c r="OHN155" s="629"/>
      <c r="OHO155" s="629"/>
      <c r="OHP155" s="629"/>
      <c r="OHQ155" s="629"/>
      <c r="OHR155" s="629"/>
      <c r="OHS155" s="629"/>
      <c r="OHT155" s="629"/>
      <c r="OHU155" s="629"/>
      <c r="OHV155" s="629"/>
      <c r="OHW155" s="629"/>
      <c r="OHX155" s="629"/>
      <c r="OHY155" s="629"/>
      <c r="OHZ155" s="629"/>
      <c r="OIA155" s="629"/>
      <c r="OIB155" s="629"/>
      <c r="OIC155" s="629"/>
      <c r="OID155" s="629"/>
      <c r="OIE155" s="629"/>
      <c r="OIF155" s="629"/>
      <c r="OIG155" s="629"/>
      <c r="OIH155" s="629"/>
      <c r="OII155" s="629"/>
      <c r="OIJ155" s="629"/>
      <c r="OIK155" s="629"/>
      <c r="OIL155" s="629"/>
      <c r="OIM155" s="629"/>
      <c r="OIN155" s="629"/>
      <c r="OIO155" s="629"/>
      <c r="OIP155" s="629"/>
      <c r="OIQ155" s="629"/>
      <c r="OIR155" s="629"/>
      <c r="OIS155" s="629"/>
      <c r="OIT155" s="629"/>
      <c r="OIU155" s="629"/>
      <c r="OIV155" s="629"/>
      <c r="OIW155" s="629"/>
      <c r="OIX155" s="629"/>
      <c r="OIY155" s="629"/>
      <c r="OIZ155" s="629"/>
      <c r="OJA155" s="629"/>
      <c r="OJB155" s="629"/>
      <c r="OJC155" s="629"/>
      <c r="OJD155" s="629"/>
      <c r="OJE155" s="629"/>
      <c r="OJF155" s="629"/>
      <c r="OJG155" s="629"/>
      <c r="OJH155" s="629"/>
      <c r="OJI155" s="629"/>
      <c r="OJJ155" s="629"/>
      <c r="OJK155" s="629"/>
      <c r="OJL155" s="629"/>
      <c r="OJM155" s="629"/>
      <c r="OJN155" s="629"/>
      <c r="OJO155" s="629"/>
      <c r="OJP155" s="629"/>
      <c r="OJQ155" s="629"/>
      <c r="OJR155" s="629"/>
      <c r="OJS155" s="629"/>
      <c r="OJT155" s="629"/>
      <c r="OJU155" s="629"/>
      <c r="OJV155" s="629"/>
      <c r="OJW155" s="629"/>
      <c r="OJX155" s="629"/>
      <c r="OJY155" s="629"/>
      <c r="OJZ155" s="629"/>
      <c r="OKA155" s="629"/>
      <c r="OKB155" s="629"/>
      <c r="OKC155" s="629"/>
      <c r="OKD155" s="629"/>
      <c r="OKE155" s="629"/>
      <c r="OKF155" s="629"/>
      <c r="OKG155" s="629"/>
      <c r="OKH155" s="629"/>
      <c r="OKI155" s="629"/>
      <c r="OKJ155" s="629"/>
      <c r="OKK155" s="629"/>
      <c r="OKL155" s="629"/>
      <c r="OKM155" s="629"/>
      <c r="OKN155" s="629"/>
      <c r="OKO155" s="629"/>
      <c r="OKP155" s="629"/>
      <c r="OKQ155" s="629"/>
      <c r="OKR155" s="629"/>
      <c r="OKS155" s="629"/>
      <c r="OKT155" s="629"/>
      <c r="OKU155" s="629"/>
      <c r="OKV155" s="629"/>
      <c r="OKW155" s="629"/>
      <c r="OKX155" s="629"/>
      <c r="OKY155" s="629"/>
      <c r="OKZ155" s="629"/>
      <c r="OLA155" s="629"/>
      <c r="OLB155" s="629"/>
      <c r="OLC155" s="629"/>
      <c r="OLD155" s="629"/>
      <c r="OLE155" s="629"/>
      <c r="OLF155" s="629"/>
      <c r="OLG155" s="629"/>
      <c r="OLH155" s="629"/>
      <c r="OLI155" s="629"/>
      <c r="OLJ155" s="629"/>
      <c r="OLK155" s="629"/>
      <c r="OLL155" s="629"/>
      <c r="OLM155" s="629"/>
      <c r="OLN155" s="629"/>
      <c r="OLO155" s="629"/>
      <c r="OLP155" s="629"/>
      <c r="OLQ155" s="629"/>
      <c r="OLR155" s="629"/>
      <c r="OLS155" s="629"/>
      <c r="OLT155" s="629"/>
      <c r="OLU155" s="629"/>
      <c r="OLV155" s="629"/>
      <c r="OLW155" s="629"/>
      <c r="OLX155" s="629"/>
      <c r="OLY155" s="629"/>
      <c r="OLZ155" s="629"/>
      <c r="OMA155" s="629"/>
      <c r="OMB155" s="629"/>
      <c r="OMC155" s="629"/>
      <c r="OMD155" s="629"/>
      <c r="OME155" s="629"/>
      <c r="OMF155" s="629"/>
      <c r="OMG155" s="629"/>
      <c r="OMH155" s="629"/>
      <c r="OMI155" s="629"/>
      <c r="OMJ155" s="629"/>
      <c r="OMK155" s="629"/>
      <c r="OML155" s="629"/>
      <c r="OMM155" s="629"/>
      <c r="OMN155" s="629"/>
      <c r="OMO155" s="629"/>
      <c r="OMP155" s="629"/>
      <c r="OMQ155" s="629"/>
      <c r="OMR155" s="629"/>
      <c r="OMS155" s="629"/>
      <c r="OMT155" s="629"/>
      <c r="OMU155" s="629"/>
      <c r="OMV155" s="629"/>
      <c r="OMW155" s="629"/>
      <c r="OMX155" s="629"/>
      <c r="OMY155" s="629"/>
      <c r="OMZ155" s="629"/>
      <c r="ONA155" s="629"/>
      <c r="ONB155" s="629"/>
      <c r="ONC155" s="629"/>
      <c r="OND155" s="629"/>
      <c r="ONE155" s="629"/>
      <c r="ONF155" s="629"/>
      <c r="ONG155" s="629"/>
      <c r="ONH155" s="629"/>
      <c r="ONI155" s="629"/>
      <c r="ONJ155" s="629"/>
      <c r="ONK155" s="629"/>
      <c r="ONL155" s="629"/>
      <c r="ONM155" s="629"/>
      <c r="ONN155" s="629"/>
      <c r="ONO155" s="629"/>
      <c r="ONP155" s="629"/>
      <c r="ONQ155" s="629"/>
      <c r="ONR155" s="629"/>
      <c r="ONS155" s="629"/>
      <c r="ONT155" s="629"/>
      <c r="ONU155" s="629"/>
      <c r="ONV155" s="629"/>
      <c r="ONW155" s="629"/>
      <c r="ONX155" s="629"/>
      <c r="ONY155" s="629"/>
      <c r="ONZ155" s="629"/>
      <c r="OOA155" s="629"/>
      <c r="OOB155" s="629"/>
      <c r="OOC155" s="629"/>
      <c r="OOD155" s="629"/>
      <c r="OOE155" s="629"/>
      <c r="OOF155" s="629"/>
      <c r="OOG155" s="629"/>
      <c r="OOH155" s="629"/>
      <c r="OOI155" s="629"/>
      <c r="OOJ155" s="629"/>
      <c r="OOK155" s="629"/>
      <c r="OOL155" s="629"/>
      <c r="OOM155" s="629"/>
      <c r="OON155" s="629"/>
      <c r="OOO155" s="629"/>
      <c r="OOP155" s="629"/>
      <c r="OOQ155" s="629"/>
      <c r="OOR155" s="629"/>
      <c r="OOS155" s="629"/>
      <c r="OOT155" s="629"/>
      <c r="OOU155" s="629"/>
      <c r="OOV155" s="629"/>
      <c r="OOW155" s="629"/>
      <c r="OOX155" s="629"/>
      <c r="OOY155" s="629"/>
      <c r="OOZ155" s="629"/>
      <c r="OPA155" s="629"/>
      <c r="OPB155" s="629"/>
      <c r="OPC155" s="629"/>
      <c r="OPD155" s="629"/>
      <c r="OPE155" s="629"/>
      <c r="OPF155" s="629"/>
      <c r="OPG155" s="629"/>
      <c r="OPH155" s="629"/>
      <c r="OPI155" s="629"/>
      <c r="OPJ155" s="629"/>
      <c r="OPK155" s="629"/>
      <c r="OPL155" s="629"/>
      <c r="OPM155" s="629"/>
      <c r="OPN155" s="629"/>
      <c r="OPO155" s="629"/>
      <c r="OPP155" s="629"/>
      <c r="OPQ155" s="629"/>
      <c r="OPR155" s="629"/>
      <c r="OPS155" s="629"/>
      <c r="OPT155" s="629"/>
      <c r="OPU155" s="629"/>
      <c r="OPV155" s="629"/>
      <c r="OPW155" s="629"/>
      <c r="OPX155" s="629"/>
      <c r="OPY155" s="629"/>
      <c r="OPZ155" s="629"/>
      <c r="OQA155" s="629"/>
      <c r="OQB155" s="629"/>
      <c r="OQC155" s="629"/>
      <c r="OQD155" s="629"/>
      <c r="OQE155" s="629"/>
      <c r="OQF155" s="629"/>
      <c r="OQG155" s="629"/>
      <c r="OQH155" s="629"/>
      <c r="OQI155" s="629"/>
      <c r="OQJ155" s="629"/>
      <c r="OQK155" s="629"/>
      <c r="OQL155" s="629"/>
      <c r="OQM155" s="629"/>
      <c r="OQN155" s="629"/>
      <c r="OQO155" s="629"/>
      <c r="OQP155" s="629"/>
      <c r="OQQ155" s="629"/>
      <c r="OQR155" s="629"/>
      <c r="OQS155" s="629"/>
      <c r="OQT155" s="629"/>
      <c r="OQU155" s="629"/>
      <c r="OQV155" s="629"/>
      <c r="OQW155" s="629"/>
      <c r="OQX155" s="629"/>
      <c r="OQY155" s="629"/>
      <c r="OQZ155" s="629"/>
      <c r="ORA155" s="629"/>
      <c r="ORB155" s="629"/>
      <c r="ORC155" s="629"/>
      <c r="ORD155" s="629"/>
      <c r="ORE155" s="629"/>
      <c r="ORF155" s="629"/>
      <c r="ORG155" s="629"/>
      <c r="ORH155" s="629"/>
      <c r="ORI155" s="629"/>
      <c r="ORJ155" s="629"/>
      <c r="ORK155" s="629"/>
      <c r="ORL155" s="629"/>
      <c r="ORM155" s="629"/>
      <c r="ORN155" s="629"/>
      <c r="ORO155" s="629"/>
      <c r="ORP155" s="629"/>
      <c r="ORQ155" s="629"/>
      <c r="ORR155" s="629"/>
      <c r="ORS155" s="629"/>
      <c r="ORT155" s="629"/>
      <c r="ORU155" s="629"/>
      <c r="ORV155" s="629"/>
      <c r="ORW155" s="629"/>
      <c r="ORX155" s="629"/>
      <c r="ORY155" s="629"/>
      <c r="ORZ155" s="629"/>
      <c r="OSA155" s="629"/>
      <c r="OSB155" s="629"/>
      <c r="OSC155" s="629"/>
      <c r="OSD155" s="629"/>
      <c r="OSE155" s="629"/>
      <c r="OSF155" s="629"/>
      <c r="OSG155" s="629"/>
      <c r="OSH155" s="629"/>
      <c r="OSI155" s="629"/>
      <c r="OSJ155" s="629"/>
      <c r="OSK155" s="629"/>
      <c r="OSL155" s="629"/>
      <c r="OSM155" s="629"/>
      <c r="OSN155" s="629"/>
      <c r="OSO155" s="629"/>
      <c r="OSP155" s="629"/>
      <c r="OSQ155" s="629"/>
      <c r="OSR155" s="629"/>
      <c r="OSS155" s="629"/>
      <c r="OST155" s="629"/>
      <c r="OSU155" s="629"/>
      <c r="OSV155" s="629"/>
      <c r="OSW155" s="629"/>
      <c r="OSX155" s="629"/>
      <c r="OSY155" s="629"/>
      <c r="OSZ155" s="629"/>
      <c r="OTA155" s="629"/>
      <c r="OTB155" s="629"/>
      <c r="OTC155" s="629"/>
      <c r="OTD155" s="629"/>
      <c r="OTE155" s="629"/>
      <c r="OTF155" s="629"/>
      <c r="OTG155" s="629"/>
      <c r="OTH155" s="629"/>
      <c r="OTI155" s="629"/>
      <c r="OTJ155" s="629"/>
      <c r="OTK155" s="629"/>
      <c r="OTL155" s="629"/>
      <c r="OTM155" s="629"/>
      <c r="OTN155" s="629"/>
      <c r="OTO155" s="629"/>
      <c r="OTP155" s="629"/>
      <c r="OTQ155" s="629"/>
      <c r="OTR155" s="629"/>
      <c r="OTS155" s="629"/>
      <c r="OTT155" s="629"/>
      <c r="OTU155" s="629"/>
      <c r="OTV155" s="629"/>
      <c r="OTW155" s="629"/>
      <c r="OTX155" s="629"/>
      <c r="OTY155" s="629"/>
      <c r="OTZ155" s="629"/>
      <c r="OUA155" s="629"/>
      <c r="OUB155" s="629"/>
      <c r="OUC155" s="629"/>
      <c r="OUD155" s="629"/>
      <c r="OUE155" s="629"/>
      <c r="OUF155" s="629"/>
      <c r="OUG155" s="629"/>
      <c r="OUH155" s="629"/>
      <c r="OUI155" s="629"/>
      <c r="OUJ155" s="629"/>
      <c r="OUK155" s="629"/>
      <c r="OUL155" s="629"/>
      <c r="OUM155" s="629"/>
      <c r="OUN155" s="629"/>
      <c r="OUO155" s="629"/>
      <c r="OUP155" s="629"/>
      <c r="OUQ155" s="629"/>
      <c r="OUR155" s="629"/>
      <c r="OUS155" s="629"/>
      <c r="OUT155" s="629"/>
      <c r="OUU155" s="629"/>
      <c r="OUV155" s="629"/>
      <c r="OUW155" s="629"/>
      <c r="OUX155" s="629"/>
      <c r="OUY155" s="629"/>
      <c r="OUZ155" s="629"/>
      <c r="OVA155" s="629"/>
      <c r="OVB155" s="629"/>
      <c r="OVC155" s="629"/>
      <c r="OVD155" s="629"/>
      <c r="OVE155" s="629"/>
      <c r="OVF155" s="629"/>
      <c r="OVG155" s="629"/>
      <c r="OVH155" s="629"/>
      <c r="OVI155" s="629"/>
      <c r="OVJ155" s="629"/>
      <c r="OVK155" s="629"/>
      <c r="OVL155" s="629"/>
      <c r="OVM155" s="629"/>
      <c r="OVN155" s="629"/>
      <c r="OVO155" s="629"/>
      <c r="OVP155" s="629"/>
      <c r="OVQ155" s="629"/>
      <c r="OVR155" s="629"/>
      <c r="OVS155" s="629"/>
      <c r="OVT155" s="629"/>
      <c r="OVU155" s="629"/>
      <c r="OVV155" s="629"/>
      <c r="OVW155" s="629"/>
      <c r="OVX155" s="629"/>
      <c r="OVY155" s="629"/>
      <c r="OVZ155" s="629"/>
      <c r="OWA155" s="629"/>
      <c r="OWB155" s="629"/>
      <c r="OWC155" s="629"/>
      <c r="OWD155" s="629"/>
      <c r="OWE155" s="629"/>
      <c r="OWF155" s="629"/>
      <c r="OWG155" s="629"/>
      <c r="OWH155" s="629"/>
      <c r="OWI155" s="629"/>
      <c r="OWJ155" s="629"/>
      <c r="OWK155" s="629"/>
      <c r="OWL155" s="629"/>
      <c r="OWM155" s="629"/>
      <c r="OWN155" s="629"/>
      <c r="OWO155" s="629"/>
      <c r="OWP155" s="629"/>
      <c r="OWQ155" s="629"/>
      <c r="OWR155" s="629"/>
      <c r="OWS155" s="629"/>
      <c r="OWT155" s="629"/>
      <c r="OWU155" s="629"/>
      <c r="OWV155" s="629"/>
      <c r="OWW155" s="629"/>
      <c r="OWX155" s="629"/>
      <c r="OWY155" s="629"/>
      <c r="OWZ155" s="629"/>
      <c r="OXA155" s="629"/>
      <c r="OXB155" s="629"/>
      <c r="OXC155" s="629"/>
      <c r="OXD155" s="629"/>
      <c r="OXE155" s="629"/>
      <c r="OXF155" s="629"/>
      <c r="OXG155" s="629"/>
      <c r="OXH155" s="629"/>
      <c r="OXI155" s="629"/>
      <c r="OXJ155" s="629"/>
      <c r="OXK155" s="629"/>
      <c r="OXL155" s="629"/>
      <c r="OXM155" s="629"/>
      <c r="OXN155" s="629"/>
      <c r="OXO155" s="629"/>
      <c r="OXP155" s="629"/>
      <c r="OXQ155" s="629"/>
      <c r="OXR155" s="629"/>
      <c r="OXS155" s="629"/>
      <c r="OXT155" s="629"/>
      <c r="OXU155" s="629"/>
      <c r="OXV155" s="629"/>
      <c r="OXW155" s="629"/>
      <c r="OXX155" s="629"/>
      <c r="OXY155" s="629"/>
      <c r="OXZ155" s="629"/>
      <c r="OYA155" s="629"/>
      <c r="OYB155" s="629"/>
      <c r="OYC155" s="629"/>
      <c r="OYD155" s="629"/>
      <c r="OYE155" s="629"/>
      <c r="OYF155" s="629"/>
      <c r="OYG155" s="629"/>
      <c r="OYH155" s="629"/>
      <c r="OYI155" s="629"/>
      <c r="OYJ155" s="629"/>
      <c r="OYK155" s="629"/>
      <c r="OYL155" s="629"/>
      <c r="OYM155" s="629"/>
      <c r="OYN155" s="629"/>
      <c r="OYO155" s="629"/>
      <c r="OYP155" s="629"/>
      <c r="OYQ155" s="629"/>
      <c r="OYR155" s="629"/>
      <c r="OYS155" s="629"/>
      <c r="OYT155" s="629"/>
      <c r="OYU155" s="629"/>
      <c r="OYV155" s="629"/>
      <c r="OYW155" s="629"/>
      <c r="OYX155" s="629"/>
      <c r="OYY155" s="629"/>
      <c r="OYZ155" s="629"/>
      <c r="OZA155" s="629"/>
      <c r="OZB155" s="629"/>
      <c r="OZC155" s="629"/>
      <c r="OZD155" s="629"/>
      <c r="OZE155" s="629"/>
      <c r="OZF155" s="629"/>
      <c r="OZG155" s="629"/>
      <c r="OZH155" s="629"/>
      <c r="OZI155" s="629"/>
      <c r="OZJ155" s="629"/>
      <c r="OZK155" s="629"/>
      <c r="OZL155" s="629"/>
      <c r="OZM155" s="629"/>
      <c r="OZN155" s="629"/>
      <c r="OZO155" s="629"/>
      <c r="OZP155" s="629"/>
      <c r="OZQ155" s="629"/>
      <c r="OZR155" s="629"/>
      <c r="OZS155" s="629"/>
      <c r="OZT155" s="629"/>
      <c r="OZU155" s="629"/>
      <c r="OZV155" s="629"/>
      <c r="OZW155" s="629"/>
      <c r="OZX155" s="629"/>
      <c r="OZY155" s="629"/>
      <c r="OZZ155" s="629"/>
      <c r="PAA155" s="629"/>
      <c r="PAB155" s="629"/>
      <c r="PAC155" s="629"/>
      <c r="PAD155" s="629"/>
      <c r="PAE155" s="629"/>
      <c r="PAF155" s="629"/>
      <c r="PAG155" s="629"/>
      <c r="PAH155" s="629"/>
      <c r="PAI155" s="629"/>
      <c r="PAJ155" s="629"/>
      <c r="PAK155" s="629"/>
      <c r="PAL155" s="629"/>
      <c r="PAM155" s="629"/>
      <c r="PAN155" s="629"/>
      <c r="PAO155" s="629"/>
      <c r="PAP155" s="629"/>
      <c r="PAQ155" s="629"/>
      <c r="PAR155" s="629"/>
      <c r="PAS155" s="629"/>
      <c r="PAT155" s="629"/>
      <c r="PAU155" s="629"/>
      <c r="PAV155" s="629"/>
      <c r="PAW155" s="629"/>
      <c r="PAX155" s="629"/>
      <c r="PAY155" s="629"/>
      <c r="PAZ155" s="629"/>
      <c r="PBA155" s="629"/>
      <c r="PBB155" s="629"/>
      <c r="PBC155" s="629"/>
      <c r="PBD155" s="629"/>
      <c r="PBE155" s="629"/>
      <c r="PBF155" s="629"/>
      <c r="PBG155" s="629"/>
      <c r="PBH155" s="629"/>
      <c r="PBI155" s="629"/>
      <c r="PBJ155" s="629"/>
      <c r="PBK155" s="629"/>
      <c r="PBL155" s="629"/>
      <c r="PBM155" s="629"/>
      <c r="PBN155" s="629"/>
      <c r="PBO155" s="629"/>
      <c r="PBP155" s="629"/>
      <c r="PBQ155" s="629"/>
      <c r="PBR155" s="629"/>
      <c r="PBS155" s="629"/>
      <c r="PBT155" s="629"/>
      <c r="PBU155" s="629"/>
      <c r="PBV155" s="629"/>
      <c r="PBW155" s="629"/>
      <c r="PBX155" s="629"/>
      <c r="PBY155" s="629"/>
      <c r="PBZ155" s="629"/>
      <c r="PCA155" s="629"/>
      <c r="PCB155" s="629"/>
      <c r="PCC155" s="629"/>
      <c r="PCD155" s="629"/>
      <c r="PCE155" s="629"/>
      <c r="PCF155" s="629"/>
      <c r="PCG155" s="629"/>
      <c r="PCH155" s="629"/>
      <c r="PCI155" s="629"/>
      <c r="PCJ155" s="629"/>
      <c r="PCK155" s="629"/>
      <c r="PCL155" s="629"/>
      <c r="PCM155" s="629"/>
      <c r="PCN155" s="629"/>
      <c r="PCO155" s="629"/>
      <c r="PCP155" s="629"/>
      <c r="PCQ155" s="629"/>
      <c r="PCR155" s="629"/>
      <c r="PCS155" s="629"/>
      <c r="PCT155" s="629"/>
      <c r="PCU155" s="629"/>
      <c r="PCV155" s="629"/>
      <c r="PCW155" s="629"/>
      <c r="PCX155" s="629"/>
      <c r="PCY155" s="629"/>
      <c r="PCZ155" s="629"/>
      <c r="PDA155" s="629"/>
      <c r="PDB155" s="629"/>
      <c r="PDC155" s="629"/>
      <c r="PDD155" s="629"/>
      <c r="PDE155" s="629"/>
      <c r="PDF155" s="629"/>
      <c r="PDG155" s="629"/>
      <c r="PDH155" s="629"/>
      <c r="PDI155" s="629"/>
      <c r="PDJ155" s="629"/>
      <c r="PDK155" s="629"/>
      <c r="PDL155" s="629"/>
      <c r="PDM155" s="629"/>
      <c r="PDN155" s="629"/>
      <c r="PDO155" s="629"/>
      <c r="PDP155" s="629"/>
      <c r="PDQ155" s="629"/>
      <c r="PDR155" s="629"/>
      <c r="PDS155" s="629"/>
      <c r="PDT155" s="629"/>
      <c r="PDU155" s="629"/>
      <c r="PDV155" s="629"/>
      <c r="PDW155" s="629"/>
      <c r="PDX155" s="629"/>
      <c r="PDY155" s="629"/>
      <c r="PDZ155" s="629"/>
      <c r="PEA155" s="629"/>
      <c r="PEB155" s="629"/>
      <c r="PEC155" s="629"/>
      <c r="PED155" s="629"/>
      <c r="PEE155" s="629"/>
      <c r="PEF155" s="629"/>
      <c r="PEG155" s="629"/>
      <c r="PEH155" s="629"/>
      <c r="PEI155" s="629"/>
      <c r="PEJ155" s="629"/>
      <c r="PEK155" s="629"/>
      <c r="PEL155" s="629"/>
      <c r="PEM155" s="629"/>
      <c r="PEN155" s="629"/>
      <c r="PEO155" s="629"/>
      <c r="PEP155" s="629"/>
      <c r="PEQ155" s="629"/>
      <c r="PER155" s="629"/>
      <c r="PES155" s="629"/>
      <c r="PET155" s="629"/>
      <c r="PEU155" s="629"/>
      <c r="PEV155" s="629"/>
      <c r="PEW155" s="629"/>
      <c r="PEX155" s="629"/>
      <c r="PEY155" s="629"/>
      <c r="PEZ155" s="629"/>
      <c r="PFA155" s="629"/>
      <c r="PFB155" s="629"/>
      <c r="PFC155" s="629"/>
      <c r="PFD155" s="629"/>
      <c r="PFE155" s="629"/>
      <c r="PFF155" s="629"/>
      <c r="PFG155" s="629"/>
      <c r="PFH155" s="629"/>
      <c r="PFI155" s="629"/>
      <c r="PFJ155" s="629"/>
      <c r="PFK155" s="629"/>
      <c r="PFL155" s="629"/>
      <c r="PFM155" s="629"/>
      <c r="PFN155" s="629"/>
      <c r="PFO155" s="629"/>
      <c r="PFP155" s="629"/>
      <c r="PFQ155" s="629"/>
      <c r="PFR155" s="629"/>
      <c r="PFS155" s="629"/>
      <c r="PFT155" s="629"/>
      <c r="PFU155" s="629"/>
      <c r="PFV155" s="629"/>
      <c r="PFW155" s="629"/>
      <c r="PFX155" s="629"/>
      <c r="PFY155" s="629"/>
      <c r="PFZ155" s="629"/>
      <c r="PGA155" s="629"/>
      <c r="PGB155" s="629"/>
      <c r="PGC155" s="629"/>
      <c r="PGD155" s="629"/>
      <c r="PGE155" s="629"/>
      <c r="PGF155" s="629"/>
      <c r="PGG155" s="629"/>
      <c r="PGH155" s="629"/>
      <c r="PGI155" s="629"/>
      <c r="PGJ155" s="629"/>
      <c r="PGK155" s="629"/>
      <c r="PGL155" s="629"/>
      <c r="PGM155" s="629"/>
      <c r="PGN155" s="629"/>
      <c r="PGO155" s="629"/>
      <c r="PGP155" s="629"/>
      <c r="PGQ155" s="629"/>
      <c r="PGR155" s="629"/>
      <c r="PGS155" s="629"/>
      <c r="PGT155" s="629"/>
      <c r="PGU155" s="629"/>
      <c r="PGV155" s="629"/>
      <c r="PGW155" s="629"/>
      <c r="PGX155" s="629"/>
      <c r="PGY155" s="629"/>
      <c r="PGZ155" s="629"/>
      <c r="PHA155" s="629"/>
      <c r="PHB155" s="629"/>
      <c r="PHC155" s="629"/>
      <c r="PHD155" s="629"/>
      <c r="PHE155" s="629"/>
      <c r="PHF155" s="629"/>
      <c r="PHG155" s="629"/>
      <c r="PHH155" s="629"/>
      <c r="PHI155" s="629"/>
      <c r="PHJ155" s="629"/>
      <c r="PHK155" s="629"/>
      <c r="PHL155" s="629"/>
      <c r="PHM155" s="629"/>
      <c r="PHN155" s="629"/>
      <c r="PHO155" s="629"/>
      <c r="PHP155" s="629"/>
      <c r="PHQ155" s="629"/>
      <c r="PHR155" s="629"/>
      <c r="PHS155" s="629"/>
      <c r="PHT155" s="629"/>
      <c r="PHU155" s="629"/>
      <c r="PHV155" s="629"/>
      <c r="PHW155" s="629"/>
      <c r="PHX155" s="629"/>
      <c r="PHY155" s="629"/>
      <c r="PHZ155" s="629"/>
      <c r="PIA155" s="629"/>
      <c r="PIB155" s="629"/>
      <c r="PIC155" s="629"/>
      <c r="PID155" s="629"/>
      <c r="PIE155" s="629"/>
      <c r="PIF155" s="629"/>
      <c r="PIG155" s="629"/>
      <c r="PIH155" s="629"/>
      <c r="PII155" s="629"/>
      <c r="PIJ155" s="629"/>
      <c r="PIK155" s="629"/>
      <c r="PIL155" s="629"/>
      <c r="PIM155" s="629"/>
      <c r="PIN155" s="629"/>
      <c r="PIO155" s="629"/>
      <c r="PIP155" s="629"/>
      <c r="PIQ155" s="629"/>
      <c r="PIR155" s="629"/>
      <c r="PIS155" s="629"/>
      <c r="PIT155" s="629"/>
      <c r="PIU155" s="629"/>
      <c r="PIV155" s="629"/>
      <c r="PIW155" s="629"/>
      <c r="PIX155" s="629"/>
      <c r="PIY155" s="629"/>
      <c r="PIZ155" s="629"/>
      <c r="PJA155" s="629"/>
      <c r="PJB155" s="629"/>
      <c r="PJC155" s="629"/>
      <c r="PJD155" s="629"/>
      <c r="PJE155" s="629"/>
      <c r="PJF155" s="629"/>
      <c r="PJG155" s="629"/>
      <c r="PJH155" s="629"/>
      <c r="PJI155" s="629"/>
      <c r="PJJ155" s="629"/>
      <c r="PJK155" s="629"/>
      <c r="PJL155" s="629"/>
      <c r="PJM155" s="629"/>
      <c r="PJN155" s="629"/>
      <c r="PJO155" s="629"/>
      <c r="PJP155" s="629"/>
      <c r="PJQ155" s="629"/>
      <c r="PJR155" s="629"/>
      <c r="PJS155" s="629"/>
      <c r="PJT155" s="629"/>
      <c r="PJU155" s="629"/>
      <c r="PJV155" s="629"/>
      <c r="PJW155" s="629"/>
      <c r="PJX155" s="629"/>
      <c r="PJY155" s="629"/>
      <c r="PJZ155" s="629"/>
      <c r="PKA155" s="629"/>
      <c r="PKB155" s="629"/>
      <c r="PKC155" s="629"/>
      <c r="PKD155" s="629"/>
      <c r="PKE155" s="629"/>
      <c r="PKF155" s="629"/>
      <c r="PKG155" s="629"/>
      <c r="PKH155" s="629"/>
      <c r="PKI155" s="629"/>
      <c r="PKJ155" s="629"/>
      <c r="PKK155" s="629"/>
      <c r="PKL155" s="629"/>
      <c r="PKM155" s="629"/>
      <c r="PKN155" s="629"/>
      <c r="PKO155" s="629"/>
      <c r="PKP155" s="629"/>
      <c r="PKQ155" s="629"/>
      <c r="PKR155" s="629"/>
      <c r="PKS155" s="629"/>
      <c r="PKT155" s="629"/>
      <c r="PKU155" s="629"/>
      <c r="PKV155" s="629"/>
      <c r="PKW155" s="629"/>
      <c r="PKX155" s="629"/>
      <c r="PKY155" s="629"/>
      <c r="PKZ155" s="629"/>
      <c r="PLA155" s="629"/>
      <c r="PLB155" s="629"/>
      <c r="PLC155" s="629"/>
      <c r="PLD155" s="629"/>
      <c r="PLE155" s="629"/>
      <c r="PLF155" s="629"/>
      <c r="PLG155" s="629"/>
      <c r="PLH155" s="629"/>
      <c r="PLI155" s="629"/>
      <c r="PLJ155" s="629"/>
      <c r="PLK155" s="629"/>
      <c r="PLL155" s="629"/>
      <c r="PLM155" s="629"/>
      <c r="PLN155" s="629"/>
      <c r="PLO155" s="629"/>
      <c r="PLP155" s="629"/>
      <c r="PLQ155" s="629"/>
      <c r="PLR155" s="629"/>
      <c r="PLS155" s="629"/>
      <c r="PLT155" s="629"/>
      <c r="PLU155" s="629"/>
      <c r="PLV155" s="629"/>
      <c r="PLW155" s="629"/>
      <c r="PLX155" s="629"/>
      <c r="PLY155" s="629"/>
      <c r="PLZ155" s="629"/>
      <c r="PMA155" s="629"/>
      <c r="PMB155" s="629"/>
      <c r="PMC155" s="629"/>
      <c r="PMD155" s="629"/>
      <c r="PME155" s="629"/>
      <c r="PMF155" s="629"/>
      <c r="PMG155" s="629"/>
      <c r="PMH155" s="629"/>
      <c r="PMI155" s="629"/>
      <c r="PMJ155" s="629"/>
      <c r="PMK155" s="629"/>
      <c r="PML155" s="629"/>
      <c r="PMM155" s="629"/>
      <c r="PMN155" s="629"/>
      <c r="PMO155" s="629"/>
      <c r="PMP155" s="629"/>
      <c r="PMQ155" s="629"/>
      <c r="PMR155" s="629"/>
      <c r="PMS155" s="629"/>
      <c r="PMT155" s="629"/>
      <c r="PMU155" s="629"/>
      <c r="PMV155" s="629"/>
      <c r="PMW155" s="629"/>
      <c r="PMX155" s="629"/>
      <c r="PMY155" s="629"/>
      <c r="PMZ155" s="629"/>
      <c r="PNA155" s="629"/>
      <c r="PNB155" s="629"/>
      <c r="PNC155" s="629"/>
      <c r="PND155" s="629"/>
      <c r="PNE155" s="629"/>
      <c r="PNF155" s="629"/>
      <c r="PNG155" s="629"/>
      <c r="PNH155" s="629"/>
      <c r="PNI155" s="629"/>
      <c r="PNJ155" s="629"/>
      <c r="PNK155" s="629"/>
      <c r="PNL155" s="629"/>
      <c r="PNM155" s="629"/>
      <c r="PNN155" s="629"/>
      <c r="PNO155" s="629"/>
      <c r="PNP155" s="629"/>
      <c r="PNQ155" s="629"/>
      <c r="PNR155" s="629"/>
      <c r="PNS155" s="629"/>
      <c r="PNT155" s="629"/>
      <c r="PNU155" s="629"/>
      <c r="PNV155" s="629"/>
      <c r="PNW155" s="629"/>
      <c r="PNX155" s="629"/>
      <c r="PNY155" s="629"/>
      <c r="PNZ155" s="629"/>
      <c r="POA155" s="629"/>
      <c r="POB155" s="629"/>
      <c r="POC155" s="629"/>
      <c r="POD155" s="629"/>
      <c r="POE155" s="629"/>
      <c r="POF155" s="629"/>
      <c r="POG155" s="629"/>
      <c r="POH155" s="629"/>
      <c r="POI155" s="629"/>
      <c r="POJ155" s="629"/>
      <c r="POK155" s="629"/>
      <c r="POL155" s="629"/>
      <c r="POM155" s="629"/>
      <c r="PON155" s="629"/>
      <c r="POO155" s="629"/>
      <c r="POP155" s="629"/>
      <c r="POQ155" s="629"/>
      <c r="POR155" s="629"/>
      <c r="POS155" s="629"/>
      <c r="POT155" s="629"/>
      <c r="POU155" s="629"/>
      <c r="POV155" s="629"/>
      <c r="POW155" s="629"/>
      <c r="POX155" s="629"/>
      <c r="POY155" s="629"/>
      <c r="POZ155" s="629"/>
      <c r="PPA155" s="629"/>
      <c r="PPB155" s="629"/>
      <c r="PPC155" s="629"/>
      <c r="PPD155" s="629"/>
      <c r="PPE155" s="629"/>
      <c r="PPF155" s="629"/>
      <c r="PPG155" s="629"/>
      <c r="PPH155" s="629"/>
      <c r="PPI155" s="629"/>
      <c r="PPJ155" s="629"/>
      <c r="PPK155" s="629"/>
      <c r="PPL155" s="629"/>
      <c r="PPM155" s="629"/>
      <c r="PPN155" s="629"/>
      <c r="PPO155" s="629"/>
      <c r="PPP155" s="629"/>
      <c r="PPQ155" s="629"/>
      <c r="PPR155" s="629"/>
      <c r="PPS155" s="629"/>
      <c r="PPT155" s="629"/>
      <c r="PPU155" s="629"/>
      <c r="PPV155" s="629"/>
      <c r="PPW155" s="629"/>
      <c r="PPX155" s="629"/>
      <c r="PPY155" s="629"/>
      <c r="PPZ155" s="629"/>
      <c r="PQA155" s="629"/>
      <c r="PQB155" s="629"/>
      <c r="PQC155" s="629"/>
      <c r="PQD155" s="629"/>
      <c r="PQE155" s="629"/>
      <c r="PQF155" s="629"/>
      <c r="PQG155" s="629"/>
      <c r="PQH155" s="629"/>
      <c r="PQI155" s="629"/>
      <c r="PQJ155" s="629"/>
      <c r="PQK155" s="629"/>
      <c r="PQL155" s="629"/>
      <c r="PQM155" s="629"/>
      <c r="PQN155" s="629"/>
      <c r="PQO155" s="629"/>
      <c r="PQP155" s="629"/>
      <c r="PQQ155" s="629"/>
      <c r="PQR155" s="629"/>
      <c r="PQS155" s="629"/>
      <c r="PQT155" s="629"/>
      <c r="PQU155" s="629"/>
      <c r="PQV155" s="629"/>
      <c r="PQW155" s="629"/>
      <c r="PQX155" s="629"/>
      <c r="PQY155" s="629"/>
      <c r="PQZ155" s="629"/>
      <c r="PRA155" s="629"/>
      <c r="PRB155" s="629"/>
      <c r="PRC155" s="629"/>
      <c r="PRD155" s="629"/>
      <c r="PRE155" s="629"/>
      <c r="PRF155" s="629"/>
      <c r="PRG155" s="629"/>
      <c r="PRH155" s="629"/>
      <c r="PRI155" s="629"/>
      <c r="PRJ155" s="629"/>
      <c r="PRK155" s="629"/>
      <c r="PRL155" s="629"/>
      <c r="PRM155" s="629"/>
      <c r="PRN155" s="629"/>
      <c r="PRO155" s="629"/>
      <c r="PRP155" s="629"/>
      <c r="PRQ155" s="629"/>
      <c r="PRR155" s="629"/>
      <c r="PRS155" s="629"/>
      <c r="PRT155" s="629"/>
      <c r="PRU155" s="629"/>
      <c r="PRV155" s="629"/>
      <c r="PRW155" s="629"/>
      <c r="PRX155" s="629"/>
      <c r="PRY155" s="629"/>
      <c r="PRZ155" s="629"/>
      <c r="PSA155" s="629"/>
      <c r="PSB155" s="629"/>
      <c r="PSC155" s="629"/>
      <c r="PSD155" s="629"/>
      <c r="PSE155" s="629"/>
      <c r="PSF155" s="629"/>
      <c r="PSG155" s="629"/>
      <c r="PSH155" s="629"/>
      <c r="PSI155" s="629"/>
      <c r="PSJ155" s="629"/>
      <c r="PSK155" s="629"/>
      <c r="PSL155" s="629"/>
      <c r="PSM155" s="629"/>
      <c r="PSN155" s="629"/>
      <c r="PSO155" s="629"/>
      <c r="PSP155" s="629"/>
      <c r="PSQ155" s="629"/>
      <c r="PSR155" s="629"/>
      <c r="PSS155" s="629"/>
      <c r="PST155" s="629"/>
      <c r="PSU155" s="629"/>
      <c r="PSV155" s="629"/>
      <c r="PSW155" s="629"/>
      <c r="PSX155" s="629"/>
      <c r="PSY155" s="629"/>
      <c r="PSZ155" s="629"/>
      <c r="PTA155" s="629"/>
      <c r="PTB155" s="629"/>
      <c r="PTC155" s="629"/>
      <c r="PTD155" s="629"/>
      <c r="PTE155" s="629"/>
      <c r="PTF155" s="629"/>
      <c r="PTG155" s="629"/>
      <c r="PTH155" s="629"/>
      <c r="PTI155" s="629"/>
      <c r="PTJ155" s="629"/>
      <c r="PTK155" s="629"/>
      <c r="PTL155" s="629"/>
      <c r="PTM155" s="629"/>
      <c r="PTN155" s="629"/>
      <c r="PTO155" s="629"/>
      <c r="PTP155" s="629"/>
      <c r="PTQ155" s="629"/>
      <c r="PTR155" s="629"/>
      <c r="PTS155" s="629"/>
      <c r="PTT155" s="629"/>
      <c r="PTU155" s="629"/>
      <c r="PTV155" s="629"/>
      <c r="PTW155" s="629"/>
      <c r="PTX155" s="629"/>
      <c r="PTY155" s="629"/>
      <c r="PTZ155" s="629"/>
      <c r="PUA155" s="629"/>
      <c r="PUB155" s="629"/>
      <c r="PUC155" s="629"/>
      <c r="PUD155" s="629"/>
      <c r="PUE155" s="629"/>
      <c r="PUF155" s="629"/>
      <c r="PUG155" s="629"/>
      <c r="PUH155" s="629"/>
      <c r="PUI155" s="629"/>
      <c r="PUJ155" s="629"/>
      <c r="PUK155" s="629"/>
      <c r="PUL155" s="629"/>
      <c r="PUM155" s="629"/>
      <c r="PUN155" s="629"/>
      <c r="PUO155" s="629"/>
      <c r="PUP155" s="629"/>
      <c r="PUQ155" s="629"/>
      <c r="PUR155" s="629"/>
      <c r="PUS155" s="629"/>
      <c r="PUT155" s="629"/>
      <c r="PUU155" s="629"/>
      <c r="PUV155" s="629"/>
      <c r="PUW155" s="629"/>
      <c r="PUX155" s="629"/>
      <c r="PUY155" s="629"/>
      <c r="PUZ155" s="629"/>
      <c r="PVA155" s="629"/>
      <c r="PVB155" s="629"/>
      <c r="PVC155" s="629"/>
      <c r="PVD155" s="629"/>
      <c r="PVE155" s="629"/>
      <c r="PVF155" s="629"/>
      <c r="PVG155" s="629"/>
      <c r="PVH155" s="629"/>
      <c r="PVI155" s="629"/>
      <c r="PVJ155" s="629"/>
      <c r="PVK155" s="629"/>
      <c r="PVL155" s="629"/>
      <c r="PVM155" s="629"/>
      <c r="PVN155" s="629"/>
      <c r="PVO155" s="629"/>
      <c r="PVP155" s="629"/>
      <c r="PVQ155" s="629"/>
      <c r="PVR155" s="629"/>
      <c r="PVS155" s="629"/>
      <c r="PVT155" s="629"/>
      <c r="PVU155" s="629"/>
      <c r="PVV155" s="629"/>
      <c r="PVW155" s="629"/>
      <c r="PVX155" s="629"/>
      <c r="PVY155" s="629"/>
      <c r="PVZ155" s="629"/>
      <c r="PWA155" s="629"/>
      <c r="PWB155" s="629"/>
      <c r="PWC155" s="629"/>
      <c r="PWD155" s="629"/>
      <c r="PWE155" s="629"/>
      <c r="PWF155" s="629"/>
      <c r="PWG155" s="629"/>
      <c r="PWH155" s="629"/>
      <c r="PWI155" s="629"/>
      <c r="PWJ155" s="629"/>
      <c r="PWK155" s="629"/>
      <c r="PWL155" s="629"/>
      <c r="PWM155" s="629"/>
      <c r="PWN155" s="629"/>
      <c r="PWO155" s="629"/>
      <c r="PWP155" s="629"/>
      <c r="PWQ155" s="629"/>
      <c r="PWR155" s="629"/>
      <c r="PWS155" s="629"/>
      <c r="PWT155" s="629"/>
      <c r="PWU155" s="629"/>
      <c r="PWV155" s="629"/>
      <c r="PWW155" s="629"/>
      <c r="PWX155" s="629"/>
      <c r="PWY155" s="629"/>
      <c r="PWZ155" s="629"/>
      <c r="PXA155" s="629"/>
      <c r="PXB155" s="629"/>
      <c r="PXC155" s="629"/>
      <c r="PXD155" s="629"/>
      <c r="PXE155" s="629"/>
      <c r="PXF155" s="629"/>
      <c r="PXG155" s="629"/>
      <c r="PXH155" s="629"/>
      <c r="PXI155" s="629"/>
      <c r="PXJ155" s="629"/>
      <c r="PXK155" s="629"/>
      <c r="PXL155" s="629"/>
      <c r="PXM155" s="629"/>
      <c r="PXN155" s="629"/>
      <c r="PXO155" s="629"/>
      <c r="PXP155" s="629"/>
      <c r="PXQ155" s="629"/>
      <c r="PXR155" s="629"/>
      <c r="PXS155" s="629"/>
      <c r="PXT155" s="629"/>
      <c r="PXU155" s="629"/>
      <c r="PXV155" s="629"/>
      <c r="PXW155" s="629"/>
      <c r="PXX155" s="629"/>
      <c r="PXY155" s="629"/>
      <c r="PXZ155" s="629"/>
      <c r="PYA155" s="629"/>
      <c r="PYB155" s="629"/>
      <c r="PYC155" s="629"/>
      <c r="PYD155" s="629"/>
      <c r="PYE155" s="629"/>
      <c r="PYF155" s="629"/>
      <c r="PYG155" s="629"/>
      <c r="PYH155" s="629"/>
      <c r="PYI155" s="629"/>
      <c r="PYJ155" s="629"/>
      <c r="PYK155" s="629"/>
      <c r="PYL155" s="629"/>
      <c r="PYM155" s="629"/>
      <c r="PYN155" s="629"/>
      <c r="PYO155" s="629"/>
      <c r="PYP155" s="629"/>
      <c r="PYQ155" s="629"/>
      <c r="PYR155" s="629"/>
      <c r="PYS155" s="629"/>
      <c r="PYT155" s="629"/>
      <c r="PYU155" s="629"/>
      <c r="PYV155" s="629"/>
      <c r="PYW155" s="629"/>
      <c r="PYX155" s="629"/>
      <c r="PYY155" s="629"/>
      <c r="PYZ155" s="629"/>
      <c r="PZA155" s="629"/>
      <c r="PZB155" s="629"/>
      <c r="PZC155" s="629"/>
      <c r="PZD155" s="629"/>
      <c r="PZE155" s="629"/>
      <c r="PZF155" s="629"/>
      <c r="PZG155" s="629"/>
      <c r="PZH155" s="629"/>
      <c r="PZI155" s="629"/>
      <c r="PZJ155" s="629"/>
      <c r="PZK155" s="629"/>
      <c r="PZL155" s="629"/>
      <c r="PZM155" s="629"/>
      <c r="PZN155" s="629"/>
      <c r="PZO155" s="629"/>
      <c r="PZP155" s="629"/>
      <c r="PZQ155" s="629"/>
      <c r="PZR155" s="629"/>
      <c r="PZS155" s="629"/>
      <c r="PZT155" s="629"/>
      <c r="PZU155" s="629"/>
      <c r="PZV155" s="629"/>
      <c r="PZW155" s="629"/>
      <c r="PZX155" s="629"/>
      <c r="PZY155" s="629"/>
      <c r="PZZ155" s="629"/>
      <c r="QAA155" s="629"/>
      <c r="QAB155" s="629"/>
      <c r="QAC155" s="629"/>
      <c r="QAD155" s="629"/>
      <c r="QAE155" s="629"/>
      <c r="QAF155" s="629"/>
      <c r="QAG155" s="629"/>
      <c r="QAH155" s="629"/>
      <c r="QAI155" s="629"/>
      <c r="QAJ155" s="629"/>
      <c r="QAK155" s="629"/>
      <c r="QAL155" s="629"/>
      <c r="QAM155" s="629"/>
      <c r="QAN155" s="629"/>
      <c r="QAO155" s="629"/>
      <c r="QAP155" s="629"/>
      <c r="QAQ155" s="629"/>
      <c r="QAR155" s="629"/>
      <c r="QAS155" s="629"/>
      <c r="QAT155" s="629"/>
      <c r="QAU155" s="629"/>
      <c r="QAV155" s="629"/>
      <c r="QAW155" s="629"/>
      <c r="QAX155" s="629"/>
      <c r="QAY155" s="629"/>
      <c r="QAZ155" s="629"/>
      <c r="QBA155" s="629"/>
      <c r="QBB155" s="629"/>
      <c r="QBC155" s="629"/>
      <c r="QBD155" s="629"/>
      <c r="QBE155" s="629"/>
      <c r="QBF155" s="629"/>
      <c r="QBG155" s="629"/>
      <c r="QBH155" s="629"/>
      <c r="QBI155" s="629"/>
      <c r="QBJ155" s="629"/>
      <c r="QBK155" s="629"/>
      <c r="QBL155" s="629"/>
      <c r="QBM155" s="629"/>
      <c r="QBN155" s="629"/>
      <c r="QBO155" s="629"/>
      <c r="QBP155" s="629"/>
      <c r="QBQ155" s="629"/>
      <c r="QBR155" s="629"/>
      <c r="QBS155" s="629"/>
      <c r="QBT155" s="629"/>
      <c r="QBU155" s="629"/>
      <c r="QBV155" s="629"/>
      <c r="QBW155" s="629"/>
      <c r="QBX155" s="629"/>
      <c r="QBY155" s="629"/>
      <c r="QBZ155" s="629"/>
      <c r="QCA155" s="629"/>
      <c r="QCB155" s="629"/>
      <c r="QCC155" s="629"/>
      <c r="QCD155" s="629"/>
      <c r="QCE155" s="629"/>
      <c r="QCF155" s="629"/>
      <c r="QCG155" s="629"/>
      <c r="QCH155" s="629"/>
      <c r="QCI155" s="629"/>
      <c r="QCJ155" s="629"/>
      <c r="QCK155" s="629"/>
      <c r="QCL155" s="629"/>
      <c r="QCM155" s="629"/>
      <c r="QCN155" s="629"/>
      <c r="QCO155" s="629"/>
      <c r="QCP155" s="629"/>
      <c r="QCQ155" s="629"/>
      <c r="QCR155" s="629"/>
      <c r="QCS155" s="629"/>
      <c r="QCT155" s="629"/>
      <c r="QCU155" s="629"/>
      <c r="QCV155" s="629"/>
      <c r="QCW155" s="629"/>
      <c r="QCX155" s="629"/>
      <c r="QCY155" s="629"/>
      <c r="QCZ155" s="629"/>
      <c r="QDA155" s="629"/>
      <c r="QDB155" s="629"/>
      <c r="QDC155" s="629"/>
      <c r="QDD155" s="629"/>
      <c r="QDE155" s="629"/>
      <c r="QDF155" s="629"/>
      <c r="QDG155" s="629"/>
      <c r="QDH155" s="629"/>
      <c r="QDI155" s="629"/>
      <c r="QDJ155" s="629"/>
      <c r="QDK155" s="629"/>
      <c r="QDL155" s="629"/>
      <c r="QDM155" s="629"/>
      <c r="QDN155" s="629"/>
      <c r="QDO155" s="629"/>
      <c r="QDP155" s="629"/>
      <c r="QDQ155" s="629"/>
      <c r="QDR155" s="629"/>
      <c r="QDS155" s="629"/>
      <c r="QDT155" s="629"/>
      <c r="QDU155" s="629"/>
      <c r="QDV155" s="629"/>
      <c r="QDW155" s="629"/>
      <c r="QDX155" s="629"/>
      <c r="QDY155" s="629"/>
      <c r="QDZ155" s="629"/>
      <c r="QEA155" s="629"/>
      <c r="QEB155" s="629"/>
      <c r="QEC155" s="629"/>
      <c r="QED155" s="629"/>
      <c r="QEE155" s="629"/>
      <c r="QEF155" s="629"/>
      <c r="QEG155" s="629"/>
      <c r="QEH155" s="629"/>
      <c r="QEI155" s="629"/>
      <c r="QEJ155" s="629"/>
      <c r="QEK155" s="629"/>
      <c r="QEL155" s="629"/>
      <c r="QEM155" s="629"/>
      <c r="QEN155" s="629"/>
      <c r="QEO155" s="629"/>
      <c r="QEP155" s="629"/>
      <c r="QEQ155" s="629"/>
      <c r="QER155" s="629"/>
      <c r="QES155" s="629"/>
      <c r="QET155" s="629"/>
      <c r="QEU155" s="629"/>
      <c r="QEV155" s="629"/>
      <c r="QEW155" s="629"/>
      <c r="QEX155" s="629"/>
      <c r="QEY155" s="629"/>
      <c r="QEZ155" s="629"/>
      <c r="QFA155" s="629"/>
      <c r="QFB155" s="629"/>
      <c r="QFC155" s="629"/>
      <c r="QFD155" s="629"/>
      <c r="QFE155" s="629"/>
      <c r="QFF155" s="629"/>
      <c r="QFG155" s="629"/>
      <c r="QFH155" s="629"/>
      <c r="QFI155" s="629"/>
      <c r="QFJ155" s="629"/>
      <c r="QFK155" s="629"/>
      <c r="QFL155" s="629"/>
      <c r="QFM155" s="629"/>
      <c r="QFN155" s="629"/>
      <c r="QFO155" s="629"/>
      <c r="QFP155" s="629"/>
      <c r="QFQ155" s="629"/>
      <c r="QFR155" s="629"/>
      <c r="QFS155" s="629"/>
      <c r="QFT155" s="629"/>
      <c r="QFU155" s="629"/>
      <c r="QFV155" s="629"/>
      <c r="QFW155" s="629"/>
      <c r="QFX155" s="629"/>
      <c r="QFY155" s="629"/>
      <c r="QFZ155" s="629"/>
      <c r="QGA155" s="629"/>
      <c r="QGB155" s="629"/>
      <c r="QGC155" s="629"/>
      <c r="QGD155" s="629"/>
      <c r="QGE155" s="629"/>
      <c r="QGF155" s="629"/>
      <c r="QGG155" s="629"/>
      <c r="QGH155" s="629"/>
      <c r="QGI155" s="629"/>
      <c r="QGJ155" s="629"/>
      <c r="QGK155" s="629"/>
      <c r="QGL155" s="629"/>
      <c r="QGM155" s="629"/>
      <c r="QGN155" s="629"/>
      <c r="QGO155" s="629"/>
      <c r="QGP155" s="629"/>
      <c r="QGQ155" s="629"/>
      <c r="QGR155" s="629"/>
      <c r="QGS155" s="629"/>
      <c r="QGT155" s="629"/>
      <c r="QGU155" s="629"/>
      <c r="QGV155" s="629"/>
      <c r="QGW155" s="629"/>
      <c r="QGX155" s="629"/>
      <c r="QGY155" s="629"/>
      <c r="QGZ155" s="629"/>
      <c r="QHA155" s="629"/>
      <c r="QHB155" s="629"/>
      <c r="QHC155" s="629"/>
      <c r="QHD155" s="629"/>
      <c r="QHE155" s="629"/>
      <c r="QHF155" s="629"/>
      <c r="QHG155" s="629"/>
      <c r="QHH155" s="629"/>
      <c r="QHI155" s="629"/>
      <c r="QHJ155" s="629"/>
      <c r="QHK155" s="629"/>
      <c r="QHL155" s="629"/>
      <c r="QHM155" s="629"/>
      <c r="QHN155" s="629"/>
      <c r="QHO155" s="629"/>
      <c r="QHP155" s="629"/>
      <c r="QHQ155" s="629"/>
      <c r="QHR155" s="629"/>
      <c r="QHS155" s="629"/>
      <c r="QHT155" s="629"/>
      <c r="QHU155" s="629"/>
      <c r="QHV155" s="629"/>
      <c r="QHW155" s="629"/>
      <c r="QHX155" s="629"/>
      <c r="QHY155" s="629"/>
      <c r="QHZ155" s="629"/>
      <c r="QIA155" s="629"/>
      <c r="QIB155" s="629"/>
      <c r="QIC155" s="629"/>
      <c r="QID155" s="629"/>
      <c r="QIE155" s="629"/>
      <c r="QIF155" s="629"/>
      <c r="QIG155" s="629"/>
      <c r="QIH155" s="629"/>
      <c r="QII155" s="629"/>
      <c r="QIJ155" s="629"/>
      <c r="QIK155" s="629"/>
      <c r="QIL155" s="629"/>
      <c r="QIM155" s="629"/>
      <c r="QIN155" s="629"/>
      <c r="QIO155" s="629"/>
      <c r="QIP155" s="629"/>
      <c r="QIQ155" s="629"/>
      <c r="QIR155" s="629"/>
      <c r="QIS155" s="629"/>
      <c r="QIT155" s="629"/>
      <c r="QIU155" s="629"/>
      <c r="QIV155" s="629"/>
      <c r="QIW155" s="629"/>
      <c r="QIX155" s="629"/>
      <c r="QIY155" s="629"/>
      <c r="QIZ155" s="629"/>
      <c r="QJA155" s="629"/>
      <c r="QJB155" s="629"/>
      <c r="QJC155" s="629"/>
      <c r="QJD155" s="629"/>
      <c r="QJE155" s="629"/>
      <c r="QJF155" s="629"/>
      <c r="QJG155" s="629"/>
      <c r="QJH155" s="629"/>
      <c r="QJI155" s="629"/>
      <c r="QJJ155" s="629"/>
      <c r="QJK155" s="629"/>
      <c r="QJL155" s="629"/>
      <c r="QJM155" s="629"/>
      <c r="QJN155" s="629"/>
      <c r="QJO155" s="629"/>
      <c r="QJP155" s="629"/>
      <c r="QJQ155" s="629"/>
      <c r="QJR155" s="629"/>
      <c r="QJS155" s="629"/>
      <c r="QJT155" s="629"/>
      <c r="QJU155" s="629"/>
      <c r="QJV155" s="629"/>
      <c r="QJW155" s="629"/>
      <c r="QJX155" s="629"/>
      <c r="QJY155" s="629"/>
      <c r="QJZ155" s="629"/>
      <c r="QKA155" s="629"/>
      <c r="QKB155" s="629"/>
      <c r="QKC155" s="629"/>
      <c r="QKD155" s="629"/>
      <c r="QKE155" s="629"/>
      <c r="QKF155" s="629"/>
      <c r="QKG155" s="629"/>
      <c r="QKH155" s="629"/>
      <c r="QKI155" s="629"/>
      <c r="QKJ155" s="629"/>
      <c r="QKK155" s="629"/>
      <c r="QKL155" s="629"/>
      <c r="QKM155" s="629"/>
      <c r="QKN155" s="629"/>
      <c r="QKO155" s="629"/>
      <c r="QKP155" s="629"/>
      <c r="QKQ155" s="629"/>
      <c r="QKR155" s="629"/>
      <c r="QKS155" s="629"/>
      <c r="QKT155" s="629"/>
      <c r="QKU155" s="629"/>
      <c r="QKV155" s="629"/>
      <c r="QKW155" s="629"/>
      <c r="QKX155" s="629"/>
      <c r="QKY155" s="629"/>
      <c r="QKZ155" s="629"/>
      <c r="QLA155" s="629"/>
      <c r="QLB155" s="629"/>
      <c r="QLC155" s="629"/>
      <c r="QLD155" s="629"/>
      <c r="QLE155" s="629"/>
      <c r="QLF155" s="629"/>
      <c r="QLG155" s="629"/>
      <c r="QLH155" s="629"/>
      <c r="QLI155" s="629"/>
      <c r="QLJ155" s="629"/>
      <c r="QLK155" s="629"/>
      <c r="QLL155" s="629"/>
      <c r="QLM155" s="629"/>
      <c r="QLN155" s="629"/>
      <c r="QLO155" s="629"/>
      <c r="QLP155" s="629"/>
      <c r="QLQ155" s="629"/>
      <c r="QLR155" s="629"/>
      <c r="QLS155" s="629"/>
      <c r="QLT155" s="629"/>
      <c r="QLU155" s="629"/>
      <c r="QLV155" s="629"/>
      <c r="QLW155" s="629"/>
      <c r="QLX155" s="629"/>
      <c r="QLY155" s="629"/>
      <c r="QLZ155" s="629"/>
      <c r="QMA155" s="629"/>
      <c r="QMB155" s="629"/>
      <c r="QMC155" s="629"/>
      <c r="QMD155" s="629"/>
      <c r="QME155" s="629"/>
      <c r="QMF155" s="629"/>
      <c r="QMG155" s="629"/>
      <c r="QMH155" s="629"/>
      <c r="QMI155" s="629"/>
      <c r="QMJ155" s="629"/>
      <c r="QMK155" s="629"/>
      <c r="QML155" s="629"/>
      <c r="QMM155" s="629"/>
      <c r="QMN155" s="629"/>
      <c r="QMO155" s="629"/>
      <c r="QMP155" s="629"/>
      <c r="QMQ155" s="629"/>
      <c r="QMR155" s="629"/>
      <c r="QMS155" s="629"/>
      <c r="QMT155" s="629"/>
      <c r="QMU155" s="629"/>
      <c r="QMV155" s="629"/>
      <c r="QMW155" s="629"/>
      <c r="QMX155" s="629"/>
      <c r="QMY155" s="629"/>
      <c r="QMZ155" s="629"/>
      <c r="QNA155" s="629"/>
      <c r="QNB155" s="629"/>
      <c r="QNC155" s="629"/>
      <c r="QND155" s="629"/>
      <c r="QNE155" s="629"/>
      <c r="QNF155" s="629"/>
      <c r="QNG155" s="629"/>
      <c r="QNH155" s="629"/>
      <c r="QNI155" s="629"/>
      <c r="QNJ155" s="629"/>
      <c r="QNK155" s="629"/>
      <c r="QNL155" s="629"/>
      <c r="QNM155" s="629"/>
      <c r="QNN155" s="629"/>
      <c r="QNO155" s="629"/>
      <c r="QNP155" s="629"/>
      <c r="QNQ155" s="629"/>
      <c r="QNR155" s="629"/>
      <c r="QNS155" s="629"/>
      <c r="QNT155" s="629"/>
      <c r="QNU155" s="629"/>
      <c r="QNV155" s="629"/>
      <c r="QNW155" s="629"/>
      <c r="QNX155" s="629"/>
      <c r="QNY155" s="629"/>
      <c r="QNZ155" s="629"/>
      <c r="QOA155" s="629"/>
      <c r="QOB155" s="629"/>
      <c r="QOC155" s="629"/>
      <c r="QOD155" s="629"/>
      <c r="QOE155" s="629"/>
      <c r="QOF155" s="629"/>
      <c r="QOG155" s="629"/>
      <c r="QOH155" s="629"/>
      <c r="QOI155" s="629"/>
      <c r="QOJ155" s="629"/>
      <c r="QOK155" s="629"/>
      <c r="QOL155" s="629"/>
      <c r="QOM155" s="629"/>
      <c r="QON155" s="629"/>
      <c r="QOO155" s="629"/>
      <c r="QOP155" s="629"/>
      <c r="QOQ155" s="629"/>
      <c r="QOR155" s="629"/>
      <c r="QOS155" s="629"/>
      <c r="QOT155" s="629"/>
      <c r="QOU155" s="629"/>
      <c r="QOV155" s="629"/>
      <c r="QOW155" s="629"/>
      <c r="QOX155" s="629"/>
      <c r="QOY155" s="629"/>
      <c r="QOZ155" s="629"/>
      <c r="QPA155" s="629"/>
      <c r="QPB155" s="629"/>
      <c r="QPC155" s="629"/>
      <c r="QPD155" s="629"/>
      <c r="QPE155" s="629"/>
      <c r="QPF155" s="629"/>
      <c r="QPG155" s="629"/>
      <c r="QPH155" s="629"/>
      <c r="QPI155" s="629"/>
      <c r="QPJ155" s="629"/>
      <c r="QPK155" s="629"/>
      <c r="QPL155" s="629"/>
      <c r="QPM155" s="629"/>
      <c r="QPN155" s="629"/>
      <c r="QPO155" s="629"/>
      <c r="QPP155" s="629"/>
      <c r="QPQ155" s="629"/>
      <c r="QPR155" s="629"/>
      <c r="QPS155" s="629"/>
      <c r="QPT155" s="629"/>
      <c r="QPU155" s="629"/>
      <c r="QPV155" s="629"/>
      <c r="QPW155" s="629"/>
      <c r="QPX155" s="629"/>
      <c r="QPY155" s="629"/>
      <c r="QPZ155" s="629"/>
      <c r="QQA155" s="629"/>
      <c r="QQB155" s="629"/>
      <c r="QQC155" s="629"/>
      <c r="QQD155" s="629"/>
      <c r="QQE155" s="629"/>
      <c r="QQF155" s="629"/>
      <c r="QQG155" s="629"/>
      <c r="QQH155" s="629"/>
      <c r="QQI155" s="629"/>
      <c r="QQJ155" s="629"/>
      <c r="QQK155" s="629"/>
      <c r="QQL155" s="629"/>
      <c r="QQM155" s="629"/>
      <c r="QQN155" s="629"/>
      <c r="QQO155" s="629"/>
      <c r="QQP155" s="629"/>
      <c r="QQQ155" s="629"/>
      <c r="QQR155" s="629"/>
      <c r="QQS155" s="629"/>
      <c r="QQT155" s="629"/>
      <c r="QQU155" s="629"/>
      <c r="QQV155" s="629"/>
      <c r="QQW155" s="629"/>
      <c r="QQX155" s="629"/>
      <c r="QQY155" s="629"/>
      <c r="QQZ155" s="629"/>
      <c r="QRA155" s="629"/>
      <c r="QRB155" s="629"/>
      <c r="QRC155" s="629"/>
      <c r="QRD155" s="629"/>
      <c r="QRE155" s="629"/>
      <c r="QRF155" s="629"/>
      <c r="QRG155" s="629"/>
      <c r="QRH155" s="629"/>
      <c r="QRI155" s="629"/>
      <c r="QRJ155" s="629"/>
      <c r="QRK155" s="629"/>
      <c r="QRL155" s="629"/>
      <c r="QRM155" s="629"/>
      <c r="QRN155" s="629"/>
      <c r="QRO155" s="629"/>
      <c r="QRP155" s="629"/>
      <c r="QRQ155" s="629"/>
      <c r="QRR155" s="629"/>
      <c r="QRS155" s="629"/>
      <c r="QRT155" s="629"/>
      <c r="QRU155" s="629"/>
      <c r="QRV155" s="629"/>
      <c r="QRW155" s="629"/>
      <c r="QRX155" s="629"/>
      <c r="QRY155" s="629"/>
      <c r="QRZ155" s="629"/>
      <c r="QSA155" s="629"/>
      <c r="QSB155" s="629"/>
      <c r="QSC155" s="629"/>
      <c r="QSD155" s="629"/>
      <c r="QSE155" s="629"/>
      <c r="QSF155" s="629"/>
      <c r="QSG155" s="629"/>
      <c r="QSH155" s="629"/>
      <c r="QSI155" s="629"/>
      <c r="QSJ155" s="629"/>
      <c r="QSK155" s="629"/>
      <c r="QSL155" s="629"/>
      <c r="QSM155" s="629"/>
      <c r="QSN155" s="629"/>
      <c r="QSO155" s="629"/>
      <c r="QSP155" s="629"/>
      <c r="QSQ155" s="629"/>
      <c r="QSR155" s="629"/>
      <c r="QSS155" s="629"/>
      <c r="QST155" s="629"/>
      <c r="QSU155" s="629"/>
      <c r="QSV155" s="629"/>
      <c r="QSW155" s="629"/>
      <c r="QSX155" s="629"/>
      <c r="QSY155" s="629"/>
      <c r="QSZ155" s="629"/>
      <c r="QTA155" s="629"/>
      <c r="QTB155" s="629"/>
      <c r="QTC155" s="629"/>
      <c r="QTD155" s="629"/>
      <c r="QTE155" s="629"/>
      <c r="QTF155" s="629"/>
      <c r="QTG155" s="629"/>
      <c r="QTH155" s="629"/>
      <c r="QTI155" s="629"/>
      <c r="QTJ155" s="629"/>
      <c r="QTK155" s="629"/>
      <c r="QTL155" s="629"/>
      <c r="QTM155" s="629"/>
      <c r="QTN155" s="629"/>
      <c r="QTO155" s="629"/>
      <c r="QTP155" s="629"/>
      <c r="QTQ155" s="629"/>
      <c r="QTR155" s="629"/>
      <c r="QTS155" s="629"/>
      <c r="QTT155" s="629"/>
      <c r="QTU155" s="629"/>
      <c r="QTV155" s="629"/>
      <c r="QTW155" s="629"/>
      <c r="QTX155" s="629"/>
      <c r="QTY155" s="629"/>
      <c r="QTZ155" s="629"/>
      <c r="QUA155" s="629"/>
      <c r="QUB155" s="629"/>
      <c r="QUC155" s="629"/>
      <c r="QUD155" s="629"/>
      <c r="QUE155" s="629"/>
      <c r="QUF155" s="629"/>
      <c r="QUG155" s="629"/>
      <c r="QUH155" s="629"/>
      <c r="QUI155" s="629"/>
      <c r="QUJ155" s="629"/>
      <c r="QUK155" s="629"/>
      <c r="QUL155" s="629"/>
      <c r="QUM155" s="629"/>
      <c r="QUN155" s="629"/>
      <c r="QUO155" s="629"/>
      <c r="QUP155" s="629"/>
      <c r="QUQ155" s="629"/>
      <c r="QUR155" s="629"/>
      <c r="QUS155" s="629"/>
      <c r="QUT155" s="629"/>
      <c r="QUU155" s="629"/>
      <c r="QUV155" s="629"/>
      <c r="QUW155" s="629"/>
      <c r="QUX155" s="629"/>
      <c r="QUY155" s="629"/>
      <c r="QUZ155" s="629"/>
      <c r="QVA155" s="629"/>
      <c r="QVB155" s="629"/>
      <c r="QVC155" s="629"/>
      <c r="QVD155" s="629"/>
      <c r="QVE155" s="629"/>
      <c r="QVF155" s="629"/>
      <c r="QVG155" s="629"/>
      <c r="QVH155" s="629"/>
      <c r="QVI155" s="629"/>
      <c r="QVJ155" s="629"/>
      <c r="QVK155" s="629"/>
      <c r="QVL155" s="629"/>
      <c r="QVM155" s="629"/>
      <c r="QVN155" s="629"/>
      <c r="QVO155" s="629"/>
      <c r="QVP155" s="629"/>
      <c r="QVQ155" s="629"/>
      <c r="QVR155" s="629"/>
      <c r="QVS155" s="629"/>
      <c r="QVT155" s="629"/>
      <c r="QVU155" s="629"/>
      <c r="QVV155" s="629"/>
      <c r="QVW155" s="629"/>
      <c r="QVX155" s="629"/>
      <c r="QVY155" s="629"/>
      <c r="QVZ155" s="629"/>
      <c r="QWA155" s="629"/>
      <c r="QWB155" s="629"/>
      <c r="QWC155" s="629"/>
      <c r="QWD155" s="629"/>
      <c r="QWE155" s="629"/>
      <c r="QWF155" s="629"/>
      <c r="QWG155" s="629"/>
      <c r="QWH155" s="629"/>
      <c r="QWI155" s="629"/>
      <c r="QWJ155" s="629"/>
      <c r="QWK155" s="629"/>
      <c r="QWL155" s="629"/>
      <c r="QWM155" s="629"/>
      <c r="QWN155" s="629"/>
      <c r="QWO155" s="629"/>
      <c r="QWP155" s="629"/>
      <c r="QWQ155" s="629"/>
      <c r="QWR155" s="629"/>
      <c r="QWS155" s="629"/>
      <c r="QWT155" s="629"/>
      <c r="QWU155" s="629"/>
      <c r="QWV155" s="629"/>
      <c r="QWW155" s="629"/>
      <c r="QWX155" s="629"/>
      <c r="QWY155" s="629"/>
      <c r="QWZ155" s="629"/>
      <c r="QXA155" s="629"/>
      <c r="QXB155" s="629"/>
      <c r="QXC155" s="629"/>
      <c r="QXD155" s="629"/>
      <c r="QXE155" s="629"/>
      <c r="QXF155" s="629"/>
      <c r="QXG155" s="629"/>
      <c r="QXH155" s="629"/>
      <c r="QXI155" s="629"/>
      <c r="QXJ155" s="629"/>
      <c r="QXK155" s="629"/>
      <c r="QXL155" s="629"/>
      <c r="QXM155" s="629"/>
      <c r="QXN155" s="629"/>
      <c r="QXO155" s="629"/>
      <c r="QXP155" s="629"/>
      <c r="QXQ155" s="629"/>
      <c r="QXR155" s="629"/>
      <c r="QXS155" s="629"/>
      <c r="QXT155" s="629"/>
      <c r="QXU155" s="629"/>
      <c r="QXV155" s="629"/>
      <c r="QXW155" s="629"/>
      <c r="QXX155" s="629"/>
      <c r="QXY155" s="629"/>
      <c r="QXZ155" s="629"/>
      <c r="QYA155" s="629"/>
      <c r="QYB155" s="629"/>
      <c r="QYC155" s="629"/>
      <c r="QYD155" s="629"/>
      <c r="QYE155" s="629"/>
      <c r="QYF155" s="629"/>
      <c r="QYG155" s="629"/>
      <c r="QYH155" s="629"/>
      <c r="QYI155" s="629"/>
      <c r="QYJ155" s="629"/>
      <c r="QYK155" s="629"/>
      <c r="QYL155" s="629"/>
      <c r="QYM155" s="629"/>
      <c r="QYN155" s="629"/>
      <c r="QYO155" s="629"/>
      <c r="QYP155" s="629"/>
      <c r="QYQ155" s="629"/>
      <c r="QYR155" s="629"/>
      <c r="QYS155" s="629"/>
      <c r="QYT155" s="629"/>
      <c r="QYU155" s="629"/>
      <c r="QYV155" s="629"/>
      <c r="QYW155" s="629"/>
      <c r="QYX155" s="629"/>
      <c r="QYY155" s="629"/>
      <c r="QYZ155" s="629"/>
      <c r="QZA155" s="629"/>
      <c r="QZB155" s="629"/>
      <c r="QZC155" s="629"/>
      <c r="QZD155" s="629"/>
      <c r="QZE155" s="629"/>
      <c r="QZF155" s="629"/>
      <c r="QZG155" s="629"/>
      <c r="QZH155" s="629"/>
      <c r="QZI155" s="629"/>
      <c r="QZJ155" s="629"/>
      <c r="QZK155" s="629"/>
      <c r="QZL155" s="629"/>
      <c r="QZM155" s="629"/>
      <c r="QZN155" s="629"/>
      <c r="QZO155" s="629"/>
      <c r="QZP155" s="629"/>
      <c r="QZQ155" s="629"/>
      <c r="QZR155" s="629"/>
      <c r="QZS155" s="629"/>
      <c r="QZT155" s="629"/>
      <c r="QZU155" s="629"/>
      <c r="QZV155" s="629"/>
      <c r="QZW155" s="629"/>
      <c r="QZX155" s="629"/>
      <c r="QZY155" s="629"/>
      <c r="QZZ155" s="629"/>
      <c r="RAA155" s="629"/>
      <c r="RAB155" s="629"/>
      <c r="RAC155" s="629"/>
      <c r="RAD155" s="629"/>
      <c r="RAE155" s="629"/>
      <c r="RAF155" s="629"/>
      <c r="RAG155" s="629"/>
      <c r="RAH155" s="629"/>
      <c r="RAI155" s="629"/>
      <c r="RAJ155" s="629"/>
      <c r="RAK155" s="629"/>
      <c r="RAL155" s="629"/>
      <c r="RAM155" s="629"/>
      <c r="RAN155" s="629"/>
      <c r="RAO155" s="629"/>
      <c r="RAP155" s="629"/>
      <c r="RAQ155" s="629"/>
      <c r="RAR155" s="629"/>
      <c r="RAS155" s="629"/>
      <c r="RAT155" s="629"/>
      <c r="RAU155" s="629"/>
      <c r="RAV155" s="629"/>
      <c r="RAW155" s="629"/>
      <c r="RAX155" s="629"/>
      <c r="RAY155" s="629"/>
      <c r="RAZ155" s="629"/>
      <c r="RBA155" s="629"/>
      <c r="RBB155" s="629"/>
      <c r="RBC155" s="629"/>
      <c r="RBD155" s="629"/>
      <c r="RBE155" s="629"/>
      <c r="RBF155" s="629"/>
      <c r="RBG155" s="629"/>
      <c r="RBH155" s="629"/>
      <c r="RBI155" s="629"/>
      <c r="RBJ155" s="629"/>
      <c r="RBK155" s="629"/>
      <c r="RBL155" s="629"/>
      <c r="RBM155" s="629"/>
      <c r="RBN155" s="629"/>
      <c r="RBO155" s="629"/>
      <c r="RBP155" s="629"/>
      <c r="RBQ155" s="629"/>
      <c r="RBR155" s="629"/>
      <c r="RBS155" s="629"/>
      <c r="RBT155" s="629"/>
      <c r="RBU155" s="629"/>
      <c r="RBV155" s="629"/>
      <c r="RBW155" s="629"/>
      <c r="RBX155" s="629"/>
      <c r="RBY155" s="629"/>
      <c r="RBZ155" s="629"/>
      <c r="RCA155" s="629"/>
      <c r="RCB155" s="629"/>
      <c r="RCC155" s="629"/>
      <c r="RCD155" s="629"/>
      <c r="RCE155" s="629"/>
      <c r="RCF155" s="629"/>
      <c r="RCG155" s="629"/>
      <c r="RCH155" s="629"/>
      <c r="RCI155" s="629"/>
      <c r="RCJ155" s="629"/>
      <c r="RCK155" s="629"/>
      <c r="RCL155" s="629"/>
      <c r="RCM155" s="629"/>
      <c r="RCN155" s="629"/>
      <c r="RCO155" s="629"/>
      <c r="RCP155" s="629"/>
      <c r="RCQ155" s="629"/>
      <c r="RCR155" s="629"/>
      <c r="RCS155" s="629"/>
      <c r="RCT155" s="629"/>
      <c r="RCU155" s="629"/>
      <c r="RCV155" s="629"/>
      <c r="RCW155" s="629"/>
      <c r="RCX155" s="629"/>
      <c r="RCY155" s="629"/>
      <c r="RCZ155" s="629"/>
      <c r="RDA155" s="629"/>
      <c r="RDB155" s="629"/>
      <c r="RDC155" s="629"/>
      <c r="RDD155" s="629"/>
      <c r="RDE155" s="629"/>
      <c r="RDF155" s="629"/>
      <c r="RDG155" s="629"/>
      <c r="RDH155" s="629"/>
      <c r="RDI155" s="629"/>
      <c r="RDJ155" s="629"/>
      <c r="RDK155" s="629"/>
      <c r="RDL155" s="629"/>
      <c r="RDM155" s="629"/>
      <c r="RDN155" s="629"/>
      <c r="RDO155" s="629"/>
      <c r="RDP155" s="629"/>
      <c r="RDQ155" s="629"/>
      <c r="RDR155" s="629"/>
      <c r="RDS155" s="629"/>
      <c r="RDT155" s="629"/>
      <c r="RDU155" s="629"/>
      <c r="RDV155" s="629"/>
      <c r="RDW155" s="629"/>
      <c r="RDX155" s="629"/>
      <c r="RDY155" s="629"/>
      <c r="RDZ155" s="629"/>
      <c r="REA155" s="629"/>
      <c r="REB155" s="629"/>
      <c r="REC155" s="629"/>
      <c r="RED155" s="629"/>
      <c r="REE155" s="629"/>
      <c r="REF155" s="629"/>
      <c r="REG155" s="629"/>
      <c r="REH155" s="629"/>
      <c r="REI155" s="629"/>
      <c r="REJ155" s="629"/>
      <c r="REK155" s="629"/>
      <c r="REL155" s="629"/>
      <c r="REM155" s="629"/>
      <c r="REN155" s="629"/>
      <c r="REO155" s="629"/>
      <c r="REP155" s="629"/>
      <c r="REQ155" s="629"/>
      <c r="RER155" s="629"/>
      <c r="RES155" s="629"/>
      <c r="RET155" s="629"/>
      <c r="REU155" s="629"/>
      <c r="REV155" s="629"/>
      <c r="REW155" s="629"/>
      <c r="REX155" s="629"/>
      <c r="REY155" s="629"/>
      <c r="REZ155" s="629"/>
      <c r="RFA155" s="629"/>
      <c r="RFB155" s="629"/>
      <c r="RFC155" s="629"/>
      <c r="RFD155" s="629"/>
      <c r="RFE155" s="629"/>
      <c r="RFF155" s="629"/>
      <c r="RFG155" s="629"/>
      <c r="RFH155" s="629"/>
      <c r="RFI155" s="629"/>
      <c r="RFJ155" s="629"/>
      <c r="RFK155" s="629"/>
      <c r="RFL155" s="629"/>
      <c r="RFM155" s="629"/>
      <c r="RFN155" s="629"/>
      <c r="RFO155" s="629"/>
      <c r="RFP155" s="629"/>
      <c r="RFQ155" s="629"/>
      <c r="RFR155" s="629"/>
      <c r="RFS155" s="629"/>
      <c r="RFT155" s="629"/>
      <c r="RFU155" s="629"/>
      <c r="RFV155" s="629"/>
      <c r="RFW155" s="629"/>
      <c r="RFX155" s="629"/>
      <c r="RFY155" s="629"/>
      <c r="RFZ155" s="629"/>
      <c r="RGA155" s="629"/>
      <c r="RGB155" s="629"/>
      <c r="RGC155" s="629"/>
      <c r="RGD155" s="629"/>
      <c r="RGE155" s="629"/>
      <c r="RGF155" s="629"/>
      <c r="RGG155" s="629"/>
      <c r="RGH155" s="629"/>
      <c r="RGI155" s="629"/>
      <c r="RGJ155" s="629"/>
      <c r="RGK155" s="629"/>
      <c r="RGL155" s="629"/>
      <c r="RGM155" s="629"/>
      <c r="RGN155" s="629"/>
      <c r="RGO155" s="629"/>
      <c r="RGP155" s="629"/>
      <c r="RGQ155" s="629"/>
      <c r="RGR155" s="629"/>
      <c r="RGS155" s="629"/>
      <c r="RGT155" s="629"/>
      <c r="RGU155" s="629"/>
      <c r="RGV155" s="629"/>
      <c r="RGW155" s="629"/>
      <c r="RGX155" s="629"/>
      <c r="RGY155" s="629"/>
      <c r="RGZ155" s="629"/>
      <c r="RHA155" s="629"/>
      <c r="RHB155" s="629"/>
      <c r="RHC155" s="629"/>
      <c r="RHD155" s="629"/>
      <c r="RHE155" s="629"/>
      <c r="RHF155" s="629"/>
      <c r="RHG155" s="629"/>
      <c r="RHH155" s="629"/>
      <c r="RHI155" s="629"/>
      <c r="RHJ155" s="629"/>
      <c r="RHK155" s="629"/>
      <c r="RHL155" s="629"/>
      <c r="RHM155" s="629"/>
      <c r="RHN155" s="629"/>
      <c r="RHO155" s="629"/>
      <c r="RHP155" s="629"/>
      <c r="RHQ155" s="629"/>
      <c r="RHR155" s="629"/>
      <c r="RHS155" s="629"/>
      <c r="RHT155" s="629"/>
      <c r="RHU155" s="629"/>
      <c r="RHV155" s="629"/>
      <c r="RHW155" s="629"/>
      <c r="RHX155" s="629"/>
      <c r="RHY155" s="629"/>
      <c r="RHZ155" s="629"/>
      <c r="RIA155" s="629"/>
      <c r="RIB155" s="629"/>
      <c r="RIC155" s="629"/>
      <c r="RID155" s="629"/>
      <c r="RIE155" s="629"/>
      <c r="RIF155" s="629"/>
      <c r="RIG155" s="629"/>
      <c r="RIH155" s="629"/>
      <c r="RII155" s="629"/>
      <c r="RIJ155" s="629"/>
      <c r="RIK155" s="629"/>
      <c r="RIL155" s="629"/>
      <c r="RIM155" s="629"/>
      <c r="RIN155" s="629"/>
      <c r="RIO155" s="629"/>
      <c r="RIP155" s="629"/>
      <c r="RIQ155" s="629"/>
      <c r="RIR155" s="629"/>
      <c r="RIS155" s="629"/>
      <c r="RIT155" s="629"/>
      <c r="RIU155" s="629"/>
      <c r="RIV155" s="629"/>
      <c r="RIW155" s="629"/>
      <c r="RIX155" s="629"/>
      <c r="RIY155" s="629"/>
      <c r="RIZ155" s="629"/>
      <c r="RJA155" s="629"/>
      <c r="RJB155" s="629"/>
      <c r="RJC155" s="629"/>
      <c r="RJD155" s="629"/>
      <c r="RJE155" s="629"/>
      <c r="RJF155" s="629"/>
      <c r="RJG155" s="629"/>
      <c r="RJH155" s="629"/>
      <c r="RJI155" s="629"/>
      <c r="RJJ155" s="629"/>
      <c r="RJK155" s="629"/>
      <c r="RJL155" s="629"/>
      <c r="RJM155" s="629"/>
      <c r="RJN155" s="629"/>
      <c r="RJO155" s="629"/>
      <c r="RJP155" s="629"/>
      <c r="RJQ155" s="629"/>
      <c r="RJR155" s="629"/>
      <c r="RJS155" s="629"/>
      <c r="RJT155" s="629"/>
      <c r="RJU155" s="629"/>
      <c r="RJV155" s="629"/>
      <c r="RJW155" s="629"/>
      <c r="RJX155" s="629"/>
      <c r="RJY155" s="629"/>
      <c r="RJZ155" s="629"/>
      <c r="RKA155" s="629"/>
      <c r="RKB155" s="629"/>
      <c r="RKC155" s="629"/>
      <c r="RKD155" s="629"/>
      <c r="RKE155" s="629"/>
      <c r="RKF155" s="629"/>
      <c r="RKG155" s="629"/>
      <c r="RKH155" s="629"/>
      <c r="RKI155" s="629"/>
      <c r="RKJ155" s="629"/>
      <c r="RKK155" s="629"/>
      <c r="RKL155" s="629"/>
      <c r="RKM155" s="629"/>
      <c r="RKN155" s="629"/>
      <c r="RKO155" s="629"/>
      <c r="RKP155" s="629"/>
      <c r="RKQ155" s="629"/>
      <c r="RKR155" s="629"/>
      <c r="RKS155" s="629"/>
      <c r="RKT155" s="629"/>
      <c r="RKU155" s="629"/>
      <c r="RKV155" s="629"/>
      <c r="RKW155" s="629"/>
      <c r="RKX155" s="629"/>
      <c r="RKY155" s="629"/>
      <c r="RKZ155" s="629"/>
      <c r="RLA155" s="629"/>
      <c r="RLB155" s="629"/>
      <c r="RLC155" s="629"/>
      <c r="RLD155" s="629"/>
      <c r="RLE155" s="629"/>
      <c r="RLF155" s="629"/>
      <c r="RLG155" s="629"/>
      <c r="RLH155" s="629"/>
      <c r="RLI155" s="629"/>
      <c r="RLJ155" s="629"/>
      <c r="RLK155" s="629"/>
      <c r="RLL155" s="629"/>
      <c r="RLM155" s="629"/>
      <c r="RLN155" s="629"/>
      <c r="RLO155" s="629"/>
      <c r="RLP155" s="629"/>
      <c r="RLQ155" s="629"/>
      <c r="RLR155" s="629"/>
      <c r="RLS155" s="629"/>
      <c r="RLT155" s="629"/>
      <c r="RLU155" s="629"/>
      <c r="RLV155" s="629"/>
      <c r="RLW155" s="629"/>
      <c r="RLX155" s="629"/>
      <c r="RLY155" s="629"/>
      <c r="RLZ155" s="629"/>
      <c r="RMA155" s="629"/>
      <c r="RMB155" s="629"/>
      <c r="RMC155" s="629"/>
      <c r="RMD155" s="629"/>
      <c r="RME155" s="629"/>
      <c r="RMF155" s="629"/>
      <c r="RMG155" s="629"/>
      <c r="RMH155" s="629"/>
      <c r="RMI155" s="629"/>
      <c r="RMJ155" s="629"/>
      <c r="RMK155" s="629"/>
      <c r="RML155" s="629"/>
      <c r="RMM155" s="629"/>
      <c r="RMN155" s="629"/>
      <c r="RMO155" s="629"/>
      <c r="RMP155" s="629"/>
      <c r="RMQ155" s="629"/>
      <c r="RMR155" s="629"/>
      <c r="RMS155" s="629"/>
      <c r="RMT155" s="629"/>
      <c r="RMU155" s="629"/>
      <c r="RMV155" s="629"/>
      <c r="RMW155" s="629"/>
      <c r="RMX155" s="629"/>
      <c r="RMY155" s="629"/>
      <c r="RMZ155" s="629"/>
      <c r="RNA155" s="629"/>
      <c r="RNB155" s="629"/>
      <c r="RNC155" s="629"/>
      <c r="RND155" s="629"/>
      <c r="RNE155" s="629"/>
      <c r="RNF155" s="629"/>
      <c r="RNG155" s="629"/>
      <c r="RNH155" s="629"/>
      <c r="RNI155" s="629"/>
      <c r="RNJ155" s="629"/>
      <c r="RNK155" s="629"/>
      <c r="RNL155" s="629"/>
      <c r="RNM155" s="629"/>
      <c r="RNN155" s="629"/>
      <c r="RNO155" s="629"/>
      <c r="RNP155" s="629"/>
      <c r="RNQ155" s="629"/>
      <c r="RNR155" s="629"/>
      <c r="RNS155" s="629"/>
      <c r="RNT155" s="629"/>
      <c r="RNU155" s="629"/>
      <c r="RNV155" s="629"/>
      <c r="RNW155" s="629"/>
      <c r="RNX155" s="629"/>
      <c r="RNY155" s="629"/>
      <c r="RNZ155" s="629"/>
      <c r="ROA155" s="629"/>
      <c r="ROB155" s="629"/>
      <c r="ROC155" s="629"/>
      <c r="ROD155" s="629"/>
      <c r="ROE155" s="629"/>
      <c r="ROF155" s="629"/>
      <c r="ROG155" s="629"/>
      <c r="ROH155" s="629"/>
      <c r="ROI155" s="629"/>
      <c r="ROJ155" s="629"/>
      <c r="ROK155" s="629"/>
      <c r="ROL155" s="629"/>
      <c r="ROM155" s="629"/>
      <c r="RON155" s="629"/>
      <c r="ROO155" s="629"/>
      <c r="ROP155" s="629"/>
      <c r="ROQ155" s="629"/>
      <c r="ROR155" s="629"/>
      <c r="ROS155" s="629"/>
      <c r="ROT155" s="629"/>
      <c r="ROU155" s="629"/>
      <c r="ROV155" s="629"/>
      <c r="ROW155" s="629"/>
      <c r="ROX155" s="629"/>
      <c r="ROY155" s="629"/>
      <c r="ROZ155" s="629"/>
      <c r="RPA155" s="629"/>
      <c r="RPB155" s="629"/>
      <c r="RPC155" s="629"/>
      <c r="RPD155" s="629"/>
      <c r="RPE155" s="629"/>
      <c r="RPF155" s="629"/>
      <c r="RPG155" s="629"/>
      <c r="RPH155" s="629"/>
      <c r="RPI155" s="629"/>
      <c r="RPJ155" s="629"/>
      <c r="RPK155" s="629"/>
      <c r="RPL155" s="629"/>
      <c r="RPM155" s="629"/>
      <c r="RPN155" s="629"/>
      <c r="RPO155" s="629"/>
      <c r="RPP155" s="629"/>
      <c r="RPQ155" s="629"/>
      <c r="RPR155" s="629"/>
      <c r="RPS155" s="629"/>
      <c r="RPT155" s="629"/>
      <c r="RPU155" s="629"/>
      <c r="RPV155" s="629"/>
      <c r="RPW155" s="629"/>
      <c r="RPX155" s="629"/>
      <c r="RPY155" s="629"/>
      <c r="RPZ155" s="629"/>
      <c r="RQA155" s="629"/>
      <c r="RQB155" s="629"/>
      <c r="RQC155" s="629"/>
      <c r="RQD155" s="629"/>
      <c r="RQE155" s="629"/>
      <c r="RQF155" s="629"/>
      <c r="RQG155" s="629"/>
      <c r="RQH155" s="629"/>
      <c r="RQI155" s="629"/>
      <c r="RQJ155" s="629"/>
      <c r="RQK155" s="629"/>
      <c r="RQL155" s="629"/>
      <c r="RQM155" s="629"/>
      <c r="RQN155" s="629"/>
      <c r="RQO155" s="629"/>
      <c r="RQP155" s="629"/>
      <c r="RQQ155" s="629"/>
      <c r="RQR155" s="629"/>
      <c r="RQS155" s="629"/>
      <c r="RQT155" s="629"/>
      <c r="RQU155" s="629"/>
      <c r="RQV155" s="629"/>
      <c r="RQW155" s="629"/>
      <c r="RQX155" s="629"/>
      <c r="RQY155" s="629"/>
      <c r="RQZ155" s="629"/>
      <c r="RRA155" s="629"/>
      <c r="RRB155" s="629"/>
      <c r="RRC155" s="629"/>
      <c r="RRD155" s="629"/>
      <c r="RRE155" s="629"/>
      <c r="RRF155" s="629"/>
      <c r="RRG155" s="629"/>
      <c r="RRH155" s="629"/>
      <c r="RRI155" s="629"/>
      <c r="RRJ155" s="629"/>
      <c r="RRK155" s="629"/>
      <c r="RRL155" s="629"/>
      <c r="RRM155" s="629"/>
      <c r="RRN155" s="629"/>
      <c r="RRO155" s="629"/>
      <c r="RRP155" s="629"/>
      <c r="RRQ155" s="629"/>
      <c r="RRR155" s="629"/>
      <c r="RRS155" s="629"/>
      <c r="RRT155" s="629"/>
      <c r="RRU155" s="629"/>
      <c r="RRV155" s="629"/>
      <c r="RRW155" s="629"/>
      <c r="RRX155" s="629"/>
      <c r="RRY155" s="629"/>
      <c r="RRZ155" s="629"/>
      <c r="RSA155" s="629"/>
      <c r="RSB155" s="629"/>
      <c r="RSC155" s="629"/>
      <c r="RSD155" s="629"/>
      <c r="RSE155" s="629"/>
      <c r="RSF155" s="629"/>
      <c r="RSG155" s="629"/>
      <c r="RSH155" s="629"/>
      <c r="RSI155" s="629"/>
      <c r="RSJ155" s="629"/>
      <c r="RSK155" s="629"/>
      <c r="RSL155" s="629"/>
      <c r="RSM155" s="629"/>
      <c r="RSN155" s="629"/>
      <c r="RSO155" s="629"/>
      <c r="RSP155" s="629"/>
      <c r="RSQ155" s="629"/>
      <c r="RSR155" s="629"/>
      <c r="RSS155" s="629"/>
      <c r="RST155" s="629"/>
      <c r="RSU155" s="629"/>
      <c r="RSV155" s="629"/>
      <c r="RSW155" s="629"/>
      <c r="RSX155" s="629"/>
      <c r="RSY155" s="629"/>
      <c r="RSZ155" s="629"/>
      <c r="RTA155" s="629"/>
      <c r="RTB155" s="629"/>
      <c r="RTC155" s="629"/>
      <c r="RTD155" s="629"/>
      <c r="RTE155" s="629"/>
      <c r="RTF155" s="629"/>
      <c r="RTG155" s="629"/>
      <c r="RTH155" s="629"/>
      <c r="RTI155" s="629"/>
      <c r="RTJ155" s="629"/>
      <c r="RTK155" s="629"/>
      <c r="RTL155" s="629"/>
      <c r="RTM155" s="629"/>
      <c r="RTN155" s="629"/>
      <c r="RTO155" s="629"/>
      <c r="RTP155" s="629"/>
      <c r="RTQ155" s="629"/>
      <c r="RTR155" s="629"/>
      <c r="RTS155" s="629"/>
      <c r="RTT155" s="629"/>
      <c r="RTU155" s="629"/>
      <c r="RTV155" s="629"/>
      <c r="RTW155" s="629"/>
      <c r="RTX155" s="629"/>
      <c r="RTY155" s="629"/>
      <c r="RTZ155" s="629"/>
      <c r="RUA155" s="629"/>
      <c r="RUB155" s="629"/>
      <c r="RUC155" s="629"/>
      <c r="RUD155" s="629"/>
      <c r="RUE155" s="629"/>
      <c r="RUF155" s="629"/>
      <c r="RUG155" s="629"/>
      <c r="RUH155" s="629"/>
      <c r="RUI155" s="629"/>
      <c r="RUJ155" s="629"/>
      <c r="RUK155" s="629"/>
      <c r="RUL155" s="629"/>
      <c r="RUM155" s="629"/>
      <c r="RUN155" s="629"/>
      <c r="RUO155" s="629"/>
      <c r="RUP155" s="629"/>
      <c r="RUQ155" s="629"/>
      <c r="RUR155" s="629"/>
      <c r="RUS155" s="629"/>
      <c r="RUT155" s="629"/>
      <c r="RUU155" s="629"/>
      <c r="RUV155" s="629"/>
      <c r="RUW155" s="629"/>
      <c r="RUX155" s="629"/>
      <c r="RUY155" s="629"/>
      <c r="RUZ155" s="629"/>
      <c r="RVA155" s="629"/>
      <c r="RVB155" s="629"/>
      <c r="RVC155" s="629"/>
      <c r="RVD155" s="629"/>
      <c r="RVE155" s="629"/>
      <c r="RVF155" s="629"/>
      <c r="RVG155" s="629"/>
      <c r="RVH155" s="629"/>
      <c r="RVI155" s="629"/>
      <c r="RVJ155" s="629"/>
      <c r="RVK155" s="629"/>
      <c r="RVL155" s="629"/>
      <c r="RVM155" s="629"/>
      <c r="RVN155" s="629"/>
      <c r="RVO155" s="629"/>
      <c r="RVP155" s="629"/>
      <c r="RVQ155" s="629"/>
      <c r="RVR155" s="629"/>
      <c r="RVS155" s="629"/>
      <c r="RVT155" s="629"/>
      <c r="RVU155" s="629"/>
      <c r="RVV155" s="629"/>
      <c r="RVW155" s="629"/>
      <c r="RVX155" s="629"/>
      <c r="RVY155" s="629"/>
      <c r="RVZ155" s="629"/>
      <c r="RWA155" s="629"/>
      <c r="RWB155" s="629"/>
      <c r="RWC155" s="629"/>
      <c r="RWD155" s="629"/>
      <c r="RWE155" s="629"/>
      <c r="RWF155" s="629"/>
      <c r="RWG155" s="629"/>
      <c r="RWH155" s="629"/>
      <c r="RWI155" s="629"/>
      <c r="RWJ155" s="629"/>
      <c r="RWK155" s="629"/>
      <c r="RWL155" s="629"/>
      <c r="RWM155" s="629"/>
      <c r="RWN155" s="629"/>
      <c r="RWO155" s="629"/>
      <c r="RWP155" s="629"/>
      <c r="RWQ155" s="629"/>
      <c r="RWR155" s="629"/>
      <c r="RWS155" s="629"/>
      <c r="RWT155" s="629"/>
      <c r="RWU155" s="629"/>
      <c r="RWV155" s="629"/>
      <c r="RWW155" s="629"/>
      <c r="RWX155" s="629"/>
      <c r="RWY155" s="629"/>
      <c r="RWZ155" s="629"/>
      <c r="RXA155" s="629"/>
      <c r="RXB155" s="629"/>
      <c r="RXC155" s="629"/>
      <c r="RXD155" s="629"/>
      <c r="RXE155" s="629"/>
      <c r="RXF155" s="629"/>
      <c r="RXG155" s="629"/>
      <c r="RXH155" s="629"/>
      <c r="RXI155" s="629"/>
      <c r="RXJ155" s="629"/>
      <c r="RXK155" s="629"/>
      <c r="RXL155" s="629"/>
      <c r="RXM155" s="629"/>
      <c r="RXN155" s="629"/>
      <c r="RXO155" s="629"/>
      <c r="RXP155" s="629"/>
      <c r="RXQ155" s="629"/>
      <c r="RXR155" s="629"/>
      <c r="RXS155" s="629"/>
      <c r="RXT155" s="629"/>
      <c r="RXU155" s="629"/>
      <c r="RXV155" s="629"/>
      <c r="RXW155" s="629"/>
      <c r="RXX155" s="629"/>
      <c r="RXY155" s="629"/>
      <c r="RXZ155" s="629"/>
      <c r="RYA155" s="629"/>
      <c r="RYB155" s="629"/>
      <c r="RYC155" s="629"/>
      <c r="RYD155" s="629"/>
      <c r="RYE155" s="629"/>
      <c r="RYF155" s="629"/>
      <c r="RYG155" s="629"/>
      <c r="RYH155" s="629"/>
      <c r="RYI155" s="629"/>
      <c r="RYJ155" s="629"/>
      <c r="RYK155" s="629"/>
      <c r="RYL155" s="629"/>
      <c r="RYM155" s="629"/>
      <c r="RYN155" s="629"/>
      <c r="RYO155" s="629"/>
      <c r="RYP155" s="629"/>
      <c r="RYQ155" s="629"/>
      <c r="RYR155" s="629"/>
      <c r="RYS155" s="629"/>
      <c r="RYT155" s="629"/>
      <c r="RYU155" s="629"/>
      <c r="RYV155" s="629"/>
      <c r="RYW155" s="629"/>
      <c r="RYX155" s="629"/>
      <c r="RYY155" s="629"/>
      <c r="RYZ155" s="629"/>
      <c r="RZA155" s="629"/>
      <c r="RZB155" s="629"/>
      <c r="RZC155" s="629"/>
      <c r="RZD155" s="629"/>
      <c r="RZE155" s="629"/>
      <c r="RZF155" s="629"/>
      <c r="RZG155" s="629"/>
      <c r="RZH155" s="629"/>
      <c r="RZI155" s="629"/>
      <c r="RZJ155" s="629"/>
      <c r="RZK155" s="629"/>
      <c r="RZL155" s="629"/>
      <c r="RZM155" s="629"/>
      <c r="RZN155" s="629"/>
      <c r="RZO155" s="629"/>
      <c r="RZP155" s="629"/>
      <c r="RZQ155" s="629"/>
      <c r="RZR155" s="629"/>
      <c r="RZS155" s="629"/>
      <c r="RZT155" s="629"/>
      <c r="RZU155" s="629"/>
      <c r="RZV155" s="629"/>
      <c r="RZW155" s="629"/>
      <c r="RZX155" s="629"/>
      <c r="RZY155" s="629"/>
      <c r="RZZ155" s="629"/>
      <c r="SAA155" s="629"/>
      <c r="SAB155" s="629"/>
      <c r="SAC155" s="629"/>
      <c r="SAD155" s="629"/>
      <c r="SAE155" s="629"/>
      <c r="SAF155" s="629"/>
      <c r="SAG155" s="629"/>
      <c r="SAH155" s="629"/>
      <c r="SAI155" s="629"/>
      <c r="SAJ155" s="629"/>
      <c r="SAK155" s="629"/>
      <c r="SAL155" s="629"/>
      <c r="SAM155" s="629"/>
      <c r="SAN155" s="629"/>
      <c r="SAO155" s="629"/>
      <c r="SAP155" s="629"/>
      <c r="SAQ155" s="629"/>
      <c r="SAR155" s="629"/>
      <c r="SAS155" s="629"/>
      <c r="SAT155" s="629"/>
      <c r="SAU155" s="629"/>
      <c r="SAV155" s="629"/>
      <c r="SAW155" s="629"/>
      <c r="SAX155" s="629"/>
      <c r="SAY155" s="629"/>
      <c r="SAZ155" s="629"/>
      <c r="SBA155" s="629"/>
      <c r="SBB155" s="629"/>
      <c r="SBC155" s="629"/>
      <c r="SBD155" s="629"/>
      <c r="SBE155" s="629"/>
      <c r="SBF155" s="629"/>
      <c r="SBG155" s="629"/>
      <c r="SBH155" s="629"/>
      <c r="SBI155" s="629"/>
      <c r="SBJ155" s="629"/>
      <c r="SBK155" s="629"/>
      <c r="SBL155" s="629"/>
      <c r="SBM155" s="629"/>
      <c r="SBN155" s="629"/>
      <c r="SBO155" s="629"/>
      <c r="SBP155" s="629"/>
      <c r="SBQ155" s="629"/>
      <c r="SBR155" s="629"/>
      <c r="SBS155" s="629"/>
      <c r="SBT155" s="629"/>
      <c r="SBU155" s="629"/>
      <c r="SBV155" s="629"/>
      <c r="SBW155" s="629"/>
      <c r="SBX155" s="629"/>
      <c r="SBY155" s="629"/>
      <c r="SBZ155" s="629"/>
      <c r="SCA155" s="629"/>
      <c r="SCB155" s="629"/>
      <c r="SCC155" s="629"/>
      <c r="SCD155" s="629"/>
      <c r="SCE155" s="629"/>
      <c r="SCF155" s="629"/>
      <c r="SCG155" s="629"/>
      <c r="SCH155" s="629"/>
      <c r="SCI155" s="629"/>
      <c r="SCJ155" s="629"/>
      <c r="SCK155" s="629"/>
      <c r="SCL155" s="629"/>
      <c r="SCM155" s="629"/>
      <c r="SCN155" s="629"/>
      <c r="SCO155" s="629"/>
      <c r="SCP155" s="629"/>
      <c r="SCQ155" s="629"/>
      <c r="SCR155" s="629"/>
      <c r="SCS155" s="629"/>
      <c r="SCT155" s="629"/>
      <c r="SCU155" s="629"/>
      <c r="SCV155" s="629"/>
      <c r="SCW155" s="629"/>
      <c r="SCX155" s="629"/>
      <c r="SCY155" s="629"/>
      <c r="SCZ155" s="629"/>
      <c r="SDA155" s="629"/>
      <c r="SDB155" s="629"/>
      <c r="SDC155" s="629"/>
      <c r="SDD155" s="629"/>
      <c r="SDE155" s="629"/>
      <c r="SDF155" s="629"/>
      <c r="SDG155" s="629"/>
      <c r="SDH155" s="629"/>
      <c r="SDI155" s="629"/>
      <c r="SDJ155" s="629"/>
      <c r="SDK155" s="629"/>
      <c r="SDL155" s="629"/>
      <c r="SDM155" s="629"/>
      <c r="SDN155" s="629"/>
      <c r="SDO155" s="629"/>
      <c r="SDP155" s="629"/>
      <c r="SDQ155" s="629"/>
      <c r="SDR155" s="629"/>
      <c r="SDS155" s="629"/>
      <c r="SDT155" s="629"/>
      <c r="SDU155" s="629"/>
      <c r="SDV155" s="629"/>
      <c r="SDW155" s="629"/>
      <c r="SDX155" s="629"/>
      <c r="SDY155" s="629"/>
      <c r="SDZ155" s="629"/>
      <c r="SEA155" s="629"/>
      <c r="SEB155" s="629"/>
      <c r="SEC155" s="629"/>
      <c r="SED155" s="629"/>
      <c r="SEE155" s="629"/>
      <c r="SEF155" s="629"/>
      <c r="SEG155" s="629"/>
      <c r="SEH155" s="629"/>
      <c r="SEI155" s="629"/>
      <c r="SEJ155" s="629"/>
      <c r="SEK155" s="629"/>
      <c r="SEL155" s="629"/>
      <c r="SEM155" s="629"/>
      <c r="SEN155" s="629"/>
      <c r="SEO155" s="629"/>
      <c r="SEP155" s="629"/>
      <c r="SEQ155" s="629"/>
      <c r="SER155" s="629"/>
      <c r="SES155" s="629"/>
      <c r="SET155" s="629"/>
      <c r="SEU155" s="629"/>
      <c r="SEV155" s="629"/>
      <c r="SEW155" s="629"/>
      <c r="SEX155" s="629"/>
      <c r="SEY155" s="629"/>
      <c r="SEZ155" s="629"/>
      <c r="SFA155" s="629"/>
      <c r="SFB155" s="629"/>
      <c r="SFC155" s="629"/>
      <c r="SFD155" s="629"/>
      <c r="SFE155" s="629"/>
      <c r="SFF155" s="629"/>
      <c r="SFG155" s="629"/>
      <c r="SFH155" s="629"/>
      <c r="SFI155" s="629"/>
      <c r="SFJ155" s="629"/>
      <c r="SFK155" s="629"/>
      <c r="SFL155" s="629"/>
      <c r="SFM155" s="629"/>
      <c r="SFN155" s="629"/>
      <c r="SFO155" s="629"/>
      <c r="SFP155" s="629"/>
      <c r="SFQ155" s="629"/>
      <c r="SFR155" s="629"/>
      <c r="SFS155" s="629"/>
      <c r="SFT155" s="629"/>
      <c r="SFU155" s="629"/>
      <c r="SFV155" s="629"/>
      <c r="SFW155" s="629"/>
      <c r="SFX155" s="629"/>
      <c r="SFY155" s="629"/>
      <c r="SFZ155" s="629"/>
      <c r="SGA155" s="629"/>
      <c r="SGB155" s="629"/>
      <c r="SGC155" s="629"/>
      <c r="SGD155" s="629"/>
      <c r="SGE155" s="629"/>
      <c r="SGF155" s="629"/>
      <c r="SGG155" s="629"/>
      <c r="SGH155" s="629"/>
      <c r="SGI155" s="629"/>
      <c r="SGJ155" s="629"/>
      <c r="SGK155" s="629"/>
      <c r="SGL155" s="629"/>
      <c r="SGM155" s="629"/>
      <c r="SGN155" s="629"/>
      <c r="SGO155" s="629"/>
      <c r="SGP155" s="629"/>
      <c r="SGQ155" s="629"/>
      <c r="SGR155" s="629"/>
      <c r="SGS155" s="629"/>
      <c r="SGT155" s="629"/>
      <c r="SGU155" s="629"/>
      <c r="SGV155" s="629"/>
      <c r="SGW155" s="629"/>
      <c r="SGX155" s="629"/>
      <c r="SGY155" s="629"/>
      <c r="SGZ155" s="629"/>
      <c r="SHA155" s="629"/>
      <c r="SHB155" s="629"/>
      <c r="SHC155" s="629"/>
      <c r="SHD155" s="629"/>
      <c r="SHE155" s="629"/>
      <c r="SHF155" s="629"/>
      <c r="SHG155" s="629"/>
      <c r="SHH155" s="629"/>
      <c r="SHI155" s="629"/>
      <c r="SHJ155" s="629"/>
      <c r="SHK155" s="629"/>
      <c r="SHL155" s="629"/>
      <c r="SHM155" s="629"/>
      <c r="SHN155" s="629"/>
      <c r="SHO155" s="629"/>
      <c r="SHP155" s="629"/>
      <c r="SHQ155" s="629"/>
      <c r="SHR155" s="629"/>
      <c r="SHS155" s="629"/>
      <c r="SHT155" s="629"/>
      <c r="SHU155" s="629"/>
      <c r="SHV155" s="629"/>
      <c r="SHW155" s="629"/>
      <c r="SHX155" s="629"/>
      <c r="SHY155" s="629"/>
      <c r="SHZ155" s="629"/>
      <c r="SIA155" s="629"/>
      <c r="SIB155" s="629"/>
      <c r="SIC155" s="629"/>
      <c r="SID155" s="629"/>
      <c r="SIE155" s="629"/>
      <c r="SIF155" s="629"/>
      <c r="SIG155" s="629"/>
      <c r="SIH155" s="629"/>
      <c r="SII155" s="629"/>
      <c r="SIJ155" s="629"/>
      <c r="SIK155" s="629"/>
      <c r="SIL155" s="629"/>
      <c r="SIM155" s="629"/>
      <c r="SIN155" s="629"/>
      <c r="SIO155" s="629"/>
      <c r="SIP155" s="629"/>
      <c r="SIQ155" s="629"/>
      <c r="SIR155" s="629"/>
      <c r="SIS155" s="629"/>
      <c r="SIT155" s="629"/>
      <c r="SIU155" s="629"/>
      <c r="SIV155" s="629"/>
      <c r="SIW155" s="629"/>
      <c r="SIX155" s="629"/>
      <c r="SIY155" s="629"/>
      <c r="SIZ155" s="629"/>
      <c r="SJA155" s="629"/>
      <c r="SJB155" s="629"/>
      <c r="SJC155" s="629"/>
      <c r="SJD155" s="629"/>
      <c r="SJE155" s="629"/>
      <c r="SJF155" s="629"/>
      <c r="SJG155" s="629"/>
      <c r="SJH155" s="629"/>
      <c r="SJI155" s="629"/>
      <c r="SJJ155" s="629"/>
      <c r="SJK155" s="629"/>
      <c r="SJL155" s="629"/>
      <c r="SJM155" s="629"/>
      <c r="SJN155" s="629"/>
      <c r="SJO155" s="629"/>
      <c r="SJP155" s="629"/>
      <c r="SJQ155" s="629"/>
      <c r="SJR155" s="629"/>
      <c r="SJS155" s="629"/>
      <c r="SJT155" s="629"/>
      <c r="SJU155" s="629"/>
      <c r="SJV155" s="629"/>
      <c r="SJW155" s="629"/>
      <c r="SJX155" s="629"/>
      <c r="SJY155" s="629"/>
      <c r="SJZ155" s="629"/>
      <c r="SKA155" s="629"/>
      <c r="SKB155" s="629"/>
      <c r="SKC155" s="629"/>
      <c r="SKD155" s="629"/>
      <c r="SKE155" s="629"/>
      <c r="SKF155" s="629"/>
      <c r="SKG155" s="629"/>
      <c r="SKH155" s="629"/>
      <c r="SKI155" s="629"/>
      <c r="SKJ155" s="629"/>
      <c r="SKK155" s="629"/>
      <c r="SKL155" s="629"/>
      <c r="SKM155" s="629"/>
      <c r="SKN155" s="629"/>
      <c r="SKO155" s="629"/>
      <c r="SKP155" s="629"/>
      <c r="SKQ155" s="629"/>
      <c r="SKR155" s="629"/>
      <c r="SKS155" s="629"/>
      <c r="SKT155" s="629"/>
      <c r="SKU155" s="629"/>
      <c r="SKV155" s="629"/>
      <c r="SKW155" s="629"/>
      <c r="SKX155" s="629"/>
      <c r="SKY155" s="629"/>
      <c r="SKZ155" s="629"/>
      <c r="SLA155" s="629"/>
      <c r="SLB155" s="629"/>
      <c r="SLC155" s="629"/>
      <c r="SLD155" s="629"/>
      <c r="SLE155" s="629"/>
      <c r="SLF155" s="629"/>
      <c r="SLG155" s="629"/>
      <c r="SLH155" s="629"/>
      <c r="SLI155" s="629"/>
      <c r="SLJ155" s="629"/>
      <c r="SLK155" s="629"/>
      <c r="SLL155" s="629"/>
      <c r="SLM155" s="629"/>
      <c r="SLN155" s="629"/>
      <c r="SLO155" s="629"/>
      <c r="SLP155" s="629"/>
      <c r="SLQ155" s="629"/>
      <c r="SLR155" s="629"/>
      <c r="SLS155" s="629"/>
      <c r="SLT155" s="629"/>
      <c r="SLU155" s="629"/>
      <c r="SLV155" s="629"/>
      <c r="SLW155" s="629"/>
      <c r="SLX155" s="629"/>
      <c r="SLY155" s="629"/>
      <c r="SLZ155" s="629"/>
      <c r="SMA155" s="629"/>
      <c r="SMB155" s="629"/>
      <c r="SMC155" s="629"/>
      <c r="SMD155" s="629"/>
      <c r="SME155" s="629"/>
      <c r="SMF155" s="629"/>
      <c r="SMG155" s="629"/>
      <c r="SMH155" s="629"/>
      <c r="SMI155" s="629"/>
      <c r="SMJ155" s="629"/>
      <c r="SMK155" s="629"/>
      <c r="SML155" s="629"/>
      <c r="SMM155" s="629"/>
      <c r="SMN155" s="629"/>
      <c r="SMO155" s="629"/>
      <c r="SMP155" s="629"/>
      <c r="SMQ155" s="629"/>
      <c r="SMR155" s="629"/>
      <c r="SMS155" s="629"/>
      <c r="SMT155" s="629"/>
      <c r="SMU155" s="629"/>
      <c r="SMV155" s="629"/>
      <c r="SMW155" s="629"/>
      <c r="SMX155" s="629"/>
      <c r="SMY155" s="629"/>
      <c r="SMZ155" s="629"/>
      <c r="SNA155" s="629"/>
      <c r="SNB155" s="629"/>
      <c r="SNC155" s="629"/>
      <c r="SND155" s="629"/>
      <c r="SNE155" s="629"/>
      <c r="SNF155" s="629"/>
      <c r="SNG155" s="629"/>
      <c r="SNH155" s="629"/>
      <c r="SNI155" s="629"/>
      <c r="SNJ155" s="629"/>
      <c r="SNK155" s="629"/>
      <c r="SNL155" s="629"/>
      <c r="SNM155" s="629"/>
      <c r="SNN155" s="629"/>
      <c r="SNO155" s="629"/>
      <c r="SNP155" s="629"/>
      <c r="SNQ155" s="629"/>
      <c r="SNR155" s="629"/>
      <c r="SNS155" s="629"/>
      <c r="SNT155" s="629"/>
      <c r="SNU155" s="629"/>
      <c r="SNV155" s="629"/>
      <c r="SNW155" s="629"/>
      <c r="SNX155" s="629"/>
      <c r="SNY155" s="629"/>
      <c r="SNZ155" s="629"/>
      <c r="SOA155" s="629"/>
      <c r="SOB155" s="629"/>
      <c r="SOC155" s="629"/>
      <c r="SOD155" s="629"/>
      <c r="SOE155" s="629"/>
      <c r="SOF155" s="629"/>
      <c r="SOG155" s="629"/>
      <c r="SOH155" s="629"/>
      <c r="SOI155" s="629"/>
      <c r="SOJ155" s="629"/>
      <c r="SOK155" s="629"/>
      <c r="SOL155" s="629"/>
      <c r="SOM155" s="629"/>
      <c r="SON155" s="629"/>
      <c r="SOO155" s="629"/>
      <c r="SOP155" s="629"/>
      <c r="SOQ155" s="629"/>
      <c r="SOR155" s="629"/>
      <c r="SOS155" s="629"/>
      <c r="SOT155" s="629"/>
      <c r="SOU155" s="629"/>
      <c r="SOV155" s="629"/>
      <c r="SOW155" s="629"/>
      <c r="SOX155" s="629"/>
      <c r="SOY155" s="629"/>
      <c r="SOZ155" s="629"/>
      <c r="SPA155" s="629"/>
      <c r="SPB155" s="629"/>
      <c r="SPC155" s="629"/>
      <c r="SPD155" s="629"/>
      <c r="SPE155" s="629"/>
      <c r="SPF155" s="629"/>
      <c r="SPG155" s="629"/>
      <c r="SPH155" s="629"/>
      <c r="SPI155" s="629"/>
      <c r="SPJ155" s="629"/>
      <c r="SPK155" s="629"/>
      <c r="SPL155" s="629"/>
      <c r="SPM155" s="629"/>
      <c r="SPN155" s="629"/>
      <c r="SPO155" s="629"/>
      <c r="SPP155" s="629"/>
      <c r="SPQ155" s="629"/>
      <c r="SPR155" s="629"/>
      <c r="SPS155" s="629"/>
      <c r="SPT155" s="629"/>
      <c r="SPU155" s="629"/>
      <c r="SPV155" s="629"/>
      <c r="SPW155" s="629"/>
      <c r="SPX155" s="629"/>
      <c r="SPY155" s="629"/>
      <c r="SPZ155" s="629"/>
      <c r="SQA155" s="629"/>
      <c r="SQB155" s="629"/>
      <c r="SQC155" s="629"/>
      <c r="SQD155" s="629"/>
      <c r="SQE155" s="629"/>
      <c r="SQF155" s="629"/>
      <c r="SQG155" s="629"/>
      <c r="SQH155" s="629"/>
      <c r="SQI155" s="629"/>
      <c r="SQJ155" s="629"/>
      <c r="SQK155" s="629"/>
      <c r="SQL155" s="629"/>
      <c r="SQM155" s="629"/>
      <c r="SQN155" s="629"/>
      <c r="SQO155" s="629"/>
      <c r="SQP155" s="629"/>
      <c r="SQQ155" s="629"/>
      <c r="SQR155" s="629"/>
      <c r="SQS155" s="629"/>
      <c r="SQT155" s="629"/>
      <c r="SQU155" s="629"/>
      <c r="SQV155" s="629"/>
      <c r="SQW155" s="629"/>
      <c r="SQX155" s="629"/>
      <c r="SQY155" s="629"/>
      <c r="SQZ155" s="629"/>
      <c r="SRA155" s="629"/>
      <c r="SRB155" s="629"/>
      <c r="SRC155" s="629"/>
      <c r="SRD155" s="629"/>
      <c r="SRE155" s="629"/>
      <c r="SRF155" s="629"/>
      <c r="SRG155" s="629"/>
      <c r="SRH155" s="629"/>
      <c r="SRI155" s="629"/>
      <c r="SRJ155" s="629"/>
      <c r="SRK155" s="629"/>
      <c r="SRL155" s="629"/>
      <c r="SRM155" s="629"/>
      <c r="SRN155" s="629"/>
      <c r="SRO155" s="629"/>
      <c r="SRP155" s="629"/>
      <c r="SRQ155" s="629"/>
      <c r="SRR155" s="629"/>
      <c r="SRS155" s="629"/>
      <c r="SRT155" s="629"/>
      <c r="SRU155" s="629"/>
      <c r="SRV155" s="629"/>
      <c r="SRW155" s="629"/>
      <c r="SRX155" s="629"/>
      <c r="SRY155" s="629"/>
      <c r="SRZ155" s="629"/>
      <c r="SSA155" s="629"/>
      <c r="SSB155" s="629"/>
      <c r="SSC155" s="629"/>
      <c r="SSD155" s="629"/>
      <c r="SSE155" s="629"/>
      <c r="SSF155" s="629"/>
      <c r="SSG155" s="629"/>
      <c r="SSH155" s="629"/>
      <c r="SSI155" s="629"/>
      <c r="SSJ155" s="629"/>
      <c r="SSK155" s="629"/>
      <c r="SSL155" s="629"/>
      <c r="SSM155" s="629"/>
      <c r="SSN155" s="629"/>
      <c r="SSO155" s="629"/>
      <c r="SSP155" s="629"/>
      <c r="SSQ155" s="629"/>
      <c r="SSR155" s="629"/>
      <c r="SSS155" s="629"/>
      <c r="SST155" s="629"/>
      <c r="SSU155" s="629"/>
      <c r="SSV155" s="629"/>
      <c r="SSW155" s="629"/>
      <c r="SSX155" s="629"/>
      <c r="SSY155" s="629"/>
      <c r="SSZ155" s="629"/>
      <c r="STA155" s="629"/>
      <c r="STB155" s="629"/>
      <c r="STC155" s="629"/>
      <c r="STD155" s="629"/>
      <c r="STE155" s="629"/>
      <c r="STF155" s="629"/>
      <c r="STG155" s="629"/>
      <c r="STH155" s="629"/>
      <c r="STI155" s="629"/>
      <c r="STJ155" s="629"/>
      <c r="STK155" s="629"/>
      <c r="STL155" s="629"/>
      <c r="STM155" s="629"/>
      <c r="STN155" s="629"/>
      <c r="STO155" s="629"/>
      <c r="STP155" s="629"/>
      <c r="STQ155" s="629"/>
      <c r="STR155" s="629"/>
      <c r="STS155" s="629"/>
      <c r="STT155" s="629"/>
      <c r="STU155" s="629"/>
      <c r="STV155" s="629"/>
      <c r="STW155" s="629"/>
      <c r="STX155" s="629"/>
      <c r="STY155" s="629"/>
      <c r="STZ155" s="629"/>
      <c r="SUA155" s="629"/>
      <c r="SUB155" s="629"/>
      <c r="SUC155" s="629"/>
      <c r="SUD155" s="629"/>
      <c r="SUE155" s="629"/>
      <c r="SUF155" s="629"/>
      <c r="SUG155" s="629"/>
      <c r="SUH155" s="629"/>
      <c r="SUI155" s="629"/>
      <c r="SUJ155" s="629"/>
      <c r="SUK155" s="629"/>
      <c r="SUL155" s="629"/>
      <c r="SUM155" s="629"/>
      <c r="SUN155" s="629"/>
      <c r="SUO155" s="629"/>
      <c r="SUP155" s="629"/>
      <c r="SUQ155" s="629"/>
      <c r="SUR155" s="629"/>
      <c r="SUS155" s="629"/>
      <c r="SUT155" s="629"/>
      <c r="SUU155" s="629"/>
      <c r="SUV155" s="629"/>
      <c r="SUW155" s="629"/>
      <c r="SUX155" s="629"/>
      <c r="SUY155" s="629"/>
      <c r="SUZ155" s="629"/>
      <c r="SVA155" s="629"/>
      <c r="SVB155" s="629"/>
      <c r="SVC155" s="629"/>
      <c r="SVD155" s="629"/>
      <c r="SVE155" s="629"/>
      <c r="SVF155" s="629"/>
      <c r="SVG155" s="629"/>
      <c r="SVH155" s="629"/>
      <c r="SVI155" s="629"/>
      <c r="SVJ155" s="629"/>
      <c r="SVK155" s="629"/>
      <c r="SVL155" s="629"/>
      <c r="SVM155" s="629"/>
      <c r="SVN155" s="629"/>
      <c r="SVO155" s="629"/>
      <c r="SVP155" s="629"/>
      <c r="SVQ155" s="629"/>
      <c r="SVR155" s="629"/>
      <c r="SVS155" s="629"/>
      <c r="SVT155" s="629"/>
      <c r="SVU155" s="629"/>
      <c r="SVV155" s="629"/>
      <c r="SVW155" s="629"/>
      <c r="SVX155" s="629"/>
      <c r="SVY155" s="629"/>
      <c r="SVZ155" s="629"/>
      <c r="SWA155" s="629"/>
      <c r="SWB155" s="629"/>
      <c r="SWC155" s="629"/>
      <c r="SWD155" s="629"/>
      <c r="SWE155" s="629"/>
      <c r="SWF155" s="629"/>
      <c r="SWG155" s="629"/>
      <c r="SWH155" s="629"/>
      <c r="SWI155" s="629"/>
      <c r="SWJ155" s="629"/>
      <c r="SWK155" s="629"/>
      <c r="SWL155" s="629"/>
      <c r="SWM155" s="629"/>
      <c r="SWN155" s="629"/>
      <c r="SWO155" s="629"/>
      <c r="SWP155" s="629"/>
      <c r="SWQ155" s="629"/>
      <c r="SWR155" s="629"/>
      <c r="SWS155" s="629"/>
      <c r="SWT155" s="629"/>
      <c r="SWU155" s="629"/>
      <c r="SWV155" s="629"/>
      <c r="SWW155" s="629"/>
      <c r="SWX155" s="629"/>
      <c r="SWY155" s="629"/>
      <c r="SWZ155" s="629"/>
      <c r="SXA155" s="629"/>
      <c r="SXB155" s="629"/>
      <c r="SXC155" s="629"/>
      <c r="SXD155" s="629"/>
      <c r="SXE155" s="629"/>
      <c r="SXF155" s="629"/>
      <c r="SXG155" s="629"/>
      <c r="SXH155" s="629"/>
      <c r="SXI155" s="629"/>
      <c r="SXJ155" s="629"/>
      <c r="SXK155" s="629"/>
      <c r="SXL155" s="629"/>
      <c r="SXM155" s="629"/>
      <c r="SXN155" s="629"/>
      <c r="SXO155" s="629"/>
      <c r="SXP155" s="629"/>
      <c r="SXQ155" s="629"/>
      <c r="SXR155" s="629"/>
      <c r="SXS155" s="629"/>
      <c r="SXT155" s="629"/>
      <c r="SXU155" s="629"/>
      <c r="SXV155" s="629"/>
      <c r="SXW155" s="629"/>
      <c r="SXX155" s="629"/>
      <c r="SXY155" s="629"/>
      <c r="SXZ155" s="629"/>
      <c r="SYA155" s="629"/>
      <c r="SYB155" s="629"/>
      <c r="SYC155" s="629"/>
      <c r="SYD155" s="629"/>
      <c r="SYE155" s="629"/>
      <c r="SYF155" s="629"/>
      <c r="SYG155" s="629"/>
      <c r="SYH155" s="629"/>
      <c r="SYI155" s="629"/>
      <c r="SYJ155" s="629"/>
      <c r="SYK155" s="629"/>
      <c r="SYL155" s="629"/>
      <c r="SYM155" s="629"/>
      <c r="SYN155" s="629"/>
      <c r="SYO155" s="629"/>
      <c r="SYP155" s="629"/>
      <c r="SYQ155" s="629"/>
      <c r="SYR155" s="629"/>
      <c r="SYS155" s="629"/>
      <c r="SYT155" s="629"/>
      <c r="SYU155" s="629"/>
      <c r="SYV155" s="629"/>
      <c r="SYW155" s="629"/>
      <c r="SYX155" s="629"/>
      <c r="SYY155" s="629"/>
      <c r="SYZ155" s="629"/>
      <c r="SZA155" s="629"/>
      <c r="SZB155" s="629"/>
      <c r="SZC155" s="629"/>
      <c r="SZD155" s="629"/>
      <c r="SZE155" s="629"/>
      <c r="SZF155" s="629"/>
      <c r="SZG155" s="629"/>
      <c r="SZH155" s="629"/>
      <c r="SZI155" s="629"/>
      <c r="SZJ155" s="629"/>
      <c r="SZK155" s="629"/>
      <c r="SZL155" s="629"/>
      <c r="SZM155" s="629"/>
      <c r="SZN155" s="629"/>
      <c r="SZO155" s="629"/>
      <c r="SZP155" s="629"/>
      <c r="SZQ155" s="629"/>
      <c r="SZR155" s="629"/>
      <c r="SZS155" s="629"/>
      <c r="SZT155" s="629"/>
      <c r="SZU155" s="629"/>
      <c r="SZV155" s="629"/>
      <c r="SZW155" s="629"/>
      <c r="SZX155" s="629"/>
      <c r="SZY155" s="629"/>
      <c r="SZZ155" s="629"/>
      <c r="TAA155" s="629"/>
      <c r="TAB155" s="629"/>
      <c r="TAC155" s="629"/>
      <c r="TAD155" s="629"/>
      <c r="TAE155" s="629"/>
      <c r="TAF155" s="629"/>
      <c r="TAG155" s="629"/>
      <c r="TAH155" s="629"/>
      <c r="TAI155" s="629"/>
      <c r="TAJ155" s="629"/>
      <c r="TAK155" s="629"/>
      <c r="TAL155" s="629"/>
      <c r="TAM155" s="629"/>
      <c r="TAN155" s="629"/>
      <c r="TAO155" s="629"/>
      <c r="TAP155" s="629"/>
      <c r="TAQ155" s="629"/>
      <c r="TAR155" s="629"/>
      <c r="TAS155" s="629"/>
      <c r="TAT155" s="629"/>
      <c r="TAU155" s="629"/>
      <c r="TAV155" s="629"/>
      <c r="TAW155" s="629"/>
      <c r="TAX155" s="629"/>
      <c r="TAY155" s="629"/>
      <c r="TAZ155" s="629"/>
      <c r="TBA155" s="629"/>
      <c r="TBB155" s="629"/>
      <c r="TBC155" s="629"/>
      <c r="TBD155" s="629"/>
      <c r="TBE155" s="629"/>
      <c r="TBF155" s="629"/>
      <c r="TBG155" s="629"/>
      <c r="TBH155" s="629"/>
      <c r="TBI155" s="629"/>
      <c r="TBJ155" s="629"/>
      <c r="TBK155" s="629"/>
      <c r="TBL155" s="629"/>
      <c r="TBM155" s="629"/>
      <c r="TBN155" s="629"/>
      <c r="TBO155" s="629"/>
      <c r="TBP155" s="629"/>
      <c r="TBQ155" s="629"/>
      <c r="TBR155" s="629"/>
      <c r="TBS155" s="629"/>
      <c r="TBT155" s="629"/>
      <c r="TBU155" s="629"/>
      <c r="TBV155" s="629"/>
      <c r="TBW155" s="629"/>
      <c r="TBX155" s="629"/>
      <c r="TBY155" s="629"/>
      <c r="TBZ155" s="629"/>
      <c r="TCA155" s="629"/>
      <c r="TCB155" s="629"/>
      <c r="TCC155" s="629"/>
      <c r="TCD155" s="629"/>
      <c r="TCE155" s="629"/>
      <c r="TCF155" s="629"/>
      <c r="TCG155" s="629"/>
      <c r="TCH155" s="629"/>
      <c r="TCI155" s="629"/>
      <c r="TCJ155" s="629"/>
      <c r="TCK155" s="629"/>
      <c r="TCL155" s="629"/>
      <c r="TCM155" s="629"/>
      <c r="TCN155" s="629"/>
      <c r="TCO155" s="629"/>
      <c r="TCP155" s="629"/>
      <c r="TCQ155" s="629"/>
      <c r="TCR155" s="629"/>
      <c r="TCS155" s="629"/>
      <c r="TCT155" s="629"/>
      <c r="TCU155" s="629"/>
      <c r="TCV155" s="629"/>
      <c r="TCW155" s="629"/>
      <c r="TCX155" s="629"/>
      <c r="TCY155" s="629"/>
      <c r="TCZ155" s="629"/>
      <c r="TDA155" s="629"/>
      <c r="TDB155" s="629"/>
      <c r="TDC155" s="629"/>
      <c r="TDD155" s="629"/>
      <c r="TDE155" s="629"/>
      <c r="TDF155" s="629"/>
      <c r="TDG155" s="629"/>
      <c r="TDH155" s="629"/>
      <c r="TDI155" s="629"/>
      <c r="TDJ155" s="629"/>
      <c r="TDK155" s="629"/>
      <c r="TDL155" s="629"/>
      <c r="TDM155" s="629"/>
      <c r="TDN155" s="629"/>
      <c r="TDO155" s="629"/>
      <c r="TDP155" s="629"/>
      <c r="TDQ155" s="629"/>
      <c r="TDR155" s="629"/>
      <c r="TDS155" s="629"/>
      <c r="TDT155" s="629"/>
      <c r="TDU155" s="629"/>
      <c r="TDV155" s="629"/>
      <c r="TDW155" s="629"/>
      <c r="TDX155" s="629"/>
      <c r="TDY155" s="629"/>
      <c r="TDZ155" s="629"/>
      <c r="TEA155" s="629"/>
      <c r="TEB155" s="629"/>
      <c r="TEC155" s="629"/>
      <c r="TED155" s="629"/>
      <c r="TEE155" s="629"/>
      <c r="TEF155" s="629"/>
      <c r="TEG155" s="629"/>
      <c r="TEH155" s="629"/>
      <c r="TEI155" s="629"/>
      <c r="TEJ155" s="629"/>
      <c r="TEK155" s="629"/>
      <c r="TEL155" s="629"/>
      <c r="TEM155" s="629"/>
      <c r="TEN155" s="629"/>
      <c r="TEO155" s="629"/>
      <c r="TEP155" s="629"/>
      <c r="TEQ155" s="629"/>
      <c r="TER155" s="629"/>
      <c r="TES155" s="629"/>
      <c r="TET155" s="629"/>
      <c r="TEU155" s="629"/>
      <c r="TEV155" s="629"/>
      <c r="TEW155" s="629"/>
      <c r="TEX155" s="629"/>
      <c r="TEY155" s="629"/>
      <c r="TEZ155" s="629"/>
      <c r="TFA155" s="629"/>
      <c r="TFB155" s="629"/>
      <c r="TFC155" s="629"/>
      <c r="TFD155" s="629"/>
      <c r="TFE155" s="629"/>
      <c r="TFF155" s="629"/>
      <c r="TFG155" s="629"/>
      <c r="TFH155" s="629"/>
      <c r="TFI155" s="629"/>
      <c r="TFJ155" s="629"/>
      <c r="TFK155" s="629"/>
      <c r="TFL155" s="629"/>
      <c r="TFM155" s="629"/>
      <c r="TFN155" s="629"/>
      <c r="TFO155" s="629"/>
      <c r="TFP155" s="629"/>
      <c r="TFQ155" s="629"/>
      <c r="TFR155" s="629"/>
      <c r="TFS155" s="629"/>
      <c r="TFT155" s="629"/>
      <c r="TFU155" s="629"/>
      <c r="TFV155" s="629"/>
      <c r="TFW155" s="629"/>
      <c r="TFX155" s="629"/>
      <c r="TFY155" s="629"/>
      <c r="TFZ155" s="629"/>
      <c r="TGA155" s="629"/>
      <c r="TGB155" s="629"/>
      <c r="TGC155" s="629"/>
      <c r="TGD155" s="629"/>
      <c r="TGE155" s="629"/>
      <c r="TGF155" s="629"/>
      <c r="TGG155" s="629"/>
      <c r="TGH155" s="629"/>
      <c r="TGI155" s="629"/>
      <c r="TGJ155" s="629"/>
      <c r="TGK155" s="629"/>
      <c r="TGL155" s="629"/>
      <c r="TGM155" s="629"/>
      <c r="TGN155" s="629"/>
      <c r="TGO155" s="629"/>
      <c r="TGP155" s="629"/>
      <c r="TGQ155" s="629"/>
      <c r="TGR155" s="629"/>
      <c r="TGS155" s="629"/>
      <c r="TGT155" s="629"/>
      <c r="TGU155" s="629"/>
      <c r="TGV155" s="629"/>
      <c r="TGW155" s="629"/>
      <c r="TGX155" s="629"/>
      <c r="TGY155" s="629"/>
      <c r="TGZ155" s="629"/>
      <c r="THA155" s="629"/>
      <c r="THB155" s="629"/>
      <c r="THC155" s="629"/>
      <c r="THD155" s="629"/>
      <c r="THE155" s="629"/>
      <c r="THF155" s="629"/>
      <c r="THG155" s="629"/>
      <c r="THH155" s="629"/>
      <c r="THI155" s="629"/>
      <c r="THJ155" s="629"/>
      <c r="THK155" s="629"/>
      <c r="THL155" s="629"/>
      <c r="THM155" s="629"/>
      <c r="THN155" s="629"/>
      <c r="THO155" s="629"/>
      <c r="THP155" s="629"/>
      <c r="THQ155" s="629"/>
      <c r="THR155" s="629"/>
      <c r="THS155" s="629"/>
      <c r="THT155" s="629"/>
      <c r="THU155" s="629"/>
      <c r="THV155" s="629"/>
      <c r="THW155" s="629"/>
      <c r="THX155" s="629"/>
      <c r="THY155" s="629"/>
      <c r="THZ155" s="629"/>
      <c r="TIA155" s="629"/>
      <c r="TIB155" s="629"/>
      <c r="TIC155" s="629"/>
      <c r="TID155" s="629"/>
      <c r="TIE155" s="629"/>
      <c r="TIF155" s="629"/>
      <c r="TIG155" s="629"/>
      <c r="TIH155" s="629"/>
      <c r="TII155" s="629"/>
      <c r="TIJ155" s="629"/>
      <c r="TIK155" s="629"/>
      <c r="TIL155" s="629"/>
      <c r="TIM155" s="629"/>
      <c r="TIN155" s="629"/>
      <c r="TIO155" s="629"/>
      <c r="TIP155" s="629"/>
      <c r="TIQ155" s="629"/>
      <c r="TIR155" s="629"/>
      <c r="TIS155" s="629"/>
      <c r="TIT155" s="629"/>
      <c r="TIU155" s="629"/>
      <c r="TIV155" s="629"/>
      <c r="TIW155" s="629"/>
      <c r="TIX155" s="629"/>
      <c r="TIY155" s="629"/>
      <c r="TIZ155" s="629"/>
      <c r="TJA155" s="629"/>
      <c r="TJB155" s="629"/>
      <c r="TJC155" s="629"/>
      <c r="TJD155" s="629"/>
      <c r="TJE155" s="629"/>
      <c r="TJF155" s="629"/>
      <c r="TJG155" s="629"/>
      <c r="TJH155" s="629"/>
      <c r="TJI155" s="629"/>
      <c r="TJJ155" s="629"/>
      <c r="TJK155" s="629"/>
      <c r="TJL155" s="629"/>
      <c r="TJM155" s="629"/>
      <c r="TJN155" s="629"/>
      <c r="TJO155" s="629"/>
      <c r="TJP155" s="629"/>
      <c r="TJQ155" s="629"/>
      <c r="TJR155" s="629"/>
      <c r="TJS155" s="629"/>
      <c r="TJT155" s="629"/>
      <c r="TJU155" s="629"/>
      <c r="TJV155" s="629"/>
      <c r="TJW155" s="629"/>
      <c r="TJX155" s="629"/>
      <c r="TJY155" s="629"/>
      <c r="TJZ155" s="629"/>
      <c r="TKA155" s="629"/>
      <c r="TKB155" s="629"/>
      <c r="TKC155" s="629"/>
      <c r="TKD155" s="629"/>
      <c r="TKE155" s="629"/>
      <c r="TKF155" s="629"/>
      <c r="TKG155" s="629"/>
      <c r="TKH155" s="629"/>
      <c r="TKI155" s="629"/>
      <c r="TKJ155" s="629"/>
      <c r="TKK155" s="629"/>
      <c r="TKL155" s="629"/>
      <c r="TKM155" s="629"/>
      <c r="TKN155" s="629"/>
      <c r="TKO155" s="629"/>
      <c r="TKP155" s="629"/>
      <c r="TKQ155" s="629"/>
      <c r="TKR155" s="629"/>
      <c r="TKS155" s="629"/>
      <c r="TKT155" s="629"/>
      <c r="TKU155" s="629"/>
      <c r="TKV155" s="629"/>
      <c r="TKW155" s="629"/>
      <c r="TKX155" s="629"/>
      <c r="TKY155" s="629"/>
      <c r="TKZ155" s="629"/>
      <c r="TLA155" s="629"/>
      <c r="TLB155" s="629"/>
      <c r="TLC155" s="629"/>
      <c r="TLD155" s="629"/>
      <c r="TLE155" s="629"/>
      <c r="TLF155" s="629"/>
      <c r="TLG155" s="629"/>
      <c r="TLH155" s="629"/>
      <c r="TLI155" s="629"/>
      <c r="TLJ155" s="629"/>
      <c r="TLK155" s="629"/>
      <c r="TLL155" s="629"/>
      <c r="TLM155" s="629"/>
      <c r="TLN155" s="629"/>
      <c r="TLO155" s="629"/>
      <c r="TLP155" s="629"/>
      <c r="TLQ155" s="629"/>
      <c r="TLR155" s="629"/>
      <c r="TLS155" s="629"/>
      <c r="TLT155" s="629"/>
      <c r="TLU155" s="629"/>
      <c r="TLV155" s="629"/>
      <c r="TLW155" s="629"/>
      <c r="TLX155" s="629"/>
      <c r="TLY155" s="629"/>
      <c r="TLZ155" s="629"/>
      <c r="TMA155" s="629"/>
      <c r="TMB155" s="629"/>
      <c r="TMC155" s="629"/>
      <c r="TMD155" s="629"/>
      <c r="TME155" s="629"/>
      <c r="TMF155" s="629"/>
      <c r="TMG155" s="629"/>
      <c r="TMH155" s="629"/>
      <c r="TMI155" s="629"/>
      <c r="TMJ155" s="629"/>
      <c r="TMK155" s="629"/>
      <c r="TML155" s="629"/>
      <c r="TMM155" s="629"/>
      <c r="TMN155" s="629"/>
      <c r="TMO155" s="629"/>
      <c r="TMP155" s="629"/>
      <c r="TMQ155" s="629"/>
      <c r="TMR155" s="629"/>
      <c r="TMS155" s="629"/>
      <c r="TMT155" s="629"/>
      <c r="TMU155" s="629"/>
      <c r="TMV155" s="629"/>
      <c r="TMW155" s="629"/>
      <c r="TMX155" s="629"/>
      <c r="TMY155" s="629"/>
      <c r="TMZ155" s="629"/>
      <c r="TNA155" s="629"/>
      <c r="TNB155" s="629"/>
      <c r="TNC155" s="629"/>
      <c r="TND155" s="629"/>
      <c r="TNE155" s="629"/>
      <c r="TNF155" s="629"/>
      <c r="TNG155" s="629"/>
      <c r="TNH155" s="629"/>
      <c r="TNI155" s="629"/>
      <c r="TNJ155" s="629"/>
      <c r="TNK155" s="629"/>
      <c r="TNL155" s="629"/>
      <c r="TNM155" s="629"/>
      <c r="TNN155" s="629"/>
      <c r="TNO155" s="629"/>
      <c r="TNP155" s="629"/>
      <c r="TNQ155" s="629"/>
      <c r="TNR155" s="629"/>
      <c r="TNS155" s="629"/>
      <c r="TNT155" s="629"/>
      <c r="TNU155" s="629"/>
      <c r="TNV155" s="629"/>
      <c r="TNW155" s="629"/>
      <c r="TNX155" s="629"/>
      <c r="TNY155" s="629"/>
      <c r="TNZ155" s="629"/>
      <c r="TOA155" s="629"/>
      <c r="TOB155" s="629"/>
      <c r="TOC155" s="629"/>
      <c r="TOD155" s="629"/>
      <c r="TOE155" s="629"/>
      <c r="TOF155" s="629"/>
      <c r="TOG155" s="629"/>
      <c r="TOH155" s="629"/>
      <c r="TOI155" s="629"/>
      <c r="TOJ155" s="629"/>
      <c r="TOK155" s="629"/>
      <c r="TOL155" s="629"/>
      <c r="TOM155" s="629"/>
      <c r="TON155" s="629"/>
      <c r="TOO155" s="629"/>
      <c r="TOP155" s="629"/>
      <c r="TOQ155" s="629"/>
      <c r="TOR155" s="629"/>
      <c r="TOS155" s="629"/>
      <c r="TOT155" s="629"/>
      <c r="TOU155" s="629"/>
      <c r="TOV155" s="629"/>
      <c r="TOW155" s="629"/>
      <c r="TOX155" s="629"/>
      <c r="TOY155" s="629"/>
      <c r="TOZ155" s="629"/>
      <c r="TPA155" s="629"/>
      <c r="TPB155" s="629"/>
      <c r="TPC155" s="629"/>
      <c r="TPD155" s="629"/>
      <c r="TPE155" s="629"/>
      <c r="TPF155" s="629"/>
      <c r="TPG155" s="629"/>
      <c r="TPH155" s="629"/>
      <c r="TPI155" s="629"/>
      <c r="TPJ155" s="629"/>
      <c r="TPK155" s="629"/>
      <c r="TPL155" s="629"/>
      <c r="TPM155" s="629"/>
      <c r="TPN155" s="629"/>
      <c r="TPO155" s="629"/>
      <c r="TPP155" s="629"/>
      <c r="TPQ155" s="629"/>
      <c r="TPR155" s="629"/>
      <c r="TPS155" s="629"/>
      <c r="TPT155" s="629"/>
      <c r="TPU155" s="629"/>
      <c r="TPV155" s="629"/>
      <c r="TPW155" s="629"/>
      <c r="TPX155" s="629"/>
      <c r="TPY155" s="629"/>
      <c r="TPZ155" s="629"/>
      <c r="TQA155" s="629"/>
      <c r="TQB155" s="629"/>
      <c r="TQC155" s="629"/>
      <c r="TQD155" s="629"/>
      <c r="TQE155" s="629"/>
      <c r="TQF155" s="629"/>
      <c r="TQG155" s="629"/>
      <c r="TQH155" s="629"/>
      <c r="TQI155" s="629"/>
      <c r="TQJ155" s="629"/>
      <c r="TQK155" s="629"/>
      <c r="TQL155" s="629"/>
      <c r="TQM155" s="629"/>
      <c r="TQN155" s="629"/>
      <c r="TQO155" s="629"/>
      <c r="TQP155" s="629"/>
      <c r="TQQ155" s="629"/>
      <c r="TQR155" s="629"/>
      <c r="TQS155" s="629"/>
      <c r="TQT155" s="629"/>
      <c r="TQU155" s="629"/>
      <c r="TQV155" s="629"/>
      <c r="TQW155" s="629"/>
      <c r="TQX155" s="629"/>
      <c r="TQY155" s="629"/>
      <c r="TQZ155" s="629"/>
      <c r="TRA155" s="629"/>
      <c r="TRB155" s="629"/>
      <c r="TRC155" s="629"/>
      <c r="TRD155" s="629"/>
      <c r="TRE155" s="629"/>
      <c r="TRF155" s="629"/>
      <c r="TRG155" s="629"/>
      <c r="TRH155" s="629"/>
      <c r="TRI155" s="629"/>
      <c r="TRJ155" s="629"/>
      <c r="TRK155" s="629"/>
      <c r="TRL155" s="629"/>
      <c r="TRM155" s="629"/>
      <c r="TRN155" s="629"/>
      <c r="TRO155" s="629"/>
      <c r="TRP155" s="629"/>
      <c r="TRQ155" s="629"/>
      <c r="TRR155" s="629"/>
      <c r="TRS155" s="629"/>
      <c r="TRT155" s="629"/>
      <c r="TRU155" s="629"/>
      <c r="TRV155" s="629"/>
      <c r="TRW155" s="629"/>
      <c r="TRX155" s="629"/>
      <c r="TRY155" s="629"/>
      <c r="TRZ155" s="629"/>
      <c r="TSA155" s="629"/>
      <c r="TSB155" s="629"/>
      <c r="TSC155" s="629"/>
      <c r="TSD155" s="629"/>
      <c r="TSE155" s="629"/>
      <c r="TSF155" s="629"/>
      <c r="TSG155" s="629"/>
      <c r="TSH155" s="629"/>
      <c r="TSI155" s="629"/>
      <c r="TSJ155" s="629"/>
      <c r="TSK155" s="629"/>
      <c r="TSL155" s="629"/>
      <c r="TSM155" s="629"/>
      <c r="TSN155" s="629"/>
      <c r="TSO155" s="629"/>
      <c r="TSP155" s="629"/>
      <c r="TSQ155" s="629"/>
      <c r="TSR155" s="629"/>
      <c r="TSS155" s="629"/>
      <c r="TST155" s="629"/>
      <c r="TSU155" s="629"/>
      <c r="TSV155" s="629"/>
      <c r="TSW155" s="629"/>
      <c r="TSX155" s="629"/>
      <c r="TSY155" s="629"/>
      <c r="TSZ155" s="629"/>
      <c r="TTA155" s="629"/>
      <c r="TTB155" s="629"/>
      <c r="TTC155" s="629"/>
      <c r="TTD155" s="629"/>
      <c r="TTE155" s="629"/>
      <c r="TTF155" s="629"/>
      <c r="TTG155" s="629"/>
      <c r="TTH155" s="629"/>
      <c r="TTI155" s="629"/>
      <c r="TTJ155" s="629"/>
      <c r="TTK155" s="629"/>
      <c r="TTL155" s="629"/>
      <c r="TTM155" s="629"/>
      <c r="TTN155" s="629"/>
      <c r="TTO155" s="629"/>
      <c r="TTP155" s="629"/>
      <c r="TTQ155" s="629"/>
      <c r="TTR155" s="629"/>
      <c r="TTS155" s="629"/>
      <c r="TTT155" s="629"/>
      <c r="TTU155" s="629"/>
      <c r="TTV155" s="629"/>
      <c r="TTW155" s="629"/>
      <c r="TTX155" s="629"/>
      <c r="TTY155" s="629"/>
      <c r="TTZ155" s="629"/>
      <c r="TUA155" s="629"/>
      <c r="TUB155" s="629"/>
      <c r="TUC155" s="629"/>
      <c r="TUD155" s="629"/>
      <c r="TUE155" s="629"/>
      <c r="TUF155" s="629"/>
      <c r="TUG155" s="629"/>
      <c r="TUH155" s="629"/>
      <c r="TUI155" s="629"/>
      <c r="TUJ155" s="629"/>
      <c r="TUK155" s="629"/>
      <c r="TUL155" s="629"/>
      <c r="TUM155" s="629"/>
      <c r="TUN155" s="629"/>
      <c r="TUO155" s="629"/>
      <c r="TUP155" s="629"/>
      <c r="TUQ155" s="629"/>
      <c r="TUR155" s="629"/>
      <c r="TUS155" s="629"/>
      <c r="TUT155" s="629"/>
      <c r="TUU155" s="629"/>
      <c r="TUV155" s="629"/>
      <c r="TUW155" s="629"/>
      <c r="TUX155" s="629"/>
      <c r="TUY155" s="629"/>
      <c r="TUZ155" s="629"/>
      <c r="TVA155" s="629"/>
      <c r="TVB155" s="629"/>
      <c r="TVC155" s="629"/>
      <c r="TVD155" s="629"/>
      <c r="TVE155" s="629"/>
      <c r="TVF155" s="629"/>
      <c r="TVG155" s="629"/>
      <c r="TVH155" s="629"/>
      <c r="TVI155" s="629"/>
      <c r="TVJ155" s="629"/>
      <c r="TVK155" s="629"/>
      <c r="TVL155" s="629"/>
      <c r="TVM155" s="629"/>
      <c r="TVN155" s="629"/>
      <c r="TVO155" s="629"/>
      <c r="TVP155" s="629"/>
      <c r="TVQ155" s="629"/>
      <c r="TVR155" s="629"/>
      <c r="TVS155" s="629"/>
      <c r="TVT155" s="629"/>
      <c r="TVU155" s="629"/>
      <c r="TVV155" s="629"/>
      <c r="TVW155" s="629"/>
      <c r="TVX155" s="629"/>
      <c r="TVY155" s="629"/>
      <c r="TVZ155" s="629"/>
      <c r="TWA155" s="629"/>
      <c r="TWB155" s="629"/>
      <c r="TWC155" s="629"/>
      <c r="TWD155" s="629"/>
      <c r="TWE155" s="629"/>
      <c r="TWF155" s="629"/>
      <c r="TWG155" s="629"/>
      <c r="TWH155" s="629"/>
      <c r="TWI155" s="629"/>
      <c r="TWJ155" s="629"/>
      <c r="TWK155" s="629"/>
      <c r="TWL155" s="629"/>
      <c r="TWM155" s="629"/>
      <c r="TWN155" s="629"/>
      <c r="TWO155" s="629"/>
      <c r="TWP155" s="629"/>
      <c r="TWQ155" s="629"/>
      <c r="TWR155" s="629"/>
      <c r="TWS155" s="629"/>
      <c r="TWT155" s="629"/>
      <c r="TWU155" s="629"/>
      <c r="TWV155" s="629"/>
      <c r="TWW155" s="629"/>
      <c r="TWX155" s="629"/>
      <c r="TWY155" s="629"/>
      <c r="TWZ155" s="629"/>
      <c r="TXA155" s="629"/>
      <c r="TXB155" s="629"/>
      <c r="TXC155" s="629"/>
      <c r="TXD155" s="629"/>
      <c r="TXE155" s="629"/>
      <c r="TXF155" s="629"/>
      <c r="TXG155" s="629"/>
      <c r="TXH155" s="629"/>
      <c r="TXI155" s="629"/>
      <c r="TXJ155" s="629"/>
      <c r="TXK155" s="629"/>
      <c r="TXL155" s="629"/>
      <c r="TXM155" s="629"/>
      <c r="TXN155" s="629"/>
      <c r="TXO155" s="629"/>
      <c r="TXP155" s="629"/>
      <c r="TXQ155" s="629"/>
      <c r="TXR155" s="629"/>
      <c r="TXS155" s="629"/>
      <c r="TXT155" s="629"/>
      <c r="TXU155" s="629"/>
      <c r="TXV155" s="629"/>
      <c r="TXW155" s="629"/>
      <c r="TXX155" s="629"/>
      <c r="TXY155" s="629"/>
      <c r="TXZ155" s="629"/>
      <c r="TYA155" s="629"/>
      <c r="TYB155" s="629"/>
      <c r="TYC155" s="629"/>
      <c r="TYD155" s="629"/>
      <c r="TYE155" s="629"/>
      <c r="TYF155" s="629"/>
      <c r="TYG155" s="629"/>
      <c r="TYH155" s="629"/>
      <c r="TYI155" s="629"/>
      <c r="TYJ155" s="629"/>
      <c r="TYK155" s="629"/>
      <c r="TYL155" s="629"/>
      <c r="TYM155" s="629"/>
      <c r="TYN155" s="629"/>
      <c r="TYO155" s="629"/>
      <c r="TYP155" s="629"/>
      <c r="TYQ155" s="629"/>
      <c r="TYR155" s="629"/>
      <c r="TYS155" s="629"/>
      <c r="TYT155" s="629"/>
      <c r="TYU155" s="629"/>
      <c r="TYV155" s="629"/>
      <c r="TYW155" s="629"/>
      <c r="TYX155" s="629"/>
      <c r="TYY155" s="629"/>
      <c r="TYZ155" s="629"/>
      <c r="TZA155" s="629"/>
      <c r="TZB155" s="629"/>
      <c r="TZC155" s="629"/>
      <c r="TZD155" s="629"/>
      <c r="TZE155" s="629"/>
      <c r="TZF155" s="629"/>
      <c r="TZG155" s="629"/>
      <c r="TZH155" s="629"/>
      <c r="TZI155" s="629"/>
      <c r="TZJ155" s="629"/>
      <c r="TZK155" s="629"/>
      <c r="TZL155" s="629"/>
      <c r="TZM155" s="629"/>
      <c r="TZN155" s="629"/>
      <c r="TZO155" s="629"/>
      <c r="TZP155" s="629"/>
      <c r="TZQ155" s="629"/>
      <c r="TZR155" s="629"/>
      <c r="TZS155" s="629"/>
      <c r="TZT155" s="629"/>
      <c r="TZU155" s="629"/>
      <c r="TZV155" s="629"/>
      <c r="TZW155" s="629"/>
      <c r="TZX155" s="629"/>
      <c r="TZY155" s="629"/>
      <c r="TZZ155" s="629"/>
      <c r="UAA155" s="629"/>
      <c r="UAB155" s="629"/>
      <c r="UAC155" s="629"/>
      <c r="UAD155" s="629"/>
      <c r="UAE155" s="629"/>
      <c r="UAF155" s="629"/>
      <c r="UAG155" s="629"/>
      <c r="UAH155" s="629"/>
      <c r="UAI155" s="629"/>
      <c r="UAJ155" s="629"/>
      <c r="UAK155" s="629"/>
      <c r="UAL155" s="629"/>
      <c r="UAM155" s="629"/>
      <c r="UAN155" s="629"/>
      <c r="UAO155" s="629"/>
      <c r="UAP155" s="629"/>
      <c r="UAQ155" s="629"/>
      <c r="UAR155" s="629"/>
      <c r="UAS155" s="629"/>
      <c r="UAT155" s="629"/>
      <c r="UAU155" s="629"/>
      <c r="UAV155" s="629"/>
      <c r="UAW155" s="629"/>
      <c r="UAX155" s="629"/>
      <c r="UAY155" s="629"/>
      <c r="UAZ155" s="629"/>
      <c r="UBA155" s="629"/>
      <c r="UBB155" s="629"/>
      <c r="UBC155" s="629"/>
      <c r="UBD155" s="629"/>
      <c r="UBE155" s="629"/>
      <c r="UBF155" s="629"/>
      <c r="UBG155" s="629"/>
      <c r="UBH155" s="629"/>
      <c r="UBI155" s="629"/>
      <c r="UBJ155" s="629"/>
      <c r="UBK155" s="629"/>
      <c r="UBL155" s="629"/>
      <c r="UBM155" s="629"/>
      <c r="UBN155" s="629"/>
      <c r="UBO155" s="629"/>
      <c r="UBP155" s="629"/>
      <c r="UBQ155" s="629"/>
      <c r="UBR155" s="629"/>
      <c r="UBS155" s="629"/>
      <c r="UBT155" s="629"/>
      <c r="UBU155" s="629"/>
      <c r="UBV155" s="629"/>
      <c r="UBW155" s="629"/>
      <c r="UBX155" s="629"/>
      <c r="UBY155" s="629"/>
      <c r="UBZ155" s="629"/>
      <c r="UCA155" s="629"/>
      <c r="UCB155" s="629"/>
      <c r="UCC155" s="629"/>
      <c r="UCD155" s="629"/>
      <c r="UCE155" s="629"/>
      <c r="UCF155" s="629"/>
      <c r="UCG155" s="629"/>
      <c r="UCH155" s="629"/>
      <c r="UCI155" s="629"/>
      <c r="UCJ155" s="629"/>
      <c r="UCK155" s="629"/>
      <c r="UCL155" s="629"/>
      <c r="UCM155" s="629"/>
      <c r="UCN155" s="629"/>
      <c r="UCO155" s="629"/>
      <c r="UCP155" s="629"/>
      <c r="UCQ155" s="629"/>
      <c r="UCR155" s="629"/>
      <c r="UCS155" s="629"/>
      <c r="UCT155" s="629"/>
      <c r="UCU155" s="629"/>
      <c r="UCV155" s="629"/>
      <c r="UCW155" s="629"/>
      <c r="UCX155" s="629"/>
      <c r="UCY155" s="629"/>
      <c r="UCZ155" s="629"/>
      <c r="UDA155" s="629"/>
      <c r="UDB155" s="629"/>
      <c r="UDC155" s="629"/>
      <c r="UDD155" s="629"/>
      <c r="UDE155" s="629"/>
      <c r="UDF155" s="629"/>
      <c r="UDG155" s="629"/>
      <c r="UDH155" s="629"/>
      <c r="UDI155" s="629"/>
      <c r="UDJ155" s="629"/>
      <c r="UDK155" s="629"/>
      <c r="UDL155" s="629"/>
      <c r="UDM155" s="629"/>
      <c r="UDN155" s="629"/>
      <c r="UDO155" s="629"/>
      <c r="UDP155" s="629"/>
      <c r="UDQ155" s="629"/>
      <c r="UDR155" s="629"/>
      <c r="UDS155" s="629"/>
      <c r="UDT155" s="629"/>
      <c r="UDU155" s="629"/>
      <c r="UDV155" s="629"/>
      <c r="UDW155" s="629"/>
      <c r="UDX155" s="629"/>
      <c r="UDY155" s="629"/>
      <c r="UDZ155" s="629"/>
      <c r="UEA155" s="629"/>
      <c r="UEB155" s="629"/>
      <c r="UEC155" s="629"/>
      <c r="UED155" s="629"/>
      <c r="UEE155" s="629"/>
      <c r="UEF155" s="629"/>
      <c r="UEG155" s="629"/>
      <c r="UEH155" s="629"/>
      <c r="UEI155" s="629"/>
      <c r="UEJ155" s="629"/>
      <c r="UEK155" s="629"/>
      <c r="UEL155" s="629"/>
      <c r="UEM155" s="629"/>
      <c r="UEN155" s="629"/>
      <c r="UEO155" s="629"/>
      <c r="UEP155" s="629"/>
      <c r="UEQ155" s="629"/>
      <c r="UER155" s="629"/>
      <c r="UES155" s="629"/>
      <c r="UET155" s="629"/>
      <c r="UEU155" s="629"/>
      <c r="UEV155" s="629"/>
      <c r="UEW155" s="629"/>
      <c r="UEX155" s="629"/>
      <c r="UEY155" s="629"/>
      <c r="UEZ155" s="629"/>
      <c r="UFA155" s="629"/>
      <c r="UFB155" s="629"/>
      <c r="UFC155" s="629"/>
      <c r="UFD155" s="629"/>
      <c r="UFE155" s="629"/>
      <c r="UFF155" s="629"/>
      <c r="UFG155" s="629"/>
      <c r="UFH155" s="629"/>
      <c r="UFI155" s="629"/>
      <c r="UFJ155" s="629"/>
      <c r="UFK155" s="629"/>
      <c r="UFL155" s="629"/>
      <c r="UFM155" s="629"/>
      <c r="UFN155" s="629"/>
      <c r="UFO155" s="629"/>
      <c r="UFP155" s="629"/>
      <c r="UFQ155" s="629"/>
      <c r="UFR155" s="629"/>
      <c r="UFS155" s="629"/>
      <c r="UFT155" s="629"/>
      <c r="UFU155" s="629"/>
      <c r="UFV155" s="629"/>
      <c r="UFW155" s="629"/>
      <c r="UFX155" s="629"/>
      <c r="UFY155" s="629"/>
      <c r="UFZ155" s="629"/>
      <c r="UGA155" s="629"/>
      <c r="UGB155" s="629"/>
      <c r="UGC155" s="629"/>
      <c r="UGD155" s="629"/>
      <c r="UGE155" s="629"/>
      <c r="UGF155" s="629"/>
      <c r="UGG155" s="629"/>
      <c r="UGH155" s="629"/>
      <c r="UGI155" s="629"/>
      <c r="UGJ155" s="629"/>
      <c r="UGK155" s="629"/>
      <c r="UGL155" s="629"/>
      <c r="UGM155" s="629"/>
      <c r="UGN155" s="629"/>
      <c r="UGO155" s="629"/>
      <c r="UGP155" s="629"/>
      <c r="UGQ155" s="629"/>
      <c r="UGR155" s="629"/>
      <c r="UGS155" s="629"/>
      <c r="UGT155" s="629"/>
      <c r="UGU155" s="629"/>
      <c r="UGV155" s="629"/>
      <c r="UGW155" s="629"/>
      <c r="UGX155" s="629"/>
      <c r="UGY155" s="629"/>
      <c r="UGZ155" s="629"/>
      <c r="UHA155" s="629"/>
      <c r="UHB155" s="629"/>
      <c r="UHC155" s="629"/>
      <c r="UHD155" s="629"/>
      <c r="UHE155" s="629"/>
      <c r="UHF155" s="629"/>
      <c r="UHG155" s="629"/>
      <c r="UHH155" s="629"/>
      <c r="UHI155" s="629"/>
      <c r="UHJ155" s="629"/>
      <c r="UHK155" s="629"/>
      <c r="UHL155" s="629"/>
      <c r="UHM155" s="629"/>
      <c r="UHN155" s="629"/>
      <c r="UHO155" s="629"/>
      <c r="UHP155" s="629"/>
      <c r="UHQ155" s="629"/>
      <c r="UHR155" s="629"/>
      <c r="UHS155" s="629"/>
      <c r="UHT155" s="629"/>
      <c r="UHU155" s="629"/>
      <c r="UHV155" s="629"/>
      <c r="UHW155" s="629"/>
      <c r="UHX155" s="629"/>
      <c r="UHY155" s="629"/>
      <c r="UHZ155" s="629"/>
      <c r="UIA155" s="629"/>
      <c r="UIB155" s="629"/>
      <c r="UIC155" s="629"/>
      <c r="UID155" s="629"/>
      <c r="UIE155" s="629"/>
      <c r="UIF155" s="629"/>
      <c r="UIG155" s="629"/>
      <c r="UIH155" s="629"/>
      <c r="UII155" s="629"/>
      <c r="UIJ155" s="629"/>
      <c r="UIK155" s="629"/>
      <c r="UIL155" s="629"/>
      <c r="UIM155" s="629"/>
      <c r="UIN155" s="629"/>
      <c r="UIO155" s="629"/>
      <c r="UIP155" s="629"/>
      <c r="UIQ155" s="629"/>
      <c r="UIR155" s="629"/>
      <c r="UIS155" s="629"/>
      <c r="UIT155" s="629"/>
      <c r="UIU155" s="629"/>
      <c r="UIV155" s="629"/>
      <c r="UIW155" s="629"/>
      <c r="UIX155" s="629"/>
      <c r="UIY155" s="629"/>
      <c r="UIZ155" s="629"/>
      <c r="UJA155" s="629"/>
      <c r="UJB155" s="629"/>
      <c r="UJC155" s="629"/>
      <c r="UJD155" s="629"/>
      <c r="UJE155" s="629"/>
      <c r="UJF155" s="629"/>
      <c r="UJG155" s="629"/>
      <c r="UJH155" s="629"/>
      <c r="UJI155" s="629"/>
      <c r="UJJ155" s="629"/>
      <c r="UJK155" s="629"/>
      <c r="UJL155" s="629"/>
      <c r="UJM155" s="629"/>
      <c r="UJN155" s="629"/>
      <c r="UJO155" s="629"/>
      <c r="UJP155" s="629"/>
      <c r="UJQ155" s="629"/>
      <c r="UJR155" s="629"/>
      <c r="UJS155" s="629"/>
      <c r="UJT155" s="629"/>
      <c r="UJU155" s="629"/>
      <c r="UJV155" s="629"/>
      <c r="UJW155" s="629"/>
      <c r="UJX155" s="629"/>
      <c r="UJY155" s="629"/>
      <c r="UJZ155" s="629"/>
      <c r="UKA155" s="629"/>
      <c r="UKB155" s="629"/>
      <c r="UKC155" s="629"/>
      <c r="UKD155" s="629"/>
      <c r="UKE155" s="629"/>
      <c r="UKF155" s="629"/>
      <c r="UKG155" s="629"/>
      <c r="UKH155" s="629"/>
      <c r="UKI155" s="629"/>
      <c r="UKJ155" s="629"/>
      <c r="UKK155" s="629"/>
      <c r="UKL155" s="629"/>
      <c r="UKM155" s="629"/>
      <c r="UKN155" s="629"/>
      <c r="UKO155" s="629"/>
      <c r="UKP155" s="629"/>
      <c r="UKQ155" s="629"/>
      <c r="UKR155" s="629"/>
      <c r="UKS155" s="629"/>
      <c r="UKT155" s="629"/>
      <c r="UKU155" s="629"/>
      <c r="UKV155" s="629"/>
      <c r="UKW155" s="629"/>
      <c r="UKX155" s="629"/>
      <c r="UKY155" s="629"/>
      <c r="UKZ155" s="629"/>
      <c r="ULA155" s="629"/>
      <c r="ULB155" s="629"/>
      <c r="ULC155" s="629"/>
      <c r="ULD155" s="629"/>
      <c r="ULE155" s="629"/>
      <c r="ULF155" s="629"/>
      <c r="ULG155" s="629"/>
      <c r="ULH155" s="629"/>
      <c r="ULI155" s="629"/>
      <c r="ULJ155" s="629"/>
      <c r="ULK155" s="629"/>
      <c r="ULL155" s="629"/>
      <c r="ULM155" s="629"/>
      <c r="ULN155" s="629"/>
      <c r="ULO155" s="629"/>
      <c r="ULP155" s="629"/>
      <c r="ULQ155" s="629"/>
      <c r="ULR155" s="629"/>
      <c r="ULS155" s="629"/>
      <c r="ULT155" s="629"/>
      <c r="ULU155" s="629"/>
      <c r="ULV155" s="629"/>
      <c r="ULW155" s="629"/>
      <c r="ULX155" s="629"/>
      <c r="ULY155" s="629"/>
      <c r="ULZ155" s="629"/>
      <c r="UMA155" s="629"/>
      <c r="UMB155" s="629"/>
      <c r="UMC155" s="629"/>
      <c r="UMD155" s="629"/>
      <c r="UME155" s="629"/>
      <c r="UMF155" s="629"/>
      <c r="UMG155" s="629"/>
      <c r="UMH155" s="629"/>
      <c r="UMI155" s="629"/>
      <c r="UMJ155" s="629"/>
      <c r="UMK155" s="629"/>
      <c r="UML155" s="629"/>
      <c r="UMM155" s="629"/>
      <c r="UMN155" s="629"/>
      <c r="UMO155" s="629"/>
      <c r="UMP155" s="629"/>
      <c r="UMQ155" s="629"/>
      <c r="UMR155" s="629"/>
      <c r="UMS155" s="629"/>
      <c r="UMT155" s="629"/>
      <c r="UMU155" s="629"/>
      <c r="UMV155" s="629"/>
      <c r="UMW155" s="629"/>
      <c r="UMX155" s="629"/>
      <c r="UMY155" s="629"/>
      <c r="UMZ155" s="629"/>
      <c r="UNA155" s="629"/>
      <c r="UNB155" s="629"/>
      <c r="UNC155" s="629"/>
      <c r="UND155" s="629"/>
      <c r="UNE155" s="629"/>
      <c r="UNF155" s="629"/>
      <c r="UNG155" s="629"/>
      <c r="UNH155" s="629"/>
      <c r="UNI155" s="629"/>
      <c r="UNJ155" s="629"/>
      <c r="UNK155" s="629"/>
      <c r="UNL155" s="629"/>
      <c r="UNM155" s="629"/>
      <c r="UNN155" s="629"/>
      <c r="UNO155" s="629"/>
      <c r="UNP155" s="629"/>
      <c r="UNQ155" s="629"/>
      <c r="UNR155" s="629"/>
      <c r="UNS155" s="629"/>
      <c r="UNT155" s="629"/>
      <c r="UNU155" s="629"/>
      <c r="UNV155" s="629"/>
      <c r="UNW155" s="629"/>
      <c r="UNX155" s="629"/>
      <c r="UNY155" s="629"/>
      <c r="UNZ155" s="629"/>
      <c r="UOA155" s="629"/>
      <c r="UOB155" s="629"/>
      <c r="UOC155" s="629"/>
      <c r="UOD155" s="629"/>
      <c r="UOE155" s="629"/>
      <c r="UOF155" s="629"/>
      <c r="UOG155" s="629"/>
      <c r="UOH155" s="629"/>
      <c r="UOI155" s="629"/>
      <c r="UOJ155" s="629"/>
      <c r="UOK155" s="629"/>
      <c r="UOL155" s="629"/>
      <c r="UOM155" s="629"/>
      <c r="UON155" s="629"/>
      <c r="UOO155" s="629"/>
      <c r="UOP155" s="629"/>
      <c r="UOQ155" s="629"/>
      <c r="UOR155" s="629"/>
      <c r="UOS155" s="629"/>
      <c r="UOT155" s="629"/>
      <c r="UOU155" s="629"/>
      <c r="UOV155" s="629"/>
      <c r="UOW155" s="629"/>
      <c r="UOX155" s="629"/>
      <c r="UOY155" s="629"/>
      <c r="UOZ155" s="629"/>
      <c r="UPA155" s="629"/>
      <c r="UPB155" s="629"/>
      <c r="UPC155" s="629"/>
      <c r="UPD155" s="629"/>
      <c r="UPE155" s="629"/>
      <c r="UPF155" s="629"/>
      <c r="UPG155" s="629"/>
      <c r="UPH155" s="629"/>
      <c r="UPI155" s="629"/>
      <c r="UPJ155" s="629"/>
      <c r="UPK155" s="629"/>
      <c r="UPL155" s="629"/>
      <c r="UPM155" s="629"/>
      <c r="UPN155" s="629"/>
      <c r="UPO155" s="629"/>
      <c r="UPP155" s="629"/>
      <c r="UPQ155" s="629"/>
      <c r="UPR155" s="629"/>
      <c r="UPS155" s="629"/>
      <c r="UPT155" s="629"/>
      <c r="UPU155" s="629"/>
      <c r="UPV155" s="629"/>
      <c r="UPW155" s="629"/>
      <c r="UPX155" s="629"/>
      <c r="UPY155" s="629"/>
      <c r="UPZ155" s="629"/>
      <c r="UQA155" s="629"/>
      <c r="UQB155" s="629"/>
      <c r="UQC155" s="629"/>
      <c r="UQD155" s="629"/>
      <c r="UQE155" s="629"/>
      <c r="UQF155" s="629"/>
      <c r="UQG155" s="629"/>
      <c r="UQH155" s="629"/>
      <c r="UQI155" s="629"/>
      <c r="UQJ155" s="629"/>
      <c r="UQK155" s="629"/>
      <c r="UQL155" s="629"/>
      <c r="UQM155" s="629"/>
      <c r="UQN155" s="629"/>
      <c r="UQO155" s="629"/>
      <c r="UQP155" s="629"/>
      <c r="UQQ155" s="629"/>
      <c r="UQR155" s="629"/>
      <c r="UQS155" s="629"/>
      <c r="UQT155" s="629"/>
      <c r="UQU155" s="629"/>
      <c r="UQV155" s="629"/>
      <c r="UQW155" s="629"/>
      <c r="UQX155" s="629"/>
      <c r="UQY155" s="629"/>
      <c r="UQZ155" s="629"/>
      <c r="URA155" s="629"/>
      <c r="URB155" s="629"/>
      <c r="URC155" s="629"/>
      <c r="URD155" s="629"/>
      <c r="URE155" s="629"/>
      <c r="URF155" s="629"/>
      <c r="URG155" s="629"/>
      <c r="URH155" s="629"/>
      <c r="URI155" s="629"/>
      <c r="URJ155" s="629"/>
      <c r="URK155" s="629"/>
      <c r="URL155" s="629"/>
      <c r="URM155" s="629"/>
      <c r="URN155" s="629"/>
      <c r="URO155" s="629"/>
      <c r="URP155" s="629"/>
      <c r="URQ155" s="629"/>
      <c r="URR155" s="629"/>
      <c r="URS155" s="629"/>
      <c r="URT155" s="629"/>
      <c r="URU155" s="629"/>
      <c r="URV155" s="629"/>
      <c r="URW155" s="629"/>
      <c r="URX155" s="629"/>
      <c r="URY155" s="629"/>
      <c r="URZ155" s="629"/>
      <c r="USA155" s="629"/>
      <c r="USB155" s="629"/>
      <c r="USC155" s="629"/>
      <c r="USD155" s="629"/>
      <c r="USE155" s="629"/>
      <c r="USF155" s="629"/>
      <c r="USG155" s="629"/>
      <c r="USH155" s="629"/>
      <c r="USI155" s="629"/>
      <c r="USJ155" s="629"/>
      <c r="USK155" s="629"/>
      <c r="USL155" s="629"/>
      <c r="USM155" s="629"/>
      <c r="USN155" s="629"/>
      <c r="USO155" s="629"/>
      <c r="USP155" s="629"/>
      <c r="USQ155" s="629"/>
      <c r="USR155" s="629"/>
      <c r="USS155" s="629"/>
      <c r="UST155" s="629"/>
      <c r="USU155" s="629"/>
      <c r="USV155" s="629"/>
      <c r="USW155" s="629"/>
      <c r="USX155" s="629"/>
      <c r="USY155" s="629"/>
      <c r="USZ155" s="629"/>
      <c r="UTA155" s="629"/>
      <c r="UTB155" s="629"/>
      <c r="UTC155" s="629"/>
      <c r="UTD155" s="629"/>
      <c r="UTE155" s="629"/>
      <c r="UTF155" s="629"/>
      <c r="UTG155" s="629"/>
      <c r="UTH155" s="629"/>
      <c r="UTI155" s="629"/>
      <c r="UTJ155" s="629"/>
      <c r="UTK155" s="629"/>
      <c r="UTL155" s="629"/>
      <c r="UTM155" s="629"/>
      <c r="UTN155" s="629"/>
      <c r="UTO155" s="629"/>
      <c r="UTP155" s="629"/>
      <c r="UTQ155" s="629"/>
      <c r="UTR155" s="629"/>
      <c r="UTS155" s="629"/>
      <c r="UTT155" s="629"/>
      <c r="UTU155" s="629"/>
      <c r="UTV155" s="629"/>
      <c r="UTW155" s="629"/>
      <c r="UTX155" s="629"/>
      <c r="UTY155" s="629"/>
      <c r="UTZ155" s="629"/>
      <c r="UUA155" s="629"/>
      <c r="UUB155" s="629"/>
      <c r="UUC155" s="629"/>
      <c r="UUD155" s="629"/>
      <c r="UUE155" s="629"/>
      <c r="UUF155" s="629"/>
      <c r="UUG155" s="629"/>
      <c r="UUH155" s="629"/>
      <c r="UUI155" s="629"/>
      <c r="UUJ155" s="629"/>
      <c r="UUK155" s="629"/>
      <c r="UUL155" s="629"/>
      <c r="UUM155" s="629"/>
      <c r="UUN155" s="629"/>
      <c r="UUO155" s="629"/>
      <c r="UUP155" s="629"/>
      <c r="UUQ155" s="629"/>
      <c r="UUR155" s="629"/>
      <c r="UUS155" s="629"/>
      <c r="UUT155" s="629"/>
      <c r="UUU155" s="629"/>
      <c r="UUV155" s="629"/>
      <c r="UUW155" s="629"/>
      <c r="UUX155" s="629"/>
      <c r="UUY155" s="629"/>
      <c r="UUZ155" s="629"/>
      <c r="UVA155" s="629"/>
      <c r="UVB155" s="629"/>
      <c r="UVC155" s="629"/>
      <c r="UVD155" s="629"/>
      <c r="UVE155" s="629"/>
      <c r="UVF155" s="629"/>
      <c r="UVG155" s="629"/>
      <c r="UVH155" s="629"/>
      <c r="UVI155" s="629"/>
      <c r="UVJ155" s="629"/>
      <c r="UVK155" s="629"/>
      <c r="UVL155" s="629"/>
      <c r="UVM155" s="629"/>
      <c r="UVN155" s="629"/>
      <c r="UVO155" s="629"/>
      <c r="UVP155" s="629"/>
      <c r="UVQ155" s="629"/>
      <c r="UVR155" s="629"/>
      <c r="UVS155" s="629"/>
      <c r="UVT155" s="629"/>
      <c r="UVU155" s="629"/>
      <c r="UVV155" s="629"/>
      <c r="UVW155" s="629"/>
      <c r="UVX155" s="629"/>
      <c r="UVY155" s="629"/>
      <c r="UVZ155" s="629"/>
      <c r="UWA155" s="629"/>
      <c r="UWB155" s="629"/>
      <c r="UWC155" s="629"/>
      <c r="UWD155" s="629"/>
      <c r="UWE155" s="629"/>
      <c r="UWF155" s="629"/>
      <c r="UWG155" s="629"/>
      <c r="UWH155" s="629"/>
      <c r="UWI155" s="629"/>
      <c r="UWJ155" s="629"/>
      <c r="UWK155" s="629"/>
      <c r="UWL155" s="629"/>
      <c r="UWM155" s="629"/>
      <c r="UWN155" s="629"/>
      <c r="UWO155" s="629"/>
      <c r="UWP155" s="629"/>
      <c r="UWQ155" s="629"/>
      <c r="UWR155" s="629"/>
      <c r="UWS155" s="629"/>
      <c r="UWT155" s="629"/>
      <c r="UWU155" s="629"/>
      <c r="UWV155" s="629"/>
      <c r="UWW155" s="629"/>
      <c r="UWX155" s="629"/>
      <c r="UWY155" s="629"/>
      <c r="UWZ155" s="629"/>
      <c r="UXA155" s="629"/>
      <c r="UXB155" s="629"/>
      <c r="UXC155" s="629"/>
      <c r="UXD155" s="629"/>
      <c r="UXE155" s="629"/>
      <c r="UXF155" s="629"/>
      <c r="UXG155" s="629"/>
      <c r="UXH155" s="629"/>
      <c r="UXI155" s="629"/>
      <c r="UXJ155" s="629"/>
      <c r="UXK155" s="629"/>
      <c r="UXL155" s="629"/>
      <c r="UXM155" s="629"/>
      <c r="UXN155" s="629"/>
      <c r="UXO155" s="629"/>
      <c r="UXP155" s="629"/>
      <c r="UXQ155" s="629"/>
      <c r="UXR155" s="629"/>
      <c r="UXS155" s="629"/>
      <c r="UXT155" s="629"/>
      <c r="UXU155" s="629"/>
      <c r="UXV155" s="629"/>
      <c r="UXW155" s="629"/>
      <c r="UXX155" s="629"/>
      <c r="UXY155" s="629"/>
      <c r="UXZ155" s="629"/>
      <c r="UYA155" s="629"/>
      <c r="UYB155" s="629"/>
      <c r="UYC155" s="629"/>
      <c r="UYD155" s="629"/>
      <c r="UYE155" s="629"/>
      <c r="UYF155" s="629"/>
      <c r="UYG155" s="629"/>
      <c r="UYH155" s="629"/>
      <c r="UYI155" s="629"/>
      <c r="UYJ155" s="629"/>
      <c r="UYK155" s="629"/>
      <c r="UYL155" s="629"/>
      <c r="UYM155" s="629"/>
      <c r="UYN155" s="629"/>
      <c r="UYO155" s="629"/>
      <c r="UYP155" s="629"/>
      <c r="UYQ155" s="629"/>
      <c r="UYR155" s="629"/>
      <c r="UYS155" s="629"/>
      <c r="UYT155" s="629"/>
      <c r="UYU155" s="629"/>
      <c r="UYV155" s="629"/>
      <c r="UYW155" s="629"/>
      <c r="UYX155" s="629"/>
      <c r="UYY155" s="629"/>
      <c r="UYZ155" s="629"/>
      <c r="UZA155" s="629"/>
      <c r="UZB155" s="629"/>
      <c r="UZC155" s="629"/>
      <c r="UZD155" s="629"/>
      <c r="UZE155" s="629"/>
      <c r="UZF155" s="629"/>
      <c r="UZG155" s="629"/>
      <c r="UZH155" s="629"/>
      <c r="UZI155" s="629"/>
      <c r="UZJ155" s="629"/>
      <c r="UZK155" s="629"/>
      <c r="UZL155" s="629"/>
      <c r="UZM155" s="629"/>
      <c r="UZN155" s="629"/>
      <c r="UZO155" s="629"/>
      <c r="UZP155" s="629"/>
      <c r="UZQ155" s="629"/>
      <c r="UZR155" s="629"/>
      <c r="UZS155" s="629"/>
      <c r="UZT155" s="629"/>
      <c r="UZU155" s="629"/>
      <c r="UZV155" s="629"/>
      <c r="UZW155" s="629"/>
      <c r="UZX155" s="629"/>
      <c r="UZY155" s="629"/>
      <c r="UZZ155" s="629"/>
      <c r="VAA155" s="629"/>
      <c r="VAB155" s="629"/>
      <c r="VAC155" s="629"/>
      <c r="VAD155" s="629"/>
      <c r="VAE155" s="629"/>
      <c r="VAF155" s="629"/>
      <c r="VAG155" s="629"/>
      <c r="VAH155" s="629"/>
      <c r="VAI155" s="629"/>
      <c r="VAJ155" s="629"/>
      <c r="VAK155" s="629"/>
      <c r="VAL155" s="629"/>
      <c r="VAM155" s="629"/>
      <c r="VAN155" s="629"/>
      <c r="VAO155" s="629"/>
      <c r="VAP155" s="629"/>
      <c r="VAQ155" s="629"/>
      <c r="VAR155" s="629"/>
      <c r="VAS155" s="629"/>
      <c r="VAT155" s="629"/>
      <c r="VAU155" s="629"/>
      <c r="VAV155" s="629"/>
      <c r="VAW155" s="629"/>
      <c r="VAX155" s="629"/>
      <c r="VAY155" s="629"/>
      <c r="VAZ155" s="629"/>
      <c r="VBA155" s="629"/>
      <c r="VBB155" s="629"/>
      <c r="VBC155" s="629"/>
      <c r="VBD155" s="629"/>
      <c r="VBE155" s="629"/>
      <c r="VBF155" s="629"/>
      <c r="VBG155" s="629"/>
      <c r="VBH155" s="629"/>
      <c r="VBI155" s="629"/>
      <c r="VBJ155" s="629"/>
      <c r="VBK155" s="629"/>
      <c r="VBL155" s="629"/>
      <c r="VBM155" s="629"/>
      <c r="VBN155" s="629"/>
      <c r="VBO155" s="629"/>
      <c r="VBP155" s="629"/>
      <c r="VBQ155" s="629"/>
      <c r="VBR155" s="629"/>
      <c r="VBS155" s="629"/>
      <c r="VBT155" s="629"/>
      <c r="VBU155" s="629"/>
      <c r="VBV155" s="629"/>
      <c r="VBW155" s="629"/>
      <c r="VBX155" s="629"/>
      <c r="VBY155" s="629"/>
      <c r="VBZ155" s="629"/>
      <c r="VCA155" s="629"/>
      <c r="VCB155" s="629"/>
      <c r="VCC155" s="629"/>
      <c r="VCD155" s="629"/>
      <c r="VCE155" s="629"/>
      <c r="VCF155" s="629"/>
      <c r="VCG155" s="629"/>
      <c r="VCH155" s="629"/>
      <c r="VCI155" s="629"/>
      <c r="VCJ155" s="629"/>
      <c r="VCK155" s="629"/>
      <c r="VCL155" s="629"/>
      <c r="VCM155" s="629"/>
      <c r="VCN155" s="629"/>
      <c r="VCO155" s="629"/>
      <c r="VCP155" s="629"/>
      <c r="VCQ155" s="629"/>
      <c r="VCR155" s="629"/>
      <c r="VCS155" s="629"/>
      <c r="VCT155" s="629"/>
      <c r="VCU155" s="629"/>
      <c r="VCV155" s="629"/>
      <c r="VCW155" s="629"/>
      <c r="VCX155" s="629"/>
      <c r="VCY155" s="629"/>
      <c r="VCZ155" s="629"/>
      <c r="VDA155" s="629"/>
      <c r="VDB155" s="629"/>
      <c r="VDC155" s="629"/>
      <c r="VDD155" s="629"/>
      <c r="VDE155" s="629"/>
      <c r="VDF155" s="629"/>
      <c r="VDG155" s="629"/>
      <c r="VDH155" s="629"/>
      <c r="VDI155" s="629"/>
      <c r="VDJ155" s="629"/>
      <c r="VDK155" s="629"/>
      <c r="VDL155" s="629"/>
      <c r="VDM155" s="629"/>
      <c r="VDN155" s="629"/>
      <c r="VDO155" s="629"/>
      <c r="VDP155" s="629"/>
      <c r="VDQ155" s="629"/>
      <c r="VDR155" s="629"/>
      <c r="VDS155" s="629"/>
      <c r="VDT155" s="629"/>
      <c r="VDU155" s="629"/>
      <c r="VDV155" s="629"/>
      <c r="VDW155" s="629"/>
      <c r="VDX155" s="629"/>
      <c r="VDY155" s="629"/>
      <c r="VDZ155" s="629"/>
      <c r="VEA155" s="629"/>
      <c r="VEB155" s="629"/>
      <c r="VEC155" s="629"/>
      <c r="VED155" s="629"/>
      <c r="VEE155" s="629"/>
      <c r="VEF155" s="629"/>
      <c r="VEG155" s="629"/>
      <c r="VEH155" s="629"/>
      <c r="VEI155" s="629"/>
      <c r="VEJ155" s="629"/>
      <c r="VEK155" s="629"/>
      <c r="VEL155" s="629"/>
      <c r="VEM155" s="629"/>
      <c r="VEN155" s="629"/>
      <c r="VEO155" s="629"/>
      <c r="VEP155" s="629"/>
      <c r="VEQ155" s="629"/>
      <c r="VER155" s="629"/>
      <c r="VES155" s="629"/>
      <c r="VET155" s="629"/>
      <c r="VEU155" s="629"/>
      <c r="VEV155" s="629"/>
      <c r="VEW155" s="629"/>
      <c r="VEX155" s="629"/>
      <c r="VEY155" s="629"/>
      <c r="VEZ155" s="629"/>
      <c r="VFA155" s="629"/>
      <c r="VFB155" s="629"/>
      <c r="VFC155" s="629"/>
      <c r="VFD155" s="629"/>
      <c r="VFE155" s="629"/>
      <c r="VFF155" s="629"/>
      <c r="VFG155" s="629"/>
      <c r="VFH155" s="629"/>
      <c r="VFI155" s="629"/>
      <c r="VFJ155" s="629"/>
      <c r="VFK155" s="629"/>
      <c r="VFL155" s="629"/>
      <c r="VFM155" s="629"/>
      <c r="VFN155" s="629"/>
      <c r="VFO155" s="629"/>
      <c r="VFP155" s="629"/>
      <c r="VFQ155" s="629"/>
      <c r="VFR155" s="629"/>
      <c r="VFS155" s="629"/>
      <c r="VFT155" s="629"/>
      <c r="VFU155" s="629"/>
      <c r="VFV155" s="629"/>
      <c r="VFW155" s="629"/>
      <c r="VFX155" s="629"/>
      <c r="VFY155" s="629"/>
      <c r="VFZ155" s="629"/>
      <c r="VGA155" s="629"/>
      <c r="VGB155" s="629"/>
      <c r="VGC155" s="629"/>
      <c r="VGD155" s="629"/>
      <c r="VGE155" s="629"/>
      <c r="VGF155" s="629"/>
      <c r="VGG155" s="629"/>
      <c r="VGH155" s="629"/>
      <c r="VGI155" s="629"/>
      <c r="VGJ155" s="629"/>
      <c r="VGK155" s="629"/>
      <c r="VGL155" s="629"/>
      <c r="VGM155" s="629"/>
      <c r="VGN155" s="629"/>
      <c r="VGO155" s="629"/>
      <c r="VGP155" s="629"/>
      <c r="VGQ155" s="629"/>
      <c r="VGR155" s="629"/>
      <c r="VGS155" s="629"/>
      <c r="VGT155" s="629"/>
      <c r="VGU155" s="629"/>
      <c r="VGV155" s="629"/>
      <c r="VGW155" s="629"/>
      <c r="VGX155" s="629"/>
      <c r="VGY155" s="629"/>
      <c r="VGZ155" s="629"/>
      <c r="VHA155" s="629"/>
      <c r="VHB155" s="629"/>
      <c r="VHC155" s="629"/>
      <c r="VHD155" s="629"/>
      <c r="VHE155" s="629"/>
      <c r="VHF155" s="629"/>
      <c r="VHG155" s="629"/>
      <c r="VHH155" s="629"/>
      <c r="VHI155" s="629"/>
      <c r="VHJ155" s="629"/>
      <c r="VHK155" s="629"/>
      <c r="VHL155" s="629"/>
      <c r="VHM155" s="629"/>
      <c r="VHN155" s="629"/>
      <c r="VHO155" s="629"/>
      <c r="VHP155" s="629"/>
      <c r="VHQ155" s="629"/>
      <c r="VHR155" s="629"/>
      <c r="VHS155" s="629"/>
      <c r="VHT155" s="629"/>
      <c r="VHU155" s="629"/>
      <c r="VHV155" s="629"/>
      <c r="VHW155" s="629"/>
      <c r="VHX155" s="629"/>
      <c r="VHY155" s="629"/>
      <c r="VHZ155" s="629"/>
      <c r="VIA155" s="629"/>
      <c r="VIB155" s="629"/>
      <c r="VIC155" s="629"/>
      <c r="VID155" s="629"/>
      <c r="VIE155" s="629"/>
      <c r="VIF155" s="629"/>
      <c r="VIG155" s="629"/>
      <c r="VIH155" s="629"/>
      <c r="VII155" s="629"/>
      <c r="VIJ155" s="629"/>
      <c r="VIK155" s="629"/>
      <c r="VIL155" s="629"/>
      <c r="VIM155" s="629"/>
      <c r="VIN155" s="629"/>
      <c r="VIO155" s="629"/>
      <c r="VIP155" s="629"/>
      <c r="VIQ155" s="629"/>
      <c r="VIR155" s="629"/>
      <c r="VIS155" s="629"/>
      <c r="VIT155" s="629"/>
      <c r="VIU155" s="629"/>
      <c r="VIV155" s="629"/>
      <c r="VIW155" s="629"/>
      <c r="VIX155" s="629"/>
      <c r="VIY155" s="629"/>
      <c r="VIZ155" s="629"/>
      <c r="VJA155" s="629"/>
      <c r="VJB155" s="629"/>
      <c r="VJC155" s="629"/>
      <c r="VJD155" s="629"/>
      <c r="VJE155" s="629"/>
      <c r="VJF155" s="629"/>
      <c r="VJG155" s="629"/>
      <c r="VJH155" s="629"/>
      <c r="VJI155" s="629"/>
      <c r="VJJ155" s="629"/>
      <c r="VJK155" s="629"/>
      <c r="VJL155" s="629"/>
      <c r="VJM155" s="629"/>
      <c r="VJN155" s="629"/>
      <c r="VJO155" s="629"/>
      <c r="VJP155" s="629"/>
      <c r="VJQ155" s="629"/>
      <c r="VJR155" s="629"/>
      <c r="VJS155" s="629"/>
      <c r="VJT155" s="629"/>
      <c r="VJU155" s="629"/>
      <c r="VJV155" s="629"/>
      <c r="VJW155" s="629"/>
      <c r="VJX155" s="629"/>
      <c r="VJY155" s="629"/>
      <c r="VJZ155" s="629"/>
      <c r="VKA155" s="629"/>
      <c r="VKB155" s="629"/>
      <c r="VKC155" s="629"/>
      <c r="VKD155" s="629"/>
      <c r="VKE155" s="629"/>
      <c r="VKF155" s="629"/>
      <c r="VKG155" s="629"/>
      <c r="VKH155" s="629"/>
      <c r="VKI155" s="629"/>
      <c r="VKJ155" s="629"/>
      <c r="VKK155" s="629"/>
      <c r="VKL155" s="629"/>
      <c r="VKM155" s="629"/>
      <c r="VKN155" s="629"/>
      <c r="VKO155" s="629"/>
      <c r="VKP155" s="629"/>
      <c r="VKQ155" s="629"/>
      <c r="VKR155" s="629"/>
      <c r="VKS155" s="629"/>
      <c r="VKT155" s="629"/>
      <c r="VKU155" s="629"/>
      <c r="VKV155" s="629"/>
      <c r="VKW155" s="629"/>
      <c r="VKX155" s="629"/>
      <c r="VKY155" s="629"/>
      <c r="VKZ155" s="629"/>
      <c r="VLA155" s="629"/>
      <c r="VLB155" s="629"/>
      <c r="VLC155" s="629"/>
      <c r="VLD155" s="629"/>
      <c r="VLE155" s="629"/>
      <c r="VLF155" s="629"/>
      <c r="VLG155" s="629"/>
      <c r="VLH155" s="629"/>
      <c r="VLI155" s="629"/>
      <c r="VLJ155" s="629"/>
      <c r="VLK155" s="629"/>
      <c r="VLL155" s="629"/>
      <c r="VLM155" s="629"/>
      <c r="VLN155" s="629"/>
      <c r="VLO155" s="629"/>
      <c r="VLP155" s="629"/>
      <c r="VLQ155" s="629"/>
      <c r="VLR155" s="629"/>
      <c r="VLS155" s="629"/>
      <c r="VLT155" s="629"/>
      <c r="VLU155" s="629"/>
      <c r="VLV155" s="629"/>
      <c r="VLW155" s="629"/>
      <c r="VLX155" s="629"/>
      <c r="VLY155" s="629"/>
      <c r="VLZ155" s="629"/>
      <c r="VMA155" s="629"/>
      <c r="VMB155" s="629"/>
      <c r="VMC155" s="629"/>
      <c r="VMD155" s="629"/>
      <c r="VME155" s="629"/>
      <c r="VMF155" s="629"/>
      <c r="VMG155" s="629"/>
      <c r="VMH155" s="629"/>
      <c r="VMI155" s="629"/>
      <c r="VMJ155" s="629"/>
      <c r="VMK155" s="629"/>
      <c r="VML155" s="629"/>
      <c r="VMM155" s="629"/>
      <c r="VMN155" s="629"/>
      <c r="VMO155" s="629"/>
      <c r="VMP155" s="629"/>
      <c r="VMQ155" s="629"/>
      <c r="VMR155" s="629"/>
      <c r="VMS155" s="629"/>
      <c r="VMT155" s="629"/>
      <c r="VMU155" s="629"/>
      <c r="VMV155" s="629"/>
      <c r="VMW155" s="629"/>
      <c r="VMX155" s="629"/>
      <c r="VMY155" s="629"/>
      <c r="VMZ155" s="629"/>
      <c r="VNA155" s="629"/>
      <c r="VNB155" s="629"/>
      <c r="VNC155" s="629"/>
      <c r="VND155" s="629"/>
      <c r="VNE155" s="629"/>
      <c r="VNF155" s="629"/>
      <c r="VNG155" s="629"/>
      <c r="VNH155" s="629"/>
      <c r="VNI155" s="629"/>
      <c r="VNJ155" s="629"/>
      <c r="VNK155" s="629"/>
      <c r="VNL155" s="629"/>
      <c r="VNM155" s="629"/>
      <c r="VNN155" s="629"/>
      <c r="VNO155" s="629"/>
      <c r="VNP155" s="629"/>
      <c r="VNQ155" s="629"/>
      <c r="VNR155" s="629"/>
      <c r="VNS155" s="629"/>
      <c r="VNT155" s="629"/>
      <c r="VNU155" s="629"/>
      <c r="VNV155" s="629"/>
      <c r="VNW155" s="629"/>
      <c r="VNX155" s="629"/>
      <c r="VNY155" s="629"/>
      <c r="VNZ155" s="629"/>
      <c r="VOA155" s="629"/>
      <c r="VOB155" s="629"/>
      <c r="VOC155" s="629"/>
      <c r="VOD155" s="629"/>
      <c r="VOE155" s="629"/>
      <c r="VOF155" s="629"/>
      <c r="VOG155" s="629"/>
      <c r="VOH155" s="629"/>
      <c r="VOI155" s="629"/>
      <c r="VOJ155" s="629"/>
      <c r="VOK155" s="629"/>
      <c r="VOL155" s="629"/>
      <c r="VOM155" s="629"/>
      <c r="VON155" s="629"/>
      <c r="VOO155" s="629"/>
      <c r="VOP155" s="629"/>
      <c r="VOQ155" s="629"/>
      <c r="VOR155" s="629"/>
      <c r="VOS155" s="629"/>
      <c r="VOT155" s="629"/>
      <c r="VOU155" s="629"/>
      <c r="VOV155" s="629"/>
      <c r="VOW155" s="629"/>
      <c r="VOX155" s="629"/>
      <c r="VOY155" s="629"/>
      <c r="VOZ155" s="629"/>
      <c r="VPA155" s="629"/>
      <c r="VPB155" s="629"/>
      <c r="VPC155" s="629"/>
      <c r="VPD155" s="629"/>
      <c r="VPE155" s="629"/>
      <c r="VPF155" s="629"/>
      <c r="VPG155" s="629"/>
      <c r="VPH155" s="629"/>
      <c r="VPI155" s="629"/>
      <c r="VPJ155" s="629"/>
      <c r="VPK155" s="629"/>
      <c r="VPL155" s="629"/>
      <c r="VPM155" s="629"/>
      <c r="VPN155" s="629"/>
      <c r="VPO155" s="629"/>
      <c r="VPP155" s="629"/>
      <c r="VPQ155" s="629"/>
      <c r="VPR155" s="629"/>
      <c r="VPS155" s="629"/>
      <c r="VPT155" s="629"/>
      <c r="VPU155" s="629"/>
      <c r="VPV155" s="629"/>
      <c r="VPW155" s="629"/>
      <c r="VPX155" s="629"/>
      <c r="VPY155" s="629"/>
      <c r="VPZ155" s="629"/>
      <c r="VQA155" s="629"/>
      <c r="VQB155" s="629"/>
      <c r="VQC155" s="629"/>
      <c r="VQD155" s="629"/>
      <c r="VQE155" s="629"/>
      <c r="VQF155" s="629"/>
      <c r="VQG155" s="629"/>
      <c r="VQH155" s="629"/>
      <c r="VQI155" s="629"/>
      <c r="VQJ155" s="629"/>
      <c r="VQK155" s="629"/>
      <c r="VQL155" s="629"/>
      <c r="VQM155" s="629"/>
      <c r="VQN155" s="629"/>
      <c r="VQO155" s="629"/>
      <c r="VQP155" s="629"/>
      <c r="VQQ155" s="629"/>
      <c r="VQR155" s="629"/>
      <c r="VQS155" s="629"/>
      <c r="VQT155" s="629"/>
      <c r="VQU155" s="629"/>
      <c r="VQV155" s="629"/>
      <c r="VQW155" s="629"/>
      <c r="VQX155" s="629"/>
      <c r="VQY155" s="629"/>
      <c r="VQZ155" s="629"/>
      <c r="VRA155" s="629"/>
      <c r="VRB155" s="629"/>
      <c r="VRC155" s="629"/>
      <c r="VRD155" s="629"/>
      <c r="VRE155" s="629"/>
      <c r="VRF155" s="629"/>
      <c r="VRG155" s="629"/>
      <c r="VRH155" s="629"/>
      <c r="VRI155" s="629"/>
      <c r="VRJ155" s="629"/>
      <c r="VRK155" s="629"/>
      <c r="VRL155" s="629"/>
      <c r="VRM155" s="629"/>
      <c r="VRN155" s="629"/>
      <c r="VRO155" s="629"/>
      <c r="VRP155" s="629"/>
      <c r="VRQ155" s="629"/>
      <c r="VRR155" s="629"/>
      <c r="VRS155" s="629"/>
      <c r="VRT155" s="629"/>
      <c r="VRU155" s="629"/>
      <c r="VRV155" s="629"/>
      <c r="VRW155" s="629"/>
      <c r="VRX155" s="629"/>
      <c r="VRY155" s="629"/>
      <c r="VRZ155" s="629"/>
      <c r="VSA155" s="629"/>
      <c r="VSB155" s="629"/>
      <c r="VSC155" s="629"/>
      <c r="VSD155" s="629"/>
      <c r="VSE155" s="629"/>
      <c r="VSF155" s="629"/>
      <c r="VSG155" s="629"/>
      <c r="VSH155" s="629"/>
      <c r="VSI155" s="629"/>
      <c r="VSJ155" s="629"/>
      <c r="VSK155" s="629"/>
      <c r="VSL155" s="629"/>
      <c r="VSM155" s="629"/>
      <c r="VSN155" s="629"/>
      <c r="VSO155" s="629"/>
      <c r="VSP155" s="629"/>
      <c r="VSQ155" s="629"/>
      <c r="VSR155" s="629"/>
      <c r="VSS155" s="629"/>
      <c r="VST155" s="629"/>
      <c r="VSU155" s="629"/>
      <c r="VSV155" s="629"/>
      <c r="VSW155" s="629"/>
      <c r="VSX155" s="629"/>
      <c r="VSY155" s="629"/>
      <c r="VSZ155" s="629"/>
      <c r="VTA155" s="629"/>
      <c r="VTB155" s="629"/>
      <c r="VTC155" s="629"/>
      <c r="VTD155" s="629"/>
      <c r="VTE155" s="629"/>
      <c r="VTF155" s="629"/>
      <c r="VTG155" s="629"/>
      <c r="VTH155" s="629"/>
      <c r="VTI155" s="629"/>
      <c r="VTJ155" s="629"/>
      <c r="VTK155" s="629"/>
      <c r="VTL155" s="629"/>
      <c r="VTM155" s="629"/>
      <c r="VTN155" s="629"/>
      <c r="VTO155" s="629"/>
      <c r="VTP155" s="629"/>
      <c r="VTQ155" s="629"/>
      <c r="VTR155" s="629"/>
      <c r="VTS155" s="629"/>
      <c r="VTT155" s="629"/>
      <c r="VTU155" s="629"/>
      <c r="VTV155" s="629"/>
      <c r="VTW155" s="629"/>
      <c r="VTX155" s="629"/>
      <c r="VTY155" s="629"/>
      <c r="VTZ155" s="629"/>
      <c r="VUA155" s="629"/>
      <c r="VUB155" s="629"/>
      <c r="VUC155" s="629"/>
      <c r="VUD155" s="629"/>
      <c r="VUE155" s="629"/>
      <c r="VUF155" s="629"/>
      <c r="VUG155" s="629"/>
      <c r="VUH155" s="629"/>
      <c r="VUI155" s="629"/>
      <c r="VUJ155" s="629"/>
      <c r="VUK155" s="629"/>
      <c r="VUL155" s="629"/>
      <c r="VUM155" s="629"/>
      <c r="VUN155" s="629"/>
      <c r="VUO155" s="629"/>
      <c r="VUP155" s="629"/>
      <c r="VUQ155" s="629"/>
      <c r="VUR155" s="629"/>
      <c r="VUS155" s="629"/>
      <c r="VUT155" s="629"/>
      <c r="VUU155" s="629"/>
      <c r="VUV155" s="629"/>
      <c r="VUW155" s="629"/>
      <c r="VUX155" s="629"/>
      <c r="VUY155" s="629"/>
      <c r="VUZ155" s="629"/>
      <c r="VVA155" s="629"/>
      <c r="VVB155" s="629"/>
      <c r="VVC155" s="629"/>
      <c r="VVD155" s="629"/>
      <c r="VVE155" s="629"/>
      <c r="VVF155" s="629"/>
      <c r="VVG155" s="629"/>
      <c r="VVH155" s="629"/>
      <c r="VVI155" s="629"/>
      <c r="VVJ155" s="629"/>
      <c r="VVK155" s="629"/>
      <c r="VVL155" s="629"/>
      <c r="VVM155" s="629"/>
      <c r="VVN155" s="629"/>
      <c r="VVO155" s="629"/>
      <c r="VVP155" s="629"/>
      <c r="VVQ155" s="629"/>
      <c r="VVR155" s="629"/>
      <c r="VVS155" s="629"/>
      <c r="VVT155" s="629"/>
      <c r="VVU155" s="629"/>
      <c r="VVV155" s="629"/>
      <c r="VVW155" s="629"/>
      <c r="VVX155" s="629"/>
      <c r="VVY155" s="629"/>
      <c r="VVZ155" s="629"/>
      <c r="VWA155" s="629"/>
      <c r="VWB155" s="629"/>
      <c r="VWC155" s="629"/>
      <c r="VWD155" s="629"/>
      <c r="VWE155" s="629"/>
      <c r="VWF155" s="629"/>
      <c r="VWG155" s="629"/>
      <c r="VWH155" s="629"/>
      <c r="VWI155" s="629"/>
      <c r="VWJ155" s="629"/>
      <c r="VWK155" s="629"/>
      <c r="VWL155" s="629"/>
      <c r="VWM155" s="629"/>
      <c r="VWN155" s="629"/>
      <c r="VWO155" s="629"/>
      <c r="VWP155" s="629"/>
      <c r="VWQ155" s="629"/>
      <c r="VWR155" s="629"/>
      <c r="VWS155" s="629"/>
      <c r="VWT155" s="629"/>
      <c r="VWU155" s="629"/>
      <c r="VWV155" s="629"/>
      <c r="VWW155" s="629"/>
      <c r="VWX155" s="629"/>
      <c r="VWY155" s="629"/>
      <c r="VWZ155" s="629"/>
      <c r="VXA155" s="629"/>
      <c r="VXB155" s="629"/>
      <c r="VXC155" s="629"/>
      <c r="VXD155" s="629"/>
      <c r="VXE155" s="629"/>
      <c r="VXF155" s="629"/>
      <c r="VXG155" s="629"/>
      <c r="VXH155" s="629"/>
      <c r="VXI155" s="629"/>
      <c r="VXJ155" s="629"/>
      <c r="VXK155" s="629"/>
      <c r="VXL155" s="629"/>
      <c r="VXM155" s="629"/>
      <c r="VXN155" s="629"/>
      <c r="VXO155" s="629"/>
      <c r="VXP155" s="629"/>
      <c r="VXQ155" s="629"/>
      <c r="VXR155" s="629"/>
      <c r="VXS155" s="629"/>
      <c r="VXT155" s="629"/>
      <c r="VXU155" s="629"/>
      <c r="VXV155" s="629"/>
      <c r="VXW155" s="629"/>
      <c r="VXX155" s="629"/>
      <c r="VXY155" s="629"/>
      <c r="VXZ155" s="629"/>
      <c r="VYA155" s="629"/>
      <c r="VYB155" s="629"/>
      <c r="VYC155" s="629"/>
      <c r="VYD155" s="629"/>
      <c r="VYE155" s="629"/>
      <c r="VYF155" s="629"/>
      <c r="VYG155" s="629"/>
      <c r="VYH155" s="629"/>
      <c r="VYI155" s="629"/>
      <c r="VYJ155" s="629"/>
      <c r="VYK155" s="629"/>
      <c r="VYL155" s="629"/>
      <c r="VYM155" s="629"/>
      <c r="VYN155" s="629"/>
      <c r="VYO155" s="629"/>
      <c r="VYP155" s="629"/>
      <c r="VYQ155" s="629"/>
      <c r="VYR155" s="629"/>
      <c r="VYS155" s="629"/>
      <c r="VYT155" s="629"/>
      <c r="VYU155" s="629"/>
      <c r="VYV155" s="629"/>
      <c r="VYW155" s="629"/>
      <c r="VYX155" s="629"/>
      <c r="VYY155" s="629"/>
      <c r="VYZ155" s="629"/>
      <c r="VZA155" s="629"/>
      <c r="VZB155" s="629"/>
      <c r="VZC155" s="629"/>
      <c r="VZD155" s="629"/>
      <c r="VZE155" s="629"/>
      <c r="VZF155" s="629"/>
      <c r="VZG155" s="629"/>
      <c r="VZH155" s="629"/>
      <c r="VZI155" s="629"/>
      <c r="VZJ155" s="629"/>
      <c r="VZK155" s="629"/>
      <c r="VZL155" s="629"/>
      <c r="VZM155" s="629"/>
      <c r="VZN155" s="629"/>
      <c r="VZO155" s="629"/>
      <c r="VZP155" s="629"/>
      <c r="VZQ155" s="629"/>
      <c r="VZR155" s="629"/>
      <c r="VZS155" s="629"/>
      <c r="VZT155" s="629"/>
      <c r="VZU155" s="629"/>
      <c r="VZV155" s="629"/>
      <c r="VZW155" s="629"/>
      <c r="VZX155" s="629"/>
      <c r="VZY155" s="629"/>
      <c r="VZZ155" s="629"/>
      <c r="WAA155" s="629"/>
      <c r="WAB155" s="629"/>
      <c r="WAC155" s="629"/>
      <c r="WAD155" s="629"/>
      <c r="WAE155" s="629"/>
      <c r="WAF155" s="629"/>
      <c r="WAG155" s="629"/>
      <c r="WAH155" s="629"/>
      <c r="WAI155" s="629"/>
      <c r="WAJ155" s="629"/>
      <c r="WAK155" s="629"/>
      <c r="WAL155" s="629"/>
      <c r="WAM155" s="629"/>
      <c r="WAN155" s="629"/>
      <c r="WAO155" s="629"/>
      <c r="WAP155" s="629"/>
      <c r="WAQ155" s="629"/>
      <c r="WAR155" s="629"/>
      <c r="WAS155" s="629"/>
      <c r="WAT155" s="629"/>
      <c r="WAU155" s="629"/>
      <c r="WAV155" s="629"/>
      <c r="WAW155" s="629"/>
      <c r="WAX155" s="629"/>
      <c r="WAY155" s="629"/>
      <c r="WAZ155" s="629"/>
      <c r="WBA155" s="629"/>
      <c r="WBB155" s="629"/>
      <c r="WBC155" s="629"/>
      <c r="WBD155" s="629"/>
      <c r="WBE155" s="629"/>
      <c r="WBF155" s="629"/>
      <c r="WBG155" s="629"/>
      <c r="WBH155" s="629"/>
      <c r="WBI155" s="629"/>
      <c r="WBJ155" s="629"/>
      <c r="WBK155" s="629"/>
      <c r="WBL155" s="629"/>
      <c r="WBM155" s="629"/>
      <c r="WBN155" s="629"/>
      <c r="WBO155" s="629"/>
      <c r="WBP155" s="629"/>
      <c r="WBQ155" s="629"/>
      <c r="WBR155" s="629"/>
      <c r="WBS155" s="629"/>
      <c r="WBT155" s="629"/>
      <c r="WBU155" s="629"/>
      <c r="WBV155" s="629"/>
      <c r="WBW155" s="629"/>
      <c r="WBX155" s="629"/>
      <c r="WBY155" s="629"/>
      <c r="WBZ155" s="629"/>
      <c r="WCA155" s="629"/>
      <c r="WCB155" s="629"/>
      <c r="WCC155" s="629"/>
      <c r="WCD155" s="629"/>
      <c r="WCE155" s="629"/>
      <c r="WCF155" s="629"/>
      <c r="WCG155" s="629"/>
      <c r="WCH155" s="629"/>
      <c r="WCI155" s="629"/>
      <c r="WCJ155" s="629"/>
      <c r="WCK155" s="629"/>
      <c r="WCL155" s="629"/>
      <c r="WCM155" s="629"/>
      <c r="WCN155" s="629"/>
      <c r="WCO155" s="629"/>
      <c r="WCP155" s="629"/>
      <c r="WCQ155" s="629"/>
      <c r="WCR155" s="629"/>
      <c r="WCS155" s="629"/>
      <c r="WCT155" s="629"/>
      <c r="WCU155" s="629"/>
      <c r="WCV155" s="629"/>
      <c r="WCW155" s="629"/>
      <c r="WCX155" s="629"/>
      <c r="WCY155" s="629"/>
      <c r="WCZ155" s="629"/>
      <c r="WDA155" s="629"/>
      <c r="WDB155" s="629"/>
      <c r="WDC155" s="629"/>
      <c r="WDD155" s="629"/>
      <c r="WDE155" s="629"/>
      <c r="WDF155" s="629"/>
      <c r="WDG155" s="629"/>
      <c r="WDH155" s="629"/>
      <c r="WDI155" s="629"/>
      <c r="WDJ155" s="629"/>
      <c r="WDK155" s="629"/>
      <c r="WDL155" s="629"/>
      <c r="WDM155" s="629"/>
      <c r="WDN155" s="629"/>
      <c r="WDO155" s="629"/>
      <c r="WDP155" s="629"/>
      <c r="WDQ155" s="629"/>
      <c r="WDR155" s="629"/>
      <c r="WDS155" s="629"/>
      <c r="WDT155" s="629"/>
      <c r="WDU155" s="629"/>
      <c r="WDV155" s="629"/>
      <c r="WDW155" s="629"/>
      <c r="WDX155" s="629"/>
      <c r="WDY155" s="629"/>
      <c r="WDZ155" s="629"/>
      <c r="WEA155" s="629"/>
      <c r="WEB155" s="629"/>
      <c r="WEC155" s="629"/>
      <c r="WED155" s="629"/>
      <c r="WEE155" s="629"/>
      <c r="WEF155" s="629"/>
      <c r="WEG155" s="629"/>
      <c r="WEH155" s="629"/>
      <c r="WEI155" s="629"/>
      <c r="WEJ155" s="629"/>
      <c r="WEK155" s="629"/>
      <c r="WEL155" s="629"/>
      <c r="WEM155" s="629"/>
      <c r="WEN155" s="629"/>
      <c r="WEO155" s="629"/>
      <c r="WEP155" s="629"/>
      <c r="WEQ155" s="629"/>
      <c r="WER155" s="629"/>
      <c r="WES155" s="629"/>
      <c r="WET155" s="629"/>
      <c r="WEU155" s="629"/>
      <c r="WEV155" s="629"/>
      <c r="WEW155" s="629"/>
      <c r="WEX155" s="629"/>
      <c r="WEY155" s="629"/>
      <c r="WEZ155" s="629"/>
      <c r="WFA155" s="629"/>
      <c r="WFB155" s="629"/>
      <c r="WFC155" s="629"/>
      <c r="WFD155" s="629"/>
      <c r="WFE155" s="629"/>
      <c r="WFF155" s="629"/>
      <c r="WFG155" s="629"/>
      <c r="WFH155" s="629"/>
      <c r="WFI155" s="629"/>
      <c r="WFJ155" s="629"/>
      <c r="WFK155" s="629"/>
      <c r="WFL155" s="629"/>
      <c r="WFM155" s="629"/>
      <c r="WFN155" s="629"/>
      <c r="WFO155" s="629"/>
      <c r="WFP155" s="629"/>
      <c r="WFQ155" s="629"/>
      <c r="WFR155" s="629"/>
      <c r="WFS155" s="629"/>
      <c r="WFT155" s="629"/>
      <c r="WFU155" s="629"/>
      <c r="WFV155" s="629"/>
      <c r="WFW155" s="629"/>
      <c r="WFX155" s="629"/>
      <c r="WFY155" s="629"/>
      <c r="WFZ155" s="629"/>
      <c r="WGA155" s="629"/>
      <c r="WGB155" s="629"/>
      <c r="WGC155" s="629"/>
      <c r="WGD155" s="629"/>
      <c r="WGE155" s="629"/>
      <c r="WGF155" s="629"/>
      <c r="WGG155" s="629"/>
      <c r="WGH155" s="629"/>
      <c r="WGI155" s="629"/>
      <c r="WGJ155" s="629"/>
      <c r="WGK155" s="629"/>
      <c r="WGL155" s="629"/>
      <c r="WGM155" s="629"/>
      <c r="WGN155" s="629"/>
      <c r="WGO155" s="629"/>
      <c r="WGP155" s="629"/>
      <c r="WGQ155" s="629"/>
      <c r="WGR155" s="629"/>
      <c r="WGS155" s="629"/>
      <c r="WGT155" s="629"/>
      <c r="WGU155" s="629"/>
      <c r="WGV155" s="629"/>
      <c r="WGW155" s="629"/>
      <c r="WGX155" s="629"/>
      <c r="WGY155" s="629"/>
      <c r="WGZ155" s="629"/>
      <c r="WHA155" s="629"/>
      <c r="WHB155" s="629"/>
      <c r="WHC155" s="629"/>
      <c r="WHD155" s="629"/>
      <c r="WHE155" s="629"/>
      <c r="WHF155" s="629"/>
      <c r="WHG155" s="629"/>
      <c r="WHH155" s="629"/>
      <c r="WHI155" s="629"/>
      <c r="WHJ155" s="629"/>
      <c r="WHK155" s="629"/>
      <c r="WHL155" s="629"/>
      <c r="WHM155" s="629"/>
      <c r="WHN155" s="629"/>
      <c r="WHO155" s="629"/>
      <c r="WHP155" s="629"/>
      <c r="WHQ155" s="629"/>
      <c r="WHR155" s="629"/>
      <c r="WHS155" s="629"/>
      <c r="WHT155" s="629"/>
      <c r="WHU155" s="629"/>
      <c r="WHV155" s="629"/>
      <c r="WHW155" s="629"/>
      <c r="WHX155" s="629"/>
      <c r="WHY155" s="629"/>
      <c r="WHZ155" s="629"/>
      <c r="WIA155" s="629"/>
      <c r="WIB155" s="629"/>
      <c r="WIC155" s="629"/>
      <c r="WID155" s="629"/>
      <c r="WIE155" s="629"/>
      <c r="WIF155" s="629"/>
      <c r="WIG155" s="629"/>
      <c r="WIH155" s="629"/>
      <c r="WII155" s="629"/>
      <c r="WIJ155" s="629"/>
      <c r="WIK155" s="629"/>
      <c r="WIL155" s="629"/>
      <c r="WIM155" s="629"/>
      <c r="WIN155" s="629"/>
      <c r="WIO155" s="629"/>
      <c r="WIP155" s="629"/>
      <c r="WIQ155" s="629"/>
      <c r="WIR155" s="629"/>
      <c r="WIS155" s="629"/>
      <c r="WIT155" s="629"/>
      <c r="WIU155" s="629"/>
      <c r="WIV155" s="629"/>
      <c r="WIW155" s="629"/>
      <c r="WIX155" s="629"/>
      <c r="WIY155" s="629"/>
      <c r="WIZ155" s="629"/>
      <c r="WJA155" s="629"/>
      <c r="WJB155" s="629"/>
      <c r="WJC155" s="629"/>
      <c r="WJD155" s="629"/>
      <c r="WJE155" s="629"/>
      <c r="WJF155" s="629"/>
      <c r="WJG155" s="629"/>
      <c r="WJH155" s="629"/>
      <c r="WJI155" s="629"/>
      <c r="WJJ155" s="629"/>
      <c r="WJK155" s="629"/>
      <c r="WJL155" s="629"/>
      <c r="WJM155" s="629"/>
      <c r="WJN155" s="629"/>
      <c r="WJO155" s="629"/>
      <c r="WJP155" s="629"/>
      <c r="WJQ155" s="629"/>
      <c r="WJR155" s="629"/>
      <c r="WJS155" s="629"/>
      <c r="WJT155" s="629"/>
      <c r="WJU155" s="629"/>
      <c r="WJV155" s="629"/>
      <c r="WJW155" s="629"/>
      <c r="WJX155" s="629"/>
      <c r="WJY155" s="629"/>
      <c r="WJZ155" s="629"/>
      <c r="WKA155" s="629"/>
      <c r="WKB155" s="629"/>
      <c r="WKC155" s="629"/>
      <c r="WKD155" s="629"/>
      <c r="WKE155" s="629"/>
      <c r="WKF155" s="629"/>
      <c r="WKG155" s="629"/>
      <c r="WKH155" s="629"/>
      <c r="WKI155" s="629"/>
      <c r="WKJ155" s="629"/>
      <c r="WKK155" s="629"/>
      <c r="WKL155" s="629"/>
      <c r="WKM155" s="629"/>
      <c r="WKN155" s="629"/>
      <c r="WKO155" s="629"/>
      <c r="WKP155" s="629"/>
      <c r="WKQ155" s="629"/>
      <c r="WKR155" s="629"/>
      <c r="WKS155" s="629"/>
      <c r="WKT155" s="629"/>
      <c r="WKU155" s="629"/>
      <c r="WKV155" s="629"/>
      <c r="WKW155" s="629"/>
      <c r="WKX155" s="629"/>
      <c r="WKY155" s="629"/>
      <c r="WKZ155" s="629"/>
      <c r="WLA155" s="629"/>
      <c r="WLB155" s="629"/>
      <c r="WLC155" s="629"/>
      <c r="WLD155" s="629"/>
      <c r="WLE155" s="629"/>
      <c r="WLF155" s="629"/>
      <c r="WLG155" s="629"/>
      <c r="WLH155" s="629"/>
      <c r="WLI155" s="629"/>
      <c r="WLJ155" s="629"/>
      <c r="WLK155" s="629"/>
      <c r="WLL155" s="629"/>
      <c r="WLM155" s="629"/>
      <c r="WLN155" s="629"/>
      <c r="WLO155" s="629"/>
      <c r="WLP155" s="629"/>
      <c r="WLQ155" s="629"/>
      <c r="WLR155" s="629"/>
      <c r="WLS155" s="629"/>
      <c r="WLT155" s="629"/>
      <c r="WLU155" s="629"/>
      <c r="WLV155" s="629"/>
      <c r="WLW155" s="629"/>
      <c r="WLX155" s="629"/>
      <c r="WLY155" s="629"/>
      <c r="WLZ155" s="629"/>
      <c r="WMA155" s="629"/>
      <c r="WMB155" s="629"/>
      <c r="WMC155" s="629"/>
      <c r="WMD155" s="629"/>
      <c r="WME155" s="629"/>
      <c r="WMF155" s="629"/>
      <c r="WMG155" s="629"/>
      <c r="WMH155" s="629"/>
      <c r="WMI155" s="629"/>
      <c r="WMJ155" s="629"/>
      <c r="WMK155" s="629"/>
      <c r="WML155" s="629"/>
      <c r="WMM155" s="629"/>
      <c r="WMN155" s="629"/>
      <c r="WMO155" s="629"/>
      <c r="WMP155" s="629"/>
      <c r="WMQ155" s="629"/>
      <c r="WMR155" s="629"/>
      <c r="WMS155" s="629"/>
      <c r="WMT155" s="629"/>
      <c r="WMU155" s="629"/>
      <c r="WMV155" s="629"/>
      <c r="WMW155" s="629"/>
      <c r="WMX155" s="629"/>
      <c r="WMY155" s="629"/>
      <c r="WMZ155" s="629"/>
      <c r="WNA155" s="629"/>
      <c r="WNB155" s="629"/>
      <c r="WNC155" s="629"/>
      <c r="WND155" s="629"/>
      <c r="WNE155" s="629"/>
      <c r="WNF155" s="629"/>
      <c r="WNG155" s="629"/>
      <c r="WNH155" s="629"/>
      <c r="WNI155" s="629"/>
      <c r="WNJ155" s="629"/>
      <c r="WNK155" s="629"/>
      <c r="WNL155" s="629"/>
      <c r="WNM155" s="629"/>
      <c r="WNN155" s="629"/>
      <c r="WNO155" s="629"/>
      <c r="WNP155" s="629"/>
      <c r="WNQ155" s="629"/>
      <c r="WNR155" s="629"/>
      <c r="WNS155" s="629"/>
      <c r="WNT155" s="629"/>
      <c r="WNU155" s="629"/>
      <c r="WNV155" s="629"/>
      <c r="WNW155" s="629"/>
      <c r="WNX155" s="629"/>
      <c r="WNY155" s="629"/>
      <c r="WNZ155" s="629"/>
      <c r="WOA155" s="629"/>
      <c r="WOB155" s="629"/>
      <c r="WOC155" s="629"/>
      <c r="WOD155" s="629"/>
      <c r="WOE155" s="629"/>
      <c r="WOF155" s="629"/>
      <c r="WOG155" s="629"/>
      <c r="WOH155" s="629"/>
      <c r="WOI155" s="629"/>
      <c r="WOJ155" s="629"/>
      <c r="WOK155" s="629"/>
      <c r="WOL155" s="629"/>
      <c r="WOM155" s="629"/>
      <c r="WON155" s="629"/>
      <c r="WOO155" s="629"/>
      <c r="WOP155" s="629"/>
      <c r="WOQ155" s="629"/>
      <c r="WOR155" s="629"/>
      <c r="WOS155" s="629"/>
      <c r="WOT155" s="629"/>
      <c r="WOU155" s="629"/>
      <c r="WOV155" s="629"/>
      <c r="WOW155" s="629"/>
      <c r="WOX155" s="629"/>
      <c r="WOY155" s="629"/>
      <c r="WOZ155" s="629"/>
      <c r="WPA155" s="629"/>
      <c r="WPB155" s="629"/>
      <c r="WPC155" s="629"/>
      <c r="WPD155" s="629"/>
      <c r="WPE155" s="629"/>
      <c r="WPF155" s="629"/>
      <c r="WPG155" s="629"/>
      <c r="WPH155" s="629"/>
      <c r="WPI155" s="629"/>
      <c r="WPJ155" s="629"/>
      <c r="WPK155" s="629"/>
      <c r="WPL155" s="629"/>
      <c r="WPM155" s="629"/>
      <c r="WPN155" s="629"/>
      <c r="WPO155" s="629"/>
      <c r="WPP155" s="629"/>
      <c r="WPQ155" s="629"/>
      <c r="WPR155" s="629"/>
      <c r="WPS155" s="629"/>
      <c r="WPT155" s="629"/>
      <c r="WPU155" s="629"/>
      <c r="WPV155" s="629"/>
      <c r="WPW155" s="629"/>
      <c r="WPX155" s="629"/>
      <c r="WPY155" s="629"/>
      <c r="WPZ155" s="629"/>
      <c r="WQA155" s="629"/>
      <c r="WQB155" s="629"/>
      <c r="WQC155" s="629"/>
      <c r="WQD155" s="629"/>
      <c r="WQE155" s="629"/>
      <c r="WQF155" s="629"/>
      <c r="WQG155" s="629"/>
      <c r="WQH155" s="629"/>
      <c r="WQI155" s="629"/>
      <c r="WQJ155" s="629"/>
      <c r="WQK155" s="629"/>
      <c r="WQL155" s="629"/>
      <c r="WQM155" s="629"/>
      <c r="WQN155" s="629"/>
      <c r="WQO155" s="629"/>
      <c r="WQP155" s="629"/>
      <c r="WQQ155" s="629"/>
      <c r="WQR155" s="629"/>
      <c r="WQS155" s="629"/>
      <c r="WQT155" s="629"/>
      <c r="WQU155" s="629"/>
      <c r="WQV155" s="629"/>
      <c r="WQW155" s="629"/>
      <c r="WQX155" s="629"/>
      <c r="WQY155" s="629"/>
      <c r="WQZ155" s="629"/>
      <c r="WRA155" s="629"/>
      <c r="WRB155" s="629"/>
      <c r="WRC155" s="629"/>
      <c r="WRD155" s="629"/>
      <c r="WRE155" s="629"/>
      <c r="WRF155" s="629"/>
      <c r="WRG155" s="629"/>
      <c r="WRH155" s="629"/>
      <c r="WRI155" s="629"/>
      <c r="WRJ155" s="629"/>
      <c r="WRK155" s="629"/>
      <c r="WRL155" s="629"/>
      <c r="WRM155" s="629"/>
      <c r="WRN155" s="629"/>
      <c r="WRO155" s="629"/>
      <c r="WRP155" s="629"/>
      <c r="WRQ155" s="629"/>
      <c r="WRR155" s="629"/>
      <c r="WRS155" s="629"/>
      <c r="WRT155" s="629"/>
      <c r="WRU155" s="629"/>
      <c r="WRV155" s="629"/>
      <c r="WRW155" s="629"/>
      <c r="WRX155" s="629"/>
      <c r="WRY155" s="629"/>
      <c r="WRZ155" s="629"/>
      <c r="WSA155" s="629"/>
      <c r="WSB155" s="629"/>
      <c r="WSC155" s="629"/>
      <c r="WSD155" s="629"/>
      <c r="WSE155" s="629"/>
      <c r="WSF155" s="629"/>
      <c r="WSG155" s="629"/>
      <c r="WSH155" s="629"/>
      <c r="WSI155" s="629"/>
      <c r="WSJ155" s="629"/>
      <c r="WSK155" s="629"/>
      <c r="WSL155" s="629"/>
      <c r="WSM155" s="629"/>
      <c r="WSN155" s="629"/>
      <c r="WSO155" s="629"/>
      <c r="WSP155" s="629"/>
      <c r="WSQ155" s="629"/>
      <c r="WSR155" s="629"/>
      <c r="WSS155" s="629"/>
      <c r="WST155" s="629"/>
      <c r="WSU155" s="629"/>
      <c r="WSV155" s="629"/>
      <c r="WSW155" s="629"/>
      <c r="WSX155" s="629"/>
      <c r="WSY155" s="629"/>
      <c r="WSZ155" s="629"/>
      <c r="WTA155" s="629"/>
      <c r="WTB155" s="629"/>
      <c r="WTC155" s="629"/>
      <c r="WTD155" s="629"/>
      <c r="WTE155" s="629"/>
      <c r="WTF155" s="629"/>
      <c r="WTG155" s="629"/>
      <c r="WTH155" s="629"/>
      <c r="WTI155" s="629"/>
      <c r="WTJ155" s="629"/>
      <c r="WTK155" s="629"/>
      <c r="WTL155" s="629"/>
      <c r="WTM155" s="629"/>
      <c r="WTN155" s="629"/>
      <c r="WTO155" s="629"/>
      <c r="WTP155" s="629"/>
      <c r="WTQ155" s="629"/>
      <c r="WTR155" s="629"/>
      <c r="WTS155" s="629"/>
      <c r="WTT155" s="629"/>
      <c r="WTU155" s="629"/>
      <c r="WTV155" s="629"/>
      <c r="WTW155" s="629"/>
      <c r="WTX155" s="629"/>
      <c r="WTY155" s="629"/>
      <c r="WTZ155" s="629"/>
      <c r="WUA155" s="629"/>
      <c r="WUB155" s="629"/>
      <c r="WUC155" s="629"/>
      <c r="WUD155" s="629"/>
      <c r="WUE155" s="629"/>
      <c r="WUF155" s="629"/>
      <c r="WUG155" s="629"/>
      <c r="WUH155" s="629"/>
      <c r="WUI155" s="629"/>
      <c r="WUJ155" s="629"/>
      <c r="WUK155" s="629"/>
      <c r="WUL155" s="629"/>
      <c r="WUM155" s="629"/>
      <c r="WUN155" s="629"/>
      <c r="WUO155" s="629"/>
      <c r="WUP155" s="629"/>
      <c r="WUQ155" s="629"/>
      <c r="WUR155" s="629"/>
      <c r="WUS155" s="629"/>
      <c r="WUT155" s="629"/>
      <c r="WUU155" s="629"/>
      <c r="WUV155" s="629"/>
      <c r="WUW155" s="629"/>
      <c r="WUX155" s="629"/>
      <c r="WUY155" s="629"/>
      <c r="WUZ155" s="629"/>
      <c r="WVA155" s="629"/>
      <c r="WVB155" s="629"/>
      <c r="WVC155" s="629"/>
      <c r="WVD155" s="629"/>
      <c r="WVE155" s="629"/>
      <c r="WVF155" s="629"/>
      <c r="WVG155" s="629"/>
      <c r="WVH155" s="629"/>
      <c r="WVI155" s="629"/>
      <c r="WVJ155" s="629"/>
      <c r="WVK155" s="629"/>
      <c r="WVL155" s="629"/>
      <c r="WVM155" s="629"/>
      <c r="WVN155" s="629"/>
      <c r="WVO155" s="629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&amp;C&amp;"Arial,Pogrubiony"&amp;8&amp;P</oddFooter>
  </headerFooter>
  <rowBreaks count="1" manualBreakCount="1">
    <brk id="84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10</vt:i4>
      </vt:variant>
    </vt:vector>
  </HeadingPairs>
  <TitlesOfParts>
    <vt:vector size="18" baseType="lpstr">
      <vt:lpstr>Zał.Nr1</vt:lpstr>
      <vt:lpstr>Zał.Nr2</vt:lpstr>
      <vt:lpstr>Zał.Nr3</vt:lpstr>
      <vt:lpstr>Zał.Nr4</vt:lpstr>
      <vt:lpstr>Zał.Nr5</vt:lpstr>
      <vt:lpstr>Zał.Nr6</vt:lpstr>
      <vt:lpstr>Zał.Nr7</vt:lpstr>
      <vt:lpstr>Zał.Nr8</vt:lpstr>
      <vt:lpstr>Zał.Nr2!__xlnm.Print_Area</vt:lpstr>
      <vt:lpstr>Zał.Nr2!a</vt:lpstr>
      <vt:lpstr>Zał.Nr1!Obszar_wydruku</vt:lpstr>
      <vt:lpstr>Zał.Nr2!Obszar_wydruku</vt:lpstr>
      <vt:lpstr>Zał.Nr8!Obszar_wydruku</vt:lpstr>
      <vt:lpstr>Zał.Nr1!Tytuły_wydruku</vt:lpstr>
      <vt:lpstr>Zał.Nr2!Tytuły_wydruku</vt:lpstr>
      <vt:lpstr>Zał.Nr3!Tytuły_wydruku</vt:lpstr>
      <vt:lpstr>Zał.Nr6!Tytuły_wydruku</vt:lpstr>
      <vt:lpstr>Zał.Nr8!Tytuły_wydruku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Zarządzenie nr 63/2023 Prezydenta Miasta Włocławek z dn. 28 lutego 2023 r.</dc:title>
  <dc:creator>Beata Duszeńska</dc:creator>
  <cp:keywords>Zarządzenie Prezydenta Miasta Włocławek</cp:keywords>
  <cp:lastModifiedBy>Karolina Budziszewska</cp:lastModifiedBy>
  <cp:lastPrinted>2023-03-02T09:32:56Z</cp:lastPrinted>
  <dcterms:created xsi:type="dcterms:W3CDTF">2023-03-02T08:45:21Z</dcterms:created>
  <dcterms:modified xsi:type="dcterms:W3CDTF">2023-03-06T07:50:33Z</dcterms:modified>
</cp:coreProperties>
</file>