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0B649513-CAB1-4CCD-9C58-A3C1B3D405FE}" xr6:coauthVersionLast="47" xr6:coauthVersionMax="47" xr10:uidLastSave="{00000000-0000-0000-0000-000000000000}"/>
  <bookViews>
    <workbookView xWindow="5145" yWindow="1095" windowWidth="21630" windowHeight="11385" xr2:uid="{19D26B50-62A8-4D7D-A7CF-509674CEF306}"/>
  </bookViews>
  <sheets>
    <sheet name="Zał.Nr1" sheetId="11" r:id="rId1"/>
    <sheet name="Zał.Nr2" sheetId="12" r:id="rId2"/>
    <sheet name="Zał.Nr3" sheetId="13" r:id="rId3"/>
    <sheet name="Zał.Nr4" sheetId="14" r:id="rId4"/>
    <sheet name="Zał.Nr5" sheetId="15" r:id="rId5"/>
    <sheet name="Zał.Nr6" sheetId="16" r:id="rId6"/>
  </sheets>
  <definedNames>
    <definedName name="_xlnm._FilterDatabase" localSheetId="0" hidden="1">Zał.Nr1!$A$10:$H$472</definedName>
    <definedName name="_xlnm.Print_Area" localSheetId="0">Zał.Nr1!$A$1:$H$514</definedName>
    <definedName name="_xlnm.Print_Area" localSheetId="5">Zał.Nr6!$A$1:$G$157</definedName>
    <definedName name="_xlnm.Print_Titles" localSheetId="0">Zał.Nr1!$7:$9</definedName>
    <definedName name="_xlnm.Print_Titles" localSheetId="3">Zał.Nr4!$9:$10</definedName>
    <definedName name="_xlnm.Print_Titles" localSheetId="5">Zał.Nr6!$10:$11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5" i="16" l="1"/>
  <c r="G154" i="16" s="1"/>
  <c r="G152" i="16" s="1"/>
  <c r="G150" i="16"/>
  <c r="G149" i="16"/>
  <c r="G148" i="16"/>
  <c r="G147" i="16" s="1"/>
  <c r="G145" i="16" s="1"/>
  <c r="G143" i="16"/>
  <c r="G142" i="16"/>
  <c r="G140" i="16" s="1"/>
  <c r="G138" i="16"/>
  <c r="G137" i="16"/>
  <c r="G136" i="16"/>
  <c r="G135" i="16" s="1"/>
  <c r="G133" i="16" s="1"/>
  <c r="G131" i="16"/>
  <c r="G130" i="16"/>
  <c r="G128" i="16"/>
  <c r="G126" i="16"/>
  <c r="G124" i="16" s="1"/>
  <c r="G122" i="16" s="1"/>
  <c r="G125" i="16"/>
  <c r="G120" i="16"/>
  <c r="G117" i="16" s="1"/>
  <c r="G115" i="16" s="1"/>
  <c r="G119" i="16"/>
  <c r="G118" i="16"/>
  <c r="G113" i="16"/>
  <c r="G112" i="16"/>
  <c r="G111" i="16"/>
  <c r="G110" i="16"/>
  <c r="G108" i="16" s="1"/>
  <c r="G106" i="16"/>
  <c r="G105" i="16"/>
  <c r="G103" i="16"/>
  <c r="G101" i="16"/>
  <c r="G100" i="16"/>
  <c r="G99" i="16"/>
  <c r="G98" i="16"/>
  <c r="G96" i="16" s="1"/>
  <c r="G94" i="16"/>
  <c r="G93" i="16"/>
  <c r="G92" i="16"/>
  <c r="G91" i="16" s="1"/>
  <c r="G89" i="16" s="1"/>
  <c r="G87" i="16"/>
  <c r="G86" i="16"/>
  <c r="G84" i="16" s="1"/>
  <c r="G82" i="16"/>
  <c r="G81" i="16"/>
  <c r="G80" i="16"/>
  <c r="G79" i="16"/>
  <c r="G78" i="16" s="1"/>
  <c r="G76" i="16" s="1"/>
  <c r="F73" i="16"/>
  <c r="G69" i="16"/>
  <c r="I67" i="16"/>
  <c r="G67" i="16"/>
  <c r="F66" i="16"/>
  <c r="G64" i="16"/>
  <c r="G63" i="16"/>
  <c r="G61" i="16" s="1"/>
  <c r="F60" i="16"/>
  <c r="G58" i="16"/>
  <c r="G57" i="16"/>
  <c r="G56" i="16"/>
  <c r="G55" i="16" s="1"/>
  <c r="G53" i="16" s="1"/>
  <c r="F52" i="16"/>
  <c r="F157" i="16" s="1"/>
  <c r="G50" i="16"/>
  <c r="G48" i="16" s="1"/>
  <c r="G49" i="16"/>
  <c r="G46" i="16"/>
  <c r="G45" i="16" s="1"/>
  <c r="F42" i="16"/>
  <c r="G40" i="16"/>
  <c r="G39" i="16"/>
  <c r="G37" i="16" s="1"/>
  <c r="G35" i="16" s="1"/>
  <c r="G38" i="16"/>
  <c r="F34" i="16"/>
  <c r="G32" i="16"/>
  <c r="G31" i="16"/>
  <c r="G30" i="16"/>
  <c r="G29" i="16" s="1"/>
  <c r="G27" i="16" s="1"/>
  <c r="F26" i="16"/>
  <c r="G24" i="16"/>
  <c r="G23" i="16"/>
  <c r="G21" i="16" s="1"/>
  <c r="G19" i="16" s="1"/>
  <c r="G22" i="16"/>
  <c r="F18" i="16"/>
  <c r="G16" i="16"/>
  <c r="I159" i="16" s="1"/>
  <c r="F12" i="16"/>
  <c r="G43" i="16" l="1"/>
  <c r="G74" i="16"/>
  <c r="I74" i="16" s="1"/>
  <c r="G15" i="16"/>
  <c r="G13" i="16" s="1"/>
  <c r="G157" i="16" s="1"/>
  <c r="I160" i="16" s="1"/>
  <c r="G33" i="15" l="1"/>
  <c r="F33" i="15"/>
  <c r="E33" i="15"/>
  <c r="D33" i="15"/>
  <c r="F154" i="14" l="1"/>
  <c r="F151" i="14"/>
  <c r="F140" i="14"/>
  <c r="F138" i="14"/>
  <c r="F129" i="14"/>
  <c r="F126" i="14"/>
  <c r="F121" i="14"/>
  <c r="F108" i="14"/>
  <c r="F98" i="14"/>
  <c r="F94" i="14"/>
  <c r="F81" i="14"/>
  <c r="F63" i="14"/>
  <c r="F60" i="14"/>
  <c r="F53" i="14"/>
  <c r="F156" i="14" s="1"/>
  <c r="F157" i="14" s="1"/>
  <c r="F49" i="14"/>
  <c r="F47" i="14"/>
  <c r="F42" i="14"/>
  <c r="F50" i="14" s="1"/>
  <c r="F40" i="14"/>
  <c r="F38" i="14"/>
  <c r="F34" i="14"/>
  <c r="F30" i="14"/>
  <c r="F27" i="14"/>
  <c r="F25" i="14"/>
  <c r="F18" i="14"/>
  <c r="F16" i="14"/>
  <c r="F14" i="14"/>
  <c r="F43" i="13"/>
  <c r="F42" i="13"/>
  <c r="F41" i="13"/>
  <c r="F40" i="13" s="1"/>
  <c r="F39" i="13"/>
  <c r="F38" i="13"/>
  <c r="F37" i="13"/>
  <c r="F36" i="13" s="1"/>
  <c r="F35" i="13"/>
  <c r="F34" i="13"/>
  <c r="F31" i="13"/>
  <c r="F29" i="13"/>
  <c r="F32" i="13" s="1"/>
  <c r="F27" i="13"/>
  <c r="F25" i="13"/>
  <c r="F23" i="13"/>
  <c r="F21" i="13"/>
  <c r="I18" i="12"/>
  <c r="H18" i="12"/>
  <c r="F18" i="12"/>
  <c r="E17" i="12"/>
  <c r="E16" i="12"/>
  <c r="G15" i="12"/>
  <c r="G18" i="12" s="1"/>
  <c r="F15" i="12"/>
  <c r="E15" i="12" s="1"/>
  <c r="D15" i="12"/>
  <c r="D18" i="12" s="1"/>
  <c r="E14" i="12"/>
  <c r="H513" i="11"/>
  <c r="G512" i="11"/>
  <c r="F512" i="11"/>
  <c r="G511" i="11"/>
  <c r="G510" i="11" s="1"/>
  <c r="F511" i="11"/>
  <c r="F510" i="11"/>
  <c r="H509" i="11"/>
  <c r="H508" i="11"/>
  <c r="G507" i="11"/>
  <c r="F507" i="11"/>
  <c r="H507" i="11" s="1"/>
  <c r="G506" i="11"/>
  <c r="H504" i="11"/>
  <c r="H503" i="11"/>
  <c r="G502" i="11"/>
  <c r="F502" i="11"/>
  <c r="F501" i="11" s="1"/>
  <c r="H499" i="11"/>
  <c r="H498" i="11"/>
  <c r="H497" i="11"/>
  <c r="H496" i="11"/>
  <c r="H495" i="11"/>
  <c r="H494" i="11"/>
  <c r="G493" i="11"/>
  <c r="G492" i="11" s="1"/>
  <c r="G491" i="11" s="1"/>
  <c r="F493" i="11"/>
  <c r="H490" i="11"/>
  <c r="H489" i="11"/>
  <c r="H488" i="11"/>
  <c r="H487" i="11"/>
  <c r="G486" i="11"/>
  <c r="G485" i="11" s="1"/>
  <c r="F486" i="11"/>
  <c r="F485" i="11"/>
  <c r="H484" i="11"/>
  <c r="G483" i="11"/>
  <c r="G482" i="11" s="1"/>
  <c r="G481" i="11" s="1"/>
  <c r="F483" i="11"/>
  <c r="H480" i="11"/>
  <c r="G479" i="11"/>
  <c r="G478" i="11" s="1"/>
  <c r="G477" i="11" s="1"/>
  <c r="F479" i="11"/>
  <c r="H479" i="11" s="1"/>
  <c r="H476" i="11"/>
  <c r="G475" i="11"/>
  <c r="G474" i="11" s="1"/>
  <c r="G473" i="11" s="1"/>
  <c r="F475" i="11"/>
  <c r="F474" i="11" s="1"/>
  <c r="H471" i="11"/>
  <c r="H470" i="11"/>
  <c r="H469" i="11"/>
  <c r="H468" i="11"/>
  <c r="G467" i="11"/>
  <c r="G466" i="11" s="1"/>
  <c r="F467" i="11"/>
  <c r="F466" i="11" s="1"/>
  <c r="H466" i="11" s="1"/>
  <c r="H465" i="11"/>
  <c r="H464" i="11"/>
  <c r="H463" i="11"/>
  <c r="G462" i="11"/>
  <c r="G461" i="11" s="1"/>
  <c r="G458" i="11" s="1"/>
  <c r="F462" i="11"/>
  <c r="H457" i="11"/>
  <c r="H456" i="11"/>
  <c r="H455" i="11"/>
  <c r="G454" i="11"/>
  <c r="G453" i="11" s="1"/>
  <c r="G452" i="11" s="1"/>
  <c r="F454" i="11"/>
  <c r="H454" i="11" s="1"/>
  <c r="H451" i="11"/>
  <c r="H450" i="11"/>
  <c r="G449" i="11"/>
  <c r="G448" i="11" s="1"/>
  <c r="F449" i="11"/>
  <c r="F448" i="11" s="1"/>
  <c r="H447" i="11"/>
  <c r="H446" i="11"/>
  <c r="H445" i="11"/>
  <c r="H444" i="11"/>
  <c r="H443" i="11"/>
  <c r="H442" i="11"/>
  <c r="H441" i="11"/>
  <c r="H440" i="11"/>
  <c r="H439" i="11"/>
  <c r="H438" i="11"/>
  <c r="G438" i="11"/>
  <c r="F438" i="11"/>
  <c r="F437" i="11" s="1"/>
  <c r="G437" i="11"/>
  <c r="H435" i="11"/>
  <c r="H434" i="11"/>
  <c r="G433" i="11"/>
  <c r="H433" i="11" s="1"/>
  <c r="F433" i="11"/>
  <c r="H432" i="11"/>
  <c r="G431" i="11"/>
  <c r="F431" i="11"/>
  <c r="H430" i="11"/>
  <c r="H429" i="11"/>
  <c r="H428" i="11"/>
  <c r="G427" i="11"/>
  <c r="F427" i="11"/>
  <c r="F426" i="11"/>
  <c r="F425" i="11" s="1"/>
  <c r="H423" i="11"/>
  <c r="H422" i="11"/>
  <c r="G421" i="11"/>
  <c r="F421" i="11"/>
  <c r="H421" i="11" s="1"/>
  <c r="H420" i="11"/>
  <c r="H419" i="11"/>
  <c r="H418" i="11"/>
  <c r="G417" i="11"/>
  <c r="H417" i="11" s="1"/>
  <c r="F417" i="11"/>
  <c r="F416" i="11" s="1"/>
  <c r="H413" i="11"/>
  <c r="G412" i="11"/>
  <c r="G411" i="11" s="1"/>
  <c r="F412" i="11"/>
  <c r="F411" i="11" s="1"/>
  <c r="H410" i="11"/>
  <c r="H409" i="11"/>
  <c r="G409" i="11"/>
  <c r="G408" i="11" s="1"/>
  <c r="F409" i="11"/>
  <c r="F408" i="11" s="1"/>
  <c r="H406" i="11"/>
  <c r="H405" i="11"/>
  <c r="G404" i="11"/>
  <c r="H404" i="11" s="1"/>
  <c r="F404" i="11"/>
  <c r="F403" i="11"/>
  <c r="F402" i="11" s="1"/>
  <c r="H401" i="11"/>
  <c r="H400" i="11"/>
  <c r="H399" i="11"/>
  <c r="G398" i="11"/>
  <c r="H398" i="11" s="1"/>
  <c r="F398" i="11"/>
  <c r="F397" i="11" s="1"/>
  <c r="G397" i="11"/>
  <c r="H396" i="11"/>
  <c r="H395" i="11"/>
  <c r="G394" i="11"/>
  <c r="G393" i="11" s="1"/>
  <c r="G392" i="11" s="1"/>
  <c r="F394" i="11"/>
  <c r="F393" i="11" s="1"/>
  <c r="H391" i="11"/>
  <c r="G390" i="11"/>
  <c r="F390" i="11"/>
  <c r="H389" i="11"/>
  <c r="H388" i="11"/>
  <c r="H387" i="11"/>
  <c r="G386" i="11"/>
  <c r="G385" i="11" s="1"/>
  <c r="F386" i="11"/>
  <c r="H384" i="11"/>
  <c r="G383" i="11"/>
  <c r="F383" i="11"/>
  <c r="F382" i="11" s="1"/>
  <c r="G382" i="11"/>
  <c r="H380" i="11"/>
  <c r="H379" i="11"/>
  <c r="G378" i="11"/>
  <c r="H378" i="11" s="1"/>
  <c r="F378" i="11"/>
  <c r="H377" i="11"/>
  <c r="H376" i="11"/>
  <c r="G375" i="11"/>
  <c r="F375" i="11"/>
  <c r="H374" i="11"/>
  <c r="H373" i="11"/>
  <c r="G372" i="11"/>
  <c r="F372" i="11"/>
  <c r="H371" i="11"/>
  <c r="H370" i="11"/>
  <c r="G369" i="11"/>
  <c r="H369" i="11" s="1"/>
  <c r="F369" i="11"/>
  <c r="H368" i="11"/>
  <c r="H367" i="11"/>
  <c r="H366" i="11"/>
  <c r="G366" i="11"/>
  <c r="F366" i="11"/>
  <c r="H363" i="11"/>
  <c r="H362" i="11"/>
  <c r="H361" i="11"/>
  <c r="H360" i="11"/>
  <c r="H359" i="11"/>
  <c r="H358" i="11"/>
  <c r="H357" i="11"/>
  <c r="H356" i="11"/>
  <c r="H355" i="11"/>
  <c r="H354" i="11"/>
  <c r="H353" i="11"/>
  <c r="H352" i="11"/>
  <c r="G351" i="11"/>
  <c r="F351" i="11"/>
  <c r="H351" i="11" s="1"/>
  <c r="H350" i="11"/>
  <c r="H349" i="11"/>
  <c r="H348" i="11"/>
  <c r="H347" i="11"/>
  <c r="G346" i="11"/>
  <c r="F346" i="11"/>
  <c r="H346" i="11" s="1"/>
  <c r="H344" i="11"/>
  <c r="G343" i="11"/>
  <c r="F343" i="11"/>
  <c r="H343" i="11" s="1"/>
  <c r="H342" i="11"/>
  <c r="G341" i="11"/>
  <c r="F341" i="11"/>
  <c r="G340" i="11"/>
  <c r="H339" i="11"/>
  <c r="H338" i="11"/>
  <c r="G337" i="11"/>
  <c r="F337" i="11"/>
  <c r="F335" i="11" s="1"/>
  <c r="H335" i="11" s="1"/>
  <c r="G335" i="11"/>
  <c r="H333" i="11"/>
  <c r="H332" i="11"/>
  <c r="H331" i="11"/>
  <c r="H330" i="11"/>
  <c r="G329" i="11"/>
  <c r="H329" i="11" s="1"/>
  <c r="F329" i="11"/>
  <c r="F328" i="11"/>
  <c r="H327" i="11"/>
  <c r="G326" i="11"/>
  <c r="G325" i="11" s="1"/>
  <c r="F326" i="11"/>
  <c r="H323" i="11"/>
  <c r="G322" i="11"/>
  <c r="F322" i="11"/>
  <c r="F321" i="11" s="1"/>
  <c r="G321" i="11"/>
  <c r="H319" i="11"/>
  <c r="H318" i="11"/>
  <c r="H317" i="11"/>
  <c r="G316" i="11"/>
  <c r="F316" i="11"/>
  <c r="H316" i="11" s="1"/>
  <c r="H315" i="11"/>
  <c r="H314" i="11"/>
  <c r="H313" i="11"/>
  <c r="H312" i="11"/>
  <c r="G312" i="11"/>
  <c r="F312" i="11"/>
  <c r="H311" i="11"/>
  <c r="H310" i="11"/>
  <c r="G310" i="11"/>
  <c r="F310" i="11"/>
  <c r="G309" i="11"/>
  <c r="G308" i="11" s="1"/>
  <c r="F309" i="11"/>
  <c r="H309" i="11" s="1"/>
  <c r="H307" i="11"/>
  <c r="H306" i="11"/>
  <c r="G305" i="11"/>
  <c r="G298" i="11" s="1"/>
  <c r="H298" i="11" s="1"/>
  <c r="F305" i="11"/>
  <c r="H302" i="11"/>
  <c r="H301" i="11"/>
  <c r="H300" i="11"/>
  <c r="G300" i="11"/>
  <c r="F300" i="11"/>
  <c r="F298" i="11"/>
  <c r="H297" i="11"/>
  <c r="H296" i="11"/>
  <c r="H295" i="11"/>
  <c r="G294" i="11"/>
  <c r="G293" i="11" s="1"/>
  <c r="F294" i="11"/>
  <c r="H294" i="11" s="1"/>
  <c r="H285" i="11"/>
  <c r="G284" i="11"/>
  <c r="F284" i="11"/>
  <c r="H284" i="11" s="1"/>
  <c r="G283" i="11"/>
  <c r="H280" i="11"/>
  <c r="H279" i="11"/>
  <c r="H278" i="11"/>
  <c r="H277" i="11"/>
  <c r="H276" i="11"/>
  <c r="H275" i="11"/>
  <c r="G274" i="11"/>
  <c r="F274" i="11"/>
  <c r="F273" i="11" s="1"/>
  <c r="H273" i="11" s="1"/>
  <c r="G273" i="11"/>
  <c r="H269" i="11"/>
  <c r="G268" i="11"/>
  <c r="F268" i="11"/>
  <c r="H268" i="11" s="1"/>
  <c r="H267" i="11"/>
  <c r="H266" i="11"/>
  <c r="H265" i="11"/>
  <c r="G264" i="11"/>
  <c r="F264" i="11"/>
  <c r="H264" i="11" s="1"/>
  <c r="H262" i="11"/>
  <c r="H261" i="11"/>
  <c r="G260" i="11"/>
  <c r="G259" i="11" s="1"/>
  <c r="F260" i="11"/>
  <c r="H260" i="11" s="1"/>
  <c r="H257" i="11"/>
  <c r="H256" i="11"/>
  <c r="H255" i="11"/>
  <c r="G254" i="11"/>
  <c r="G253" i="11" s="1"/>
  <c r="F254" i="11"/>
  <c r="H254" i="11" s="1"/>
  <c r="F253" i="11"/>
  <c r="H253" i="11" s="1"/>
  <c r="H252" i="11"/>
  <c r="H251" i="11"/>
  <c r="G250" i="11"/>
  <c r="G249" i="11" s="1"/>
  <c r="F250" i="11"/>
  <c r="H250" i="11" s="1"/>
  <c r="H248" i="11"/>
  <c r="G247" i="11"/>
  <c r="F247" i="11"/>
  <c r="H247" i="11" s="1"/>
  <c r="H246" i="11"/>
  <c r="H245" i="11"/>
  <c r="G244" i="11"/>
  <c r="F244" i="11"/>
  <c r="H244" i="11" s="1"/>
  <c r="H243" i="11"/>
  <c r="G242" i="11"/>
  <c r="G241" i="11" s="1"/>
  <c r="F242" i="11"/>
  <c r="H242" i="11" s="1"/>
  <c r="F241" i="11"/>
  <c r="H241" i="11" s="1"/>
  <c r="H240" i="11"/>
  <c r="G239" i="11"/>
  <c r="F239" i="11"/>
  <c r="H238" i="11"/>
  <c r="H237" i="11"/>
  <c r="G236" i="11"/>
  <c r="G235" i="11" s="1"/>
  <c r="F236" i="11"/>
  <c r="H236" i="11" s="1"/>
  <c r="F235" i="11"/>
  <c r="H235" i="11" s="1"/>
  <c r="H234" i="11"/>
  <c r="H233" i="11"/>
  <c r="G232" i="11"/>
  <c r="G231" i="11" s="1"/>
  <c r="F232" i="11"/>
  <c r="H232" i="11" s="1"/>
  <c r="H230" i="11"/>
  <c r="H229" i="11"/>
  <c r="G228" i="11"/>
  <c r="F228" i="11"/>
  <c r="H227" i="11"/>
  <c r="H226" i="11"/>
  <c r="H225" i="11"/>
  <c r="H224" i="11"/>
  <c r="G223" i="11"/>
  <c r="F223" i="11"/>
  <c r="H223" i="11" s="1"/>
  <c r="H221" i="11"/>
  <c r="G220" i="11"/>
  <c r="F220" i="11"/>
  <c r="F219" i="11" s="1"/>
  <c r="G219" i="11"/>
  <c r="H218" i="11"/>
  <c r="H217" i="11"/>
  <c r="G216" i="11"/>
  <c r="G215" i="11" s="1"/>
  <c r="F216" i="11"/>
  <c r="F215" i="11" s="1"/>
  <c r="H214" i="11"/>
  <c r="H213" i="11"/>
  <c r="G212" i="11"/>
  <c r="F212" i="11"/>
  <c r="H212" i="11" s="1"/>
  <c r="H211" i="11"/>
  <c r="H210" i="11"/>
  <c r="G209" i="11"/>
  <c r="G208" i="11" s="1"/>
  <c r="F209" i="11"/>
  <c r="H209" i="11" s="1"/>
  <c r="H207" i="11"/>
  <c r="G206" i="11"/>
  <c r="F206" i="11"/>
  <c r="H206" i="11" s="1"/>
  <c r="H205" i="11"/>
  <c r="H204" i="11"/>
  <c r="G203" i="11"/>
  <c r="F203" i="11"/>
  <c r="H203" i="11" s="1"/>
  <c r="H202" i="11"/>
  <c r="H201" i="11"/>
  <c r="H200" i="11"/>
  <c r="H199" i="11"/>
  <c r="H198" i="11"/>
  <c r="H197" i="11"/>
  <c r="G196" i="11"/>
  <c r="F196" i="11"/>
  <c r="H195" i="11"/>
  <c r="G194" i="11"/>
  <c r="H194" i="11" s="1"/>
  <c r="F194" i="11"/>
  <c r="F193" i="11"/>
  <c r="H192" i="11"/>
  <c r="H191" i="11"/>
  <c r="G190" i="11"/>
  <c r="F190" i="11"/>
  <c r="H189" i="11"/>
  <c r="H188" i="11"/>
  <c r="G187" i="11"/>
  <c r="G186" i="11" s="1"/>
  <c r="F187" i="11"/>
  <c r="H187" i="11" s="1"/>
  <c r="H185" i="11"/>
  <c r="G184" i="11"/>
  <c r="F184" i="11"/>
  <c r="H184" i="11" s="1"/>
  <c r="H183" i="11"/>
  <c r="H182" i="11"/>
  <c r="H181" i="11"/>
  <c r="G180" i="11"/>
  <c r="F180" i="11"/>
  <c r="H180" i="11" s="1"/>
  <c r="H179" i="11"/>
  <c r="G178" i="11"/>
  <c r="F178" i="11"/>
  <c r="F177" i="11"/>
  <c r="G175" i="11"/>
  <c r="H175" i="11" s="1"/>
  <c r="H174" i="11"/>
  <c r="G173" i="11"/>
  <c r="G172" i="11" s="1"/>
  <c r="F173" i="11"/>
  <c r="H173" i="11" s="1"/>
  <c r="F170" i="11"/>
  <c r="H170" i="11" s="1"/>
  <c r="G169" i="11"/>
  <c r="F169" i="11"/>
  <c r="F168" i="11" s="1"/>
  <c r="G168" i="11"/>
  <c r="G167" i="11" s="1"/>
  <c r="H165" i="11"/>
  <c r="H164" i="11"/>
  <c r="G163" i="11"/>
  <c r="G162" i="11" s="1"/>
  <c r="G161" i="11" s="1"/>
  <c r="F163" i="11"/>
  <c r="F162" i="11"/>
  <c r="H162" i="11" s="1"/>
  <c r="H160" i="11"/>
  <c r="H159" i="11"/>
  <c r="H158" i="11"/>
  <c r="H157" i="11"/>
  <c r="H156" i="11"/>
  <c r="H155" i="11"/>
  <c r="H154" i="11"/>
  <c r="H153" i="11"/>
  <c r="G152" i="11"/>
  <c r="F152" i="11"/>
  <c r="H151" i="11"/>
  <c r="H150" i="11"/>
  <c r="H149" i="11"/>
  <c r="H148" i="11"/>
  <c r="G147" i="11"/>
  <c r="F147" i="11"/>
  <c r="H147" i="11" s="1"/>
  <c r="H146" i="11"/>
  <c r="H145" i="11"/>
  <c r="H144" i="11"/>
  <c r="H143" i="11"/>
  <c r="G142" i="11"/>
  <c r="F142" i="11"/>
  <c r="H142" i="11" s="1"/>
  <c r="H141" i="11"/>
  <c r="H140" i="11"/>
  <c r="G139" i="11"/>
  <c r="F139" i="11"/>
  <c r="H139" i="11" s="1"/>
  <c r="H138" i="11"/>
  <c r="H137" i="11"/>
  <c r="G136" i="11"/>
  <c r="F136" i="11"/>
  <c r="F132" i="11" s="1"/>
  <c r="H135" i="11"/>
  <c r="H134" i="11"/>
  <c r="G133" i="11"/>
  <c r="H133" i="11" s="1"/>
  <c r="F133" i="11"/>
  <c r="G132" i="11"/>
  <c r="G131" i="11" s="1"/>
  <c r="H130" i="11"/>
  <c r="H129" i="11"/>
  <c r="H128" i="11"/>
  <c r="G127" i="11"/>
  <c r="F127" i="11"/>
  <c r="H127" i="11" s="1"/>
  <c r="G126" i="11"/>
  <c r="H125" i="11"/>
  <c r="H124" i="11"/>
  <c r="H123" i="11"/>
  <c r="G122" i="11"/>
  <c r="G121" i="11" s="1"/>
  <c r="G120" i="11" s="1"/>
  <c r="F122" i="11"/>
  <c r="H122" i="11" s="1"/>
  <c r="H119" i="11"/>
  <c r="G118" i="11"/>
  <c r="G117" i="11" s="1"/>
  <c r="F118" i="11"/>
  <c r="H116" i="11"/>
  <c r="H115" i="11"/>
  <c r="G115" i="11"/>
  <c r="G114" i="11" s="1"/>
  <c r="H114" i="11" s="1"/>
  <c r="F115" i="11"/>
  <c r="F114" i="11"/>
  <c r="H113" i="11"/>
  <c r="G112" i="11"/>
  <c r="H112" i="11" s="1"/>
  <c r="F112" i="11"/>
  <c r="F111" i="11"/>
  <c r="H110" i="11"/>
  <c r="H109" i="11"/>
  <c r="G108" i="11"/>
  <c r="F108" i="11"/>
  <c r="F107" i="11" s="1"/>
  <c r="H107" i="11" s="1"/>
  <c r="G107" i="11"/>
  <c r="H106" i="11"/>
  <c r="G105" i="11"/>
  <c r="F105" i="11"/>
  <c r="H104" i="11"/>
  <c r="H103" i="11"/>
  <c r="G102" i="11"/>
  <c r="H102" i="11" s="1"/>
  <c r="F102" i="11"/>
  <c r="F101" i="11" s="1"/>
  <c r="H97" i="11"/>
  <c r="G96" i="11"/>
  <c r="G95" i="11" s="1"/>
  <c r="G94" i="11" s="1"/>
  <c r="F96" i="11"/>
  <c r="F95" i="11" s="1"/>
  <c r="H93" i="11"/>
  <c r="G92" i="11"/>
  <c r="H92" i="11" s="1"/>
  <c r="F92" i="11"/>
  <c r="F91" i="11"/>
  <c r="F90" i="11"/>
  <c r="H89" i="11"/>
  <c r="G88" i="11"/>
  <c r="G87" i="11" s="1"/>
  <c r="G86" i="11" s="1"/>
  <c r="F88" i="11"/>
  <c r="F87" i="11" s="1"/>
  <c r="H84" i="11"/>
  <c r="G83" i="11"/>
  <c r="H83" i="11" s="1"/>
  <c r="F83" i="11"/>
  <c r="F82" i="11"/>
  <c r="F81" i="11" s="1"/>
  <c r="H80" i="11"/>
  <c r="G79" i="11"/>
  <c r="G78" i="11" s="1"/>
  <c r="G77" i="11" s="1"/>
  <c r="F79" i="11"/>
  <c r="F78" i="11" s="1"/>
  <c r="H76" i="11"/>
  <c r="G75" i="11"/>
  <c r="H75" i="11" s="1"/>
  <c r="F75" i="11"/>
  <c r="F74" i="11"/>
  <c r="F73" i="11"/>
  <c r="H72" i="11"/>
  <c r="G71" i="11"/>
  <c r="G70" i="11" s="1"/>
  <c r="G69" i="11" s="1"/>
  <c r="F71" i="11"/>
  <c r="F70" i="11" s="1"/>
  <c r="H67" i="11"/>
  <c r="G66" i="11"/>
  <c r="H66" i="11" s="1"/>
  <c r="F66" i="11"/>
  <c r="F65" i="11"/>
  <c r="F64" i="11"/>
  <c r="H63" i="11"/>
  <c r="G62" i="11"/>
  <c r="G61" i="11" s="1"/>
  <c r="G60" i="11" s="1"/>
  <c r="F62" i="11"/>
  <c r="F61" i="11" s="1"/>
  <c r="H59" i="11"/>
  <c r="G58" i="11"/>
  <c r="F58" i="11"/>
  <c r="H58" i="11" s="1"/>
  <c r="G57" i="11"/>
  <c r="F57" i="11"/>
  <c r="H56" i="11"/>
  <c r="F56" i="11"/>
  <c r="H55" i="11"/>
  <c r="G55" i="11"/>
  <c r="G54" i="11" s="1"/>
  <c r="G53" i="11" s="1"/>
  <c r="F55" i="11"/>
  <c r="F54" i="11"/>
  <c r="H52" i="11"/>
  <c r="G51" i="11"/>
  <c r="F51" i="11"/>
  <c r="H51" i="11" s="1"/>
  <c r="F50" i="11"/>
  <c r="H50" i="11" s="1"/>
  <c r="G49" i="11"/>
  <c r="G48" i="11" s="1"/>
  <c r="G47" i="11" s="1"/>
  <c r="F49" i="11"/>
  <c r="H49" i="11" s="1"/>
  <c r="H46" i="11"/>
  <c r="F46" i="11"/>
  <c r="F45" i="11" s="1"/>
  <c r="H45" i="11" s="1"/>
  <c r="G45" i="11"/>
  <c r="H44" i="11"/>
  <c r="G43" i="11"/>
  <c r="G42" i="11" s="1"/>
  <c r="G41" i="11" s="1"/>
  <c r="F43" i="11"/>
  <c r="H43" i="11" s="1"/>
  <c r="H39" i="11"/>
  <c r="H38" i="11"/>
  <c r="G38" i="11"/>
  <c r="F38" i="11"/>
  <c r="G37" i="11"/>
  <c r="G36" i="11" s="1"/>
  <c r="F37" i="11"/>
  <c r="H37" i="11" s="1"/>
  <c r="H35" i="11"/>
  <c r="G34" i="11"/>
  <c r="F34" i="11"/>
  <c r="H34" i="11" s="1"/>
  <c r="H33" i="11"/>
  <c r="G32" i="11"/>
  <c r="F32" i="11"/>
  <c r="G31" i="11"/>
  <c r="H30" i="11"/>
  <c r="G29" i="11"/>
  <c r="F29" i="11"/>
  <c r="H29" i="11" s="1"/>
  <c r="G28" i="11"/>
  <c r="H27" i="11"/>
  <c r="G26" i="11"/>
  <c r="G25" i="11" s="1"/>
  <c r="F26" i="11"/>
  <c r="H26" i="11" s="1"/>
  <c r="F25" i="11"/>
  <c r="H23" i="11"/>
  <c r="G22" i="11"/>
  <c r="F22" i="11"/>
  <c r="H22" i="11" s="1"/>
  <c r="G21" i="11"/>
  <c r="H19" i="11"/>
  <c r="F19" i="11"/>
  <c r="G18" i="11"/>
  <c r="G17" i="11" s="1"/>
  <c r="G16" i="11" s="1"/>
  <c r="F18" i="11"/>
  <c r="H15" i="11"/>
  <c r="G14" i="11"/>
  <c r="F14" i="11"/>
  <c r="H14" i="11" s="1"/>
  <c r="G13" i="11"/>
  <c r="G12" i="11" s="1"/>
  <c r="F44" i="13" l="1"/>
  <c r="F45" i="13" s="1"/>
  <c r="E18" i="12"/>
  <c r="H101" i="11"/>
  <c r="H132" i="11"/>
  <c r="F131" i="11"/>
  <c r="H131" i="11" s="1"/>
  <c r="H168" i="11"/>
  <c r="F167" i="11"/>
  <c r="H167" i="11" s="1"/>
  <c r="G11" i="11"/>
  <c r="H506" i="11"/>
  <c r="H18" i="11"/>
  <c r="F21" i="11"/>
  <c r="H21" i="11" s="1"/>
  <c r="F28" i="11"/>
  <c r="H28" i="11" s="1"/>
  <c r="H32" i="11"/>
  <c r="H108" i="11"/>
  <c r="H163" i="11"/>
  <c r="H169" i="11"/>
  <c r="F172" i="11"/>
  <c r="F171" i="11" s="1"/>
  <c r="H216" i="11"/>
  <c r="H219" i="11"/>
  <c r="H239" i="11"/>
  <c r="F283" i="11"/>
  <c r="H283" i="11" s="1"/>
  <c r="H326" i="11"/>
  <c r="F340" i="11"/>
  <c r="H340" i="11" s="1"/>
  <c r="G365" i="11"/>
  <c r="G364" i="11" s="1"/>
  <c r="F385" i="11"/>
  <c r="H394" i="11"/>
  <c r="H397" i="11"/>
  <c r="H427" i="11"/>
  <c r="H475" i="11"/>
  <c r="H493" i="11"/>
  <c r="H512" i="11"/>
  <c r="H54" i="11"/>
  <c r="G20" i="11"/>
  <c r="H178" i="11"/>
  <c r="H190" i="11"/>
  <c r="G222" i="11"/>
  <c r="H274" i="11"/>
  <c r="G381" i="11"/>
  <c r="G416" i="11"/>
  <c r="G415" i="11" s="1"/>
  <c r="H25" i="11"/>
  <c r="G101" i="11"/>
  <c r="F13" i="11"/>
  <c r="F36" i="11"/>
  <c r="H36" i="11" s="1"/>
  <c r="F48" i="11"/>
  <c r="H48" i="11" s="1"/>
  <c r="F53" i="11"/>
  <c r="H53" i="11" s="1"/>
  <c r="H57" i="11"/>
  <c r="G65" i="11"/>
  <c r="G74" i="11"/>
  <c r="G82" i="11"/>
  <c r="G91" i="11"/>
  <c r="H105" i="11"/>
  <c r="H118" i="11"/>
  <c r="H136" i="11"/>
  <c r="H152" i="11"/>
  <c r="H215" i="11"/>
  <c r="H220" i="11"/>
  <c r="H228" i="11"/>
  <c r="F231" i="11"/>
  <c r="H231" i="11" s="1"/>
  <c r="F249" i="11"/>
  <c r="H249" i="11" s="1"/>
  <c r="G263" i="11"/>
  <c r="H305" i="11"/>
  <c r="F308" i="11"/>
  <c r="H308" i="11" s="1"/>
  <c r="F345" i="11"/>
  <c r="G345" i="11"/>
  <c r="H372" i="11"/>
  <c r="H375" i="11"/>
  <c r="H383" i="11"/>
  <c r="H390" i="11"/>
  <c r="G426" i="11"/>
  <c r="G425" i="11" s="1"/>
  <c r="H425" i="11" s="1"/>
  <c r="H462" i="11"/>
  <c r="F478" i="11"/>
  <c r="F477" i="11" s="1"/>
  <c r="H477" i="11" s="1"/>
  <c r="H483" i="11"/>
  <c r="H486" i="11"/>
  <c r="H502" i="11"/>
  <c r="F506" i="11"/>
  <c r="F505" i="11" s="1"/>
  <c r="H511" i="11"/>
  <c r="H61" i="11"/>
  <c r="F60" i="11"/>
  <c r="H60" i="11" s="1"/>
  <c r="H70" i="11"/>
  <c r="F69" i="11"/>
  <c r="H87" i="11"/>
  <c r="F86" i="11"/>
  <c r="H86" i="11" s="1"/>
  <c r="H78" i="11"/>
  <c r="F77" i="11"/>
  <c r="H77" i="11" s="1"/>
  <c r="F17" i="11"/>
  <c r="F31" i="11"/>
  <c r="F42" i="11"/>
  <c r="H79" i="11"/>
  <c r="H96" i="11"/>
  <c r="H382" i="11"/>
  <c r="F381" i="11"/>
  <c r="H385" i="11"/>
  <c r="G407" i="11"/>
  <c r="G436" i="11"/>
  <c r="G414" i="11" s="1"/>
  <c r="H95" i="11"/>
  <c r="F94" i="11"/>
  <c r="H94" i="11" s="1"/>
  <c r="H321" i="11"/>
  <c r="H408" i="11"/>
  <c r="F407" i="11"/>
  <c r="H411" i="11"/>
  <c r="H437" i="11"/>
  <c r="F436" i="11"/>
  <c r="H448" i="11"/>
  <c r="H485" i="11"/>
  <c r="H510" i="11"/>
  <c r="H62" i="11"/>
  <c r="H71" i="11"/>
  <c r="H88" i="11"/>
  <c r="H393" i="11"/>
  <c r="F392" i="11"/>
  <c r="H474" i="11"/>
  <c r="F473" i="11"/>
  <c r="H322" i="11"/>
  <c r="H337" i="11"/>
  <c r="H341" i="11"/>
  <c r="F365" i="11"/>
  <c r="H386" i="11"/>
  <c r="H412" i="11"/>
  <c r="H426" i="11"/>
  <c r="H449" i="11"/>
  <c r="H467" i="11"/>
  <c r="H478" i="11"/>
  <c r="F482" i="11"/>
  <c r="F492" i="11"/>
  <c r="F500" i="11"/>
  <c r="H500" i="11" s="1"/>
  <c r="G501" i="11"/>
  <c r="G500" i="11" s="1"/>
  <c r="G505" i="11"/>
  <c r="H505" i="11" s="1"/>
  <c r="G111" i="11"/>
  <c r="G100" i="11" s="1"/>
  <c r="F121" i="11"/>
  <c r="G171" i="11"/>
  <c r="H171" i="11" s="1"/>
  <c r="G177" i="11"/>
  <c r="G193" i="11"/>
  <c r="H193" i="11" s="1"/>
  <c r="H196" i="11"/>
  <c r="F117" i="11"/>
  <c r="F126" i="11"/>
  <c r="H126" i="11" s="1"/>
  <c r="F161" i="11"/>
  <c r="H161" i="11" s="1"/>
  <c r="F186" i="11"/>
  <c r="F208" i="11"/>
  <c r="H208" i="11" s="1"/>
  <c r="F222" i="11"/>
  <c r="F259" i="11"/>
  <c r="H259" i="11" s="1"/>
  <c r="F263" i="11"/>
  <c r="F293" i="11"/>
  <c r="H293" i="11" s="1"/>
  <c r="F325" i="11"/>
  <c r="H325" i="11" s="1"/>
  <c r="G328" i="11"/>
  <c r="H328" i="11" s="1"/>
  <c r="G403" i="11"/>
  <c r="G402" i="11" s="1"/>
  <c r="H402" i="11" s="1"/>
  <c r="F415" i="11"/>
  <c r="H431" i="11"/>
  <c r="F453" i="11"/>
  <c r="F461" i="11"/>
  <c r="H91" i="11" l="1"/>
  <c r="G90" i="11"/>
  <c r="H90" i="11" s="1"/>
  <c r="H13" i="11"/>
  <c r="F12" i="11"/>
  <c r="H12" i="11" s="1"/>
  <c r="H222" i="11"/>
  <c r="F47" i="11"/>
  <c r="H47" i="11" s="1"/>
  <c r="G81" i="11"/>
  <c r="H81" i="11" s="1"/>
  <c r="H82" i="11"/>
  <c r="H172" i="11"/>
  <c r="H74" i="11"/>
  <c r="G73" i="11"/>
  <c r="H263" i="11"/>
  <c r="H345" i="11"/>
  <c r="H65" i="11"/>
  <c r="G64" i="11"/>
  <c r="H416" i="11"/>
  <c r="H121" i="11"/>
  <c r="F120" i="11"/>
  <c r="H17" i="11"/>
  <c r="F16" i="11"/>
  <c r="H392" i="11"/>
  <c r="H111" i="11"/>
  <c r="G472" i="11"/>
  <c r="G320" i="11"/>
  <c r="F68" i="11"/>
  <c r="H69" i="11"/>
  <c r="H415" i="11"/>
  <c r="H117" i="11"/>
  <c r="F100" i="11"/>
  <c r="H492" i="11"/>
  <c r="F491" i="11"/>
  <c r="H491" i="11" s="1"/>
  <c r="H186" i="11"/>
  <c r="F176" i="11"/>
  <c r="H482" i="11"/>
  <c r="F481" i="11"/>
  <c r="H481" i="11" s="1"/>
  <c r="H365" i="11"/>
  <c r="F364" i="11"/>
  <c r="H473" i="11"/>
  <c r="F472" i="11"/>
  <c r="H42" i="11"/>
  <c r="F41" i="11"/>
  <c r="G176" i="11"/>
  <c r="G99" i="11" s="1"/>
  <c r="G98" i="11" s="1"/>
  <c r="F458" i="11"/>
  <c r="H458" i="11" s="1"/>
  <c r="H461" i="11"/>
  <c r="F452" i="11"/>
  <c r="H452" i="11" s="1"/>
  <c r="H453" i="11"/>
  <c r="H177" i="11"/>
  <c r="H436" i="11"/>
  <c r="H407" i="11"/>
  <c r="F320" i="11"/>
  <c r="H403" i="11"/>
  <c r="H501" i="11"/>
  <c r="H381" i="11"/>
  <c r="H31" i="11"/>
  <c r="F20" i="11"/>
  <c r="H20" i="11" s="1"/>
  <c r="H64" i="11" l="1"/>
  <c r="G40" i="11"/>
  <c r="G68" i="11"/>
  <c r="H73" i="11"/>
  <c r="H176" i="11"/>
  <c r="H68" i="11"/>
  <c r="H364" i="11"/>
  <c r="H472" i="11"/>
  <c r="H120" i="11"/>
  <c r="H41" i="11"/>
  <c r="F40" i="11"/>
  <c r="H100" i="11"/>
  <c r="F99" i="11"/>
  <c r="H16" i="11"/>
  <c r="F11" i="11"/>
  <c r="H320" i="11"/>
  <c r="F414" i="11"/>
  <c r="G10" i="11" l="1"/>
  <c r="H414" i="11"/>
  <c r="H99" i="11"/>
  <c r="F98" i="11"/>
  <c r="F10" i="11"/>
  <c r="H11" i="11"/>
  <c r="H40" i="11"/>
  <c r="H10" i="11" l="1"/>
  <c r="H98" i="11"/>
</calcChain>
</file>

<file path=xl/sharedStrings.xml><?xml version="1.0" encoding="utf-8"?>
<sst xmlns="http://schemas.openxmlformats.org/spreadsheetml/2006/main" count="1126" uniqueCount="471">
  <si>
    <t>Załącznik Nr 1</t>
  </si>
  <si>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</si>
  <si>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</si>
  <si>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</si>
  <si>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</si>
  <si>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</si>
  <si>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</si>
  <si>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</si>
  <si>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</si>
  <si>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</si>
  <si>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</si>
  <si>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</si>
  <si>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</si>
  <si>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</si>
  <si>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</si>
  <si>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</si>
  <si>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</si>
  <si>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</si>
  <si>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</si>
  <si>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</si>
  <si>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</si>
  <si>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</si>
  <si>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</si>
  <si>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</si>
  <si>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</si>
  <si>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</si>
  <si>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</si>
  <si>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Pozostała działalność</t>
  </si>
  <si>
    <t>854</t>
  </si>
  <si>
    <t>Edukacyjna opieka wychowawcza</t>
  </si>
  <si>
    <t>Rodzina</t>
  </si>
  <si>
    <t>Organ - Fundusz Pomocy (świadczenia rodzinne)</t>
  </si>
  <si>
    <t>Dochody na zadania zlecone: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</si>
  <si>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</si>
  <si>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</si>
  <si>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</si>
  <si>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Pozostałe zadania w zakresie polityki społecznej</t>
  </si>
  <si>
    <t>Organ - Fundusz Pomocy (świadczenie pieniężne w wysokości 300 zł)</t>
  </si>
  <si>
    <t>Organ</t>
  </si>
  <si>
    <t>Dochody na zadania rządowe:</t>
  </si>
  <si>
    <t>WYDATKI OGÓŁEM:</t>
  </si>
  <si>
    <t>Wydatki na zadania własne:</t>
  </si>
  <si>
    <t>Transport i łączność</t>
  </si>
  <si>
    <t>Drogi publiczne w miastach na prawach powiatu</t>
  </si>
  <si>
    <t>Miejski Zarząd Infrastruktury Drogowej i Transportu</t>
  </si>
  <si>
    <t>zakup usług remontowych</t>
  </si>
  <si>
    <t>zakup usług pozostałych</t>
  </si>
  <si>
    <t xml:space="preserve">różne opłaty i składki </t>
  </si>
  <si>
    <t>Drogi wewnętrzne</t>
  </si>
  <si>
    <t>Administracja publiczna</t>
  </si>
  <si>
    <t>75095</t>
  </si>
  <si>
    <t>Wydział Rewitalizacji - projekt pn. "Latarnicy społeczni obszaru rewitalizacji"</t>
  </si>
  <si>
    <t>dodatkowe wynagrodzenie roczne</t>
  </si>
  <si>
    <t>wynagrodzenia bezosobowe</t>
  </si>
  <si>
    <t xml:space="preserve">Wydział Rozwoju Miasta - Projekt pn. "WŁOCŁAWEK - MIASTO NOWYCH MOŻLIWOŚCI. Tutaj mieszkam, pracuję, inwestuję i tu wypoczywam" </t>
  </si>
  <si>
    <t>Rezerwy ogólne i celowe</t>
  </si>
  <si>
    <t>4810</t>
  </si>
  <si>
    <t xml:space="preserve">rezerwy </t>
  </si>
  <si>
    <t xml:space="preserve"> - rezerwa ogólna</t>
  </si>
  <si>
    <t>Oświata i wychowanie</t>
  </si>
  <si>
    <t>Szkoły podstawowe</t>
  </si>
  <si>
    <t>Jednostki oświatowe zbiorczo</t>
  </si>
  <si>
    <t>4210</t>
  </si>
  <si>
    <t>zakup materiałów i wyposażenia</t>
  </si>
  <si>
    <t>4230</t>
  </si>
  <si>
    <t>zakup leków, wyrobów medycznych i produktów biobójczych</t>
  </si>
  <si>
    <t>podatek od nieruchomości</t>
  </si>
  <si>
    <t>wpłaty na PPK finansowane przez podmiot zatrudniający</t>
  </si>
  <si>
    <t>dodatkowe wynagrodzenie roczne nauczycieli</t>
  </si>
  <si>
    <t>Jednostki oświatowe zbiorczo - Fundusz Pomocy (realizacja dodatkowych zadań oświatowych)</t>
  </si>
  <si>
    <t>wynagrodzenia nauczycieli wypłacane w związku z pomocą obywatelom Ukrainy</t>
  </si>
  <si>
    <t>składki i inne pochodne od wynagrodzeń pracowników wypłacanych w związku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</si>
  <si>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</si>
  <si>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</si>
  <si>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</si>
  <si>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</si>
  <si>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wydatki osobowe niezaliczone do wynagrodzeń</t>
  </si>
  <si>
    <t>4190</t>
  </si>
  <si>
    <t>nagrody konkursowe</t>
  </si>
  <si>
    <t>Przedszkola</t>
  </si>
  <si>
    <t>Przedszkola specjalne</t>
  </si>
  <si>
    <t>Technika</t>
  </si>
  <si>
    <t>Branżowe szkoły I i II stopnia</t>
  </si>
  <si>
    <t>Licea ogólnokształcące</t>
  </si>
  <si>
    <t>zakup usług zdrowotnych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</si>
  <si>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</si>
  <si>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</si>
  <si>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</si>
  <si>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</si>
  <si>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>opłaty na rzecz budżetu państwa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</si>
  <si>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</si>
  <si>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</si>
  <si>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</si>
  <si>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</si>
  <si>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</si>
  <si>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</si>
  <si>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 xml:space="preserve">składki na Fundusz Pracy oraz Fundusz Solidarnościowy </t>
  </si>
  <si>
    <t xml:space="preserve">składki na ubezpieczenia społeczne </t>
  </si>
  <si>
    <t>wynagrodzenie osobowe nauczycieli</t>
  </si>
  <si>
    <t>zakup środków dydaktycznych i książek</t>
  </si>
  <si>
    <t>składki na ubezpieczenia społeczne</t>
  </si>
  <si>
    <t>składki na Fundusz Pracy oraz Fundusz Solidarnościowy</t>
  </si>
  <si>
    <t>852</t>
  </si>
  <si>
    <t>Domy pomocy społecznej</t>
  </si>
  <si>
    <t>Wydział Polityki Społecznej i Zdrowia Publicznego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</si>
  <si>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</si>
  <si>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</si>
  <si>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(zapewnienie posiłku dzieciom i młodzieży)</t>
  </si>
  <si>
    <t>Miejski Ośrodek Pomocy Rodzinie</t>
  </si>
  <si>
    <t>świadczenia społeczne</t>
  </si>
  <si>
    <t>Miejska Jadłodajnia "U Świętego Antoniego"</t>
  </si>
  <si>
    <t>zakup środków żywności</t>
  </si>
  <si>
    <t>Internaty i bursy szkolne</t>
  </si>
  <si>
    <t>4350</t>
  </si>
  <si>
    <t>zakup towarów (w szczególności materiałów, leków, żywności) w związku z pomocą obywatelom Ukrainy</t>
  </si>
  <si>
    <t>Młodzieżowe ośrodki wychowawcze</t>
  </si>
  <si>
    <t>Działalność placówek opiekuńczo - wychowawczych</t>
  </si>
  <si>
    <t>Miejski Ośrodek Pomocy Rodzinie - Fundusz Pomocy (świadczenia rodzinne)</t>
  </si>
  <si>
    <t>wynagrodzenia i uposażenia wypłacane w związku z pomocą obywatelom Ukrainy</t>
  </si>
  <si>
    <t>Gospodarka komunalna i ochrona środowiska</t>
  </si>
  <si>
    <t xml:space="preserve">Kultura i ochrona dziedzictwa narodowego </t>
  </si>
  <si>
    <t>Centra kultury i sztuki</t>
  </si>
  <si>
    <t>Wydział Kultury, Promocji i Komunikacji Społecznej</t>
  </si>
  <si>
    <t>Wydatki na zadania zlecone:</t>
  </si>
  <si>
    <t>Urzędy wojewódzkie</t>
  </si>
  <si>
    <t>Wydział Organizacyjno - Prawny i Kadr</t>
  </si>
  <si>
    <t>wynagrodzenia osobowe pracowników</t>
  </si>
  <si>
    <t xml:space="preserve">Bezpieczeństwo publiczne i ochrona </t>
  </si>
  <si>
    <t>przeciwpożarowa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</si>
  <si>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</si>
  <si>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</si>
  <si>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</si>
  <si>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zakup usług związanych z pomocą obywatelom Ukrainy</t>
  </si>
  <si>
    <t>Administracja Zasobów Komunalnych - Fundusz Pomocy (zapewnienie zakwaterowania i wyżywienia obywatelom Ukrainy)</t>
  </si>
  <si>
    <t>pozostałe wydatki bieżące na zadania związane z pomocą obywatelom Ukrainy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</si>
  <si>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</si>
  <si>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</si>
  <si>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</si>
  <si>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</si>
  <si>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Wydatki na zadania rządowe:</t>
  </si>
  <si>
    <t xml:space="preserve">Gospodarka mieszkaniowa </t>
  </si>
  <si>
    <t>Gospodarka gruntami i nieruchomościami</t>
  </si>
  <si>
    <t>Działalność usługowa</t>
  </si>
  <si>
    <t>Zadania z zakresu geodezji i kartografii</t>
  </si>
  <si>
    <t>Załącznik Nr 2</t>
  </si>
  <si>
    <t>Dział</t>
  </si>
  <si>
    <t>x</t>
  </si>
  <si>
    <t>Załącznik Nr 3</t>
  </si>
  <si>
    <t>w tym:</t>
  </si>
  <si>
    <t>Lp.</t>
  </si>
  <si>
    <t>Załącznik Nr 4</t>
  </si>
  <si>
    <t>z tego:</t>
  </si>
  <si>
    <t>Wydatki</t>
  </si>
  <si>
    <t>wynagrodzenia i składki od nich naliczane</t>
  </si>
  <si>
    <t>świadczenia na rzecz osób fizycznych</t>
  </si>
  <si>
    <t>Ogółem:</t>
  </si>
  <si>
    <t>Załącznik Nr 5</t>
  </si>
  <si>
    <t xml:space="preserve">Dotacje udzielane z budżetu jednostki samorządu terytorialnego </t>
  </si>
  <si>
    <t>dla jednostek sektora finansów publicznych na 2023 rok</t>
  </si>
  <si>
    <t>Rozdział</t>
  </si>
  <si>
    <t xml:space="preserve">§ </t>
  </si>
  <si>
    <t>Nazwa zadania</t>
  </si>
  <si>
    <t>Kwota dotacji</t>
  </si>
  <si>
    <t>dotacje celowe</t>
  </si>
  <si>
    <t>Urzędy gmin (miast i miast na prawach powiatu) - realizacja projektu "Infostrada Kujaw i Pomorza 2.0"</t>
  </si>
  <si>
    <t>Działalność informacyjna i kulturalna prowadzona za granicą - realizacja projektu "Invest in Bit CITY 2 - Promocja potencjału gospodarczego oraz promocja atrakcyjności inwestycyjnej miast prezydenckich województwa Kujawsko-Pomorskiego"</t>
  </si>
  <si>
    <t>Programy polityki zdrowotnej</t>
  </si>
  <si>
    <t>Przeciwdziałanie alkoholizmowi (dofinansowanie "Niebieskiej linii")</t>
  </si>
  <si>
    <t xml:space="preserve">Powiatowe urzędy pracy </t>
  </si>
  <si>
    <t>Pozostała działalność - realizacja projektu „Dotacja na start – wsparcie przedsiębiorczości i samozatrudnienia w województwie kujawsko – pomorskim”</t>
  </si>
  <si>
    <t>2006          2007</t>
  </si>
  <si>
    <t>Centra kultury i sztuki (dotacja na inwestycje)</t>
  </si>
  <si>
    <t xml:space="preserve"> - Centrum Kultury Browar B  (realizacja projektu pn. "Włocławek -Miasto Nowych Możliwości. Tutaj mieszkam, pracuję, inwestuję i tu wypoczywam"</t>
  </si>
  <si>
    <t>Pozostałe instytucje kultury (dotacja na inwestycje)</t>
  </si>
  <si>
    <t xml:space="preserve"> - Teatr Impresaryjny</t>
  </si>
  <si>
    <t>Biblioteki</t>
  </si>
  <si>
    <t xml:space="preserve"> - Miejska Biblioteka Publiczna</t>
  </si>
  <si>
    <t>Biblioteki (dotacja na inwestycje)</t>
  </si>
  <si>
    <t>Razem:</t>
  </si>
  <si>
    <t>dotacje podmiotowe</t>
  </si>
  <si>
    <t xml:space="preserve"> - Zakład Aktywności Zawodowej</t>
  </si>
  <si>
    <t>Galerie i biura wystaw artystycznych</t>
  </si>
  <si>
    <t xml:space="preserve"> - Galeria Sztuki Współczesnej</t>
  </si>
  <si>
    <t xml:space="preserve"> - Centrum Kultury Browar B</t>
  </si>
  <si>
    <t>Pozostałe instytucje kultury</t>
  </si>
  <si>
    <t>Załącznik Nr 6</t>
  </si>
  <si>
    <t>dla jednostek spoza sektora finansów publicznych na 2023 rok</t>
  </si>
  <si>
    <t>Dotacje do prac budowlanych w ramach rewitalizacji</t>
  </si>
  <si>
    <t>Pozostała działalność (prowadzenie Kawiarni Obywatelskiej "Śródmieście Cafe")</t>
  </si>
  <si>
    <t>Nieodpłatna pomoc prawna - zadanie rządowe</t>
  </si>
  <si>
    <t>Akademicka Szkoła Podstawowa Mistrzostwa Sportowego Nr 1          im. Obrońców Wisły 1920 roku we Włocławku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</si>
  <si>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</si>
  <si>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</si>
  <si>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</si>
  <si>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</si>
  <si>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</si>
  <si>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</si>
  <si>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Branżowa Szkoła I Stopnia IMPULS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</si>
  <si>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</si>
  <si>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</si>
  <si>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Realizacja projektu unijnego  "Zawodowcy z Włocławka"- podniesienie jakości nauczania i zwiększenie szans na zatrudnienie uczniów ZSS we Włocławku"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</si>
  <si>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</si>
  <si>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</si>
  <si>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</si>
  <si>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</si>
  <si>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 xml:space="preserve"> - zadania własne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</si>
  <si>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</si>
  <si>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</si>
  <si>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</si>
  <si>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</si>
  <si>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Pozostała działalność - SENIORALIA (BUDŻET OBYWATELSKI)</t>
  </si>
  <si>
    <t>2826        2827</t>
  </si>
  <si>
    <t xml:space="preserve">Realizacja projektu unijnego "WŁOCŁAWEK - MIASTO NOWYCH MOŻLIWOŚCI. Tutaj mieszkam, pracuję, inwestuję i tu wypoczywam" </t>
  </si>
  <si>
    <t>Wymiana źródeł ciepła zasilanych paliwami stałymi ogółem, z tego:</t>
  </si>
  <si>
    <t>19.1</t>
  </si>
  <si>
    <t>- program dla osób fizycznych (dotacja na inwestycje)</t>
  </si>
  <si>
    <t>19.2</t>
  </si>
  <si>
    <t>- wymiana w budynkach wielorodzinnych (dotacja na inwestycje)</t>
  </si>
  <si>
    <t>Ochrona zabytków i opieka nad zabytkami</t>
  </si>
  <si>
    <t xml:space="preserve">2810        2820       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</si>
  <si>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</si>
  <si>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</si>
  <si>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2810        2820        2830</t>
  </si>
  <si>
    <t>Zadania w zakresie kultury fizycznej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</si>
  <si>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</si>
  <si>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</si>
  <si>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</si>
  <si>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</si>
  <si>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</si>
  <si>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</si>
  <si>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</si>
  <si>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Prywatna Szkoła Podstawowa Zespołu Edukacji "Wiedza"</t>
  </si>
  <si>
    <t>Szkoła Podstawowa z oddziałami dwujęzycznymi Monttessori-     Schule</t>
  </si>
  <si>
    <t>Oddziały przedszkolne w szkołach podstawowych</t>
  </si>
  <si>
    <t>Przedszkole Akademickie przy Państwowej Akademii Nauk Stosowanych we Włocławku</t>
  </si>
  <si>
    <t>Przedszkole Niepubliczne "Tęczowa Kraina"</t>
  </si>
  <si>
    <t>Niepubliczne Przedszkole "Na Wspólnej"</t>
  </si>
  <si>
    <t>Centrum Malucha - "Piotruś Pan"- Przedszkole Niepubliczne</t>
  </si>
  <si>
    <t>Niepubliczne Przedszkole "Bajeczka"</t>
  </si>
  <si>
    <t>Przedszkole Niepubliczne "Happy Kids"</t>
  </si>
  <si>
    <t>Przedszkole Niepubliczne Megamocni we Włocławku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</si>
  <si>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</si>
  <si>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</si>
  <si>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</si>
  <si>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</si>
  <si>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</si>
  <si>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Szkoły policealne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</si>
  <si>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</si>
  <si>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</si>
  <si>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</si>
  <si>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</si>
  <si>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</si>
  <si>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</si>
  <si>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</si>
  <si>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</si>
  <si>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</si>
  <si>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</si>
  <si>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</si>
  <si>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</si>
  <si>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</si>
  <si>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</si>
  <si>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</si>
  <si>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</si>
  <si>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</si>
  <si>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</si>
  <si>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</si>
  <si>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</si>
  <si>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</si>
  <si>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Przedszkole Akademickie przy Państwowej  Akademii Nauk Stosowanych we Włocławku</t>
  </si>
  <si>
    <t>Terapeutyczny Punkt Przedszkolny Neuromind</t>
  </si>
  <si>
    <t>Terapeutyczny Punkt Przedszkolny "Synapsik"</t>
  </si>
  <si>
    <t>Terapeutyczny Punkt Przedszkolny "Zielony Słonik"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</si>
  <si>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</si>
  <si>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</si>
  <si>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Kwalifikacyjne kursy zawodowe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</si>
  <si>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</si>
  <si>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</si>
  <si>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</si>
  <si>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</si>
  <si>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</si>
  <si>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</si>
  <si>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</si>
  <si>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</si>
  <si>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</si>
  <si>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</si>
  <si>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</si>
  <si>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Niepubliczna Poradnia Psychologiczno - Pedagogiczna "Centrum Diagnozy, Terapii i Wspomagania Rozwoju" (Elżbieta Złowodzka Jetter)</t>
  </si>
  <si>
    <t>Internat Zespołu Szkół Katolickich im. Ks. J. Długosza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</si>
  <si>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</si>
  <si>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</si>
  <si>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</si>
  <si>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</si>
  <si>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</si>
  <si>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Wyszczególnienie</t>
  </si>
  <si>
    <t>pieniężnych</t>
  </si>
  <si>
    <t>na początek roku</t>
  </si>
  <si>
    <t>Dochody</t>
  </si>
  <si>
    <t>na koniec roku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</si>
  <si>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</si>
  <si>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</si>
  <si>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</si>
  <si>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</si>
  <si>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</si>
  <si>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</si>
  <si>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</si>
  <si>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</si>
  <si>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</si>
  <si>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</si>
  <si>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</si>
  <si>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</si>
  <si>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</si>
  <si>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</si>
  <si>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</si>
  <si>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>Stołówki szkolne i przedszkolne</t>
  </si>
  <si>
    <t>Kolonie i obozy oraz inne formy wypoczynku dzieci</t>
  </si>
  <si>
    <t xml:space="preserve">i młodzieży szkolnej, a także szkolenia młodzieży </t>
  </si>
  <si>
    <t>Szkolne schroniska młodzieżowe</t>
  </si>
  <si>
    <t xml:space="preserve">Ogółem </t>
  </si>
  <si>
    <t>Plan dochodów i wydatków na wydzielonym rachunku Funduszu Pomocy</t>
  </si>
  <si>
    <t>dotyczącym realizacji zadań na rzecz pomocy Ukrainie</t>
  </si>
  <si>
    <t xml:space="preserve">Dział </t>
  </si>
  <si>
    <t>Dochody na 2023 rok</t>
  </si>
  <si>
    <t>Wydatki na 2023 rok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</si>
  <si>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</si>
  <si>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</si>
  <si>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</si>
  <si>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</si>
  <si>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</si>
  <si>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</si>
  <si>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</si>
  <si>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</si>
  <si>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</si>
  <si>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</si>
  <si>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</si>
  <si>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</si>
  <si>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</si>
  <si>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</si>
  <si>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</si>
  <si>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</si>
  <si>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</si>
  <si>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</si>
  <si>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</si>
  <si>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</si>
  <si>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</si>
  <si>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</si>
  <si>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</si>
  <si>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</si>
  <si>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</si>
  <si>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</si>
  <si>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750</t>
  </si>
  <si>
    <t>75011</t>
  </si>
  <si>
    <t>758</t>
  </si>
  <si>
    <t>Realizacja dodatkowych zadań oświatowych</t>
  </si>
  <si>
    <t>801</t>
  </si>
  <si>
    <t>80101</t>
  </si>
  <si>
    <t>4750</t>
  </si>
  <si>
    <t>Wydział Edukacji</t>
  </si>
  <si>
    <t>80102</t>
  </si>
  <si>
    <t>80104</t>
  </si>
  <si>
    <t>80105</t>
  </si>
  <si>
    <t>80115</t>
  </si>
  <si>
    <t>80117</t>
  </si>
  <si>
    <t>80120</t>
  </si>
  <si>
    <t>80132</t>
  </si>
  <si>
    <t>85410</t>
  </si>
  <si>
    <t>Obrona narodowa</t>
  </si>
  <si>
    <t>Kwalifikacja wojskowa</t>
  </si>
  <si>
    <t>dotacje celowe otrzymane z budżetu państwa na zadania bieżące realizowane przez powiat na podstawie porozumień z organami administracji rządowej</t>
  </si>
  <si>
    <t>2130</t>
  </si>
  <si>
    <t>dotacje celowe otrzymane z budżetu państwa na realizację bieżących zadań własnych powiatu</t>
  </si>
  <si>
    <t>Ośrodki pomocy społecznej</t>
  </si>
  <si>
    <t>2030</t>
  </si>
  <si>
    <t>dotacje celowe otrzymane z budżetu państwa na realizację własnych zadań bieżących gmin (związków gmin, związków powiatowo-gminnych)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</si>
  <si>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</si>
  <si>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</si>
  <si>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Organ - Fundusz Pomocy (nadanie numeru PESEL i zarządzanie statusem UKR)</t>
  </si>
  <si>
    <t>Ośrodki wsparcia</t>
  </si>
  <si>
    <t>Karta Dużej Rodziny</t>
  </si>
  <si>
    <t>010</t>
  </si>
  <si>
    <t>Rolnictwo i łowiectwo</t>
  </si>
  <si>
    <t>01005</t>
  </si>
  <si>
    <t>Prace geodezyjno - urządzeniowe na potrzeby rolnictwa</t>
  </si>
  <si>
    <t>dotacje celowe otrzymane z budżetu państwa na zadania bieżące z zakresu administracji rządowej oraz inne zadania zlecone ustawami realizowane przez powiat</t>
  </si>
  <si>
    <t>Gospodarka mieszkaniowa</t>
  </si>
  <si>
    <t>710</t>
  </si>
  <si>
    <t>Komendy powiatowe Państwowej Straży Pożarnej</t>
  </si>
  <si>
    <t>Zadania w zakresie przeciwdziałania przemocy w rodzinie</t>
  </si>
  <si>
    <t>Lokalny transport zbiorowy</t>
  </si>
  <si>
    <t>Wydział Dróg, Transportu Zbiorowego i Energii</t>
  </si>
  <si>
    <t xml:space="preserve">zakup usług obejmujących wykonanie ekspertyz, analiz i opinii </t>
  </si>
  <si>
    <t>opłaty za administrowanie i czynsze za budynki, lokale i pomieszczenia garażowe</t>
  </si>
  <si>
    <t>Funkcjonowanie dworców i węzłów przesiadkowych</t>
  </si>
  <si>
    <t>Wydział Gospodarowania Mieniem Komunalnym</t>
  </si>
  <si>
    <t>Gospodarowanie mieszkaniowym zasobem gminy</t>
  </si>
  <si>
    <t>Wydział Rewitalizacji</t>
  </si>
  <si>
    <t>2810</t>
  </si>
  <si>
    <t>dotacja celowa z budżetu na finansowanie lub dofinansowanie zadań zleconych do realizacji fundacjom</t>
  </si>
  <si>
    <t>2820</t>
  </si>
  <si>
    <t>dotacja celowa z budżetu na finansowanie lub dofinansowanie zadań zleconych do realizacji stowarzyszeniom</t>
  </si>
  <si>
    <t>Centrum Obsługi Inwestora</t>
  </si>
  <si>
    <t>2826</t>
  </si>
  <si>
    <t>2827</t>
  </si>
  <si>
    <t xml:space="preserve">Centrum Obsługi Inwestora - Projekt pn. "WŁOCŁAWEK - MIASTO NOWYCH MOŻLIWOŚCI. Tutaj mieszkam, pracuję, inwestuję i tu wypoczywam" </t>
  </si>
  <si>
    <t>Wydział Inwestycji - Projekt pn. "Przebudowa i zmiana sposobu użytkowania budynku przy ul. 3-go Maja 18 we Włocławku na Centrum aktywizacji i przedsiębiorczości"</t>
  </si>
  <si>
    <t>Bezpieczeństwo publiczne i ochrona</t>
  </si>
  <si>
    <t>75421</t>
  </si>
  <si>
    <t>Zarządzanie kryzysowe</t>
  </si>
  <si>
    <t xml:space="preserve"> - rezerwa celowa</t>
  </si>
  <si>
    <t xml:space="preserve">szkolenia pracowników niebędących członkami korpusu służby cywilnej </t>
  </si>
  <si>
    <t>dotacja podmiotowa z budżetu dla niepublicznej jednostki systemu oświaty</t>
  </si>
  <si>
    <t>Świetlice szkolne</t>
  </si>
  <si>
    <t>80113</t>
  </si>
  <si>
    <t>Dowożenie uczniów do szkół</t>
  </si>
  <si>
    <t>zakup energii</t>
  </si>
  <si>
    <t>podróże służbowe krajowe</t>
  </si>
  <si>
    <t>podróże służbowe zagraniczne</t>
  </si>
  <si>
    <t>Dokształcanie i doskonalenie nauczycieli</t>
  </si>
  <si>
    <t xml:space="preserve">szkolenia pracowników  niebędących członkami korpusu służby cywilnej </t>
  </si>
  <si>
    <t>odpisy na zakładowy fundusz świadczeń socjalnych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</si>
  <si>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</si>
  <si>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</si>
  <si>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</si>
  <si>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</si>
  <si>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</si>
  <si>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</si>
  <si>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Szkoła Podstawowa nr 23 - projekt: Erasmus+</t>
  </si>
  <si>
    <t>Akcja KA2 pn."Cegiełka pokoju - Bricks of Peace"</t>
  </si>
  <si>
    <t xml:space="preserve">zakup usług pozostałych </t>
  </si>
  <si>
    <t xml:space="preserve">podróże służbowe zagraniczne </t>
  </si>
  <si>
    <t>Zespól Szkolno - Przedszkolny Nr 1 - projekt: Erasmus+</t>
  </si>
  <si>
    <t xml:space="preserve">Akcja KA1 pn. " W drodze do sukcesu - wspólnie </t>
  </si>
  <si>
    <t>pokonujemy bariery"</t>
  </si>
  <si>
    <t xml:space="preserve">zakup materiałów i wyposażenia </t>
  </si>
  <si>
    <t>851</t>
  </si>
  <si>
    <t>Ochrona zdrowia</t>
  </si>
  <si>
    <t>Przeciwdziałanie alkoholizmowi</t>
  </si>
  <si>
    <t>Centrum Wsparcia dla Osób w Kryzysie</t>
  </si>
  <si>
    <t>Dom Pomocy Społecznej ul. Nowomiejska 19</t>
  </si>
  <si>
    <t>Jednostki specjalistycznego poradnictwa, mieszkania</t>
  </si>
  <si>
    <t>chronione i ośrodki interwencji kryzysowej</t>
  </si>
  <si>
    <t>MOPR - Sekcja Interwencji Kryzysowej i Poradnictwa</t>
  </si>
  <si>
    <t>Specjalistycznego</t>
  </si>
  <si>
    <t>Dom Pomocy Społecznej ul. Nowomiejska 19 - projekt pn. „Centrum Wsparcia Społecznego – wdrożenie lokalnego planu deinstytucjonalizacji usług społecznych na terenie Miasta Włocławka”</t>
  </si>
  <si>
    <t>Miejski Ośrodek Pomocy Rodzinie - projekt pn. "Reintegracja społeczna mieszkańców Włocławka, w tym w obszarze rewitalizacji"</t>
  </si>
  <si>
    <t>2800</t>
  </si>
  <si>
    <t>dotacja celowa z budżetu dla pozostałych jednostek zaliczanych do sektora finansów publicznych</t>
  </si>
  <si>
    <t>Miejski Ośrodek Pomocy Rodzinie - projekt pn. "Usługi indywidualnego transportu door-to-door - dla mieszkańców Miasta Włocławka"</t>
  </si>
  <si>
    <t>Włocławskie Centrum Organizacji Pozarządowych i Wolontariatu - projekt pn. "Kawiarenka międzypokoleniowa - rozwój osobisty w duchu zero-waste" (grant Lokalnej Grupy Działania Miasta Włocławek)</t>
  </si>
  <si>
    <t>Włocławskie Centrum Organizacji Pozarządowych i Wolontariatu - projekt pn. "Kawiarenka międzypokoleniowa - rozwój osobisty w duchu różnorodności" (grant Lokalnej Grupy Działania Miasta Włocławek)</t>
  </si>
  <si>
    <t>Centrum Opieki nad Dzieckiem</t>
  </si>
  <si>
    <t>Ochrona powietrza atmosferycznego i klimatu</t>
  </si>
  <si>
    <t>Wydział Organizacyjno - Prawny i Kadr - Fundusz Pomocy (nadanie numeru PESEL i zarządzanie statusem UKR)</t>
  </si>
  <si>
    <t xml:space="preserve">Środowiskowy Dom Samopomocy </t>
  </si>
  <si>
    <t>składki na ubezpieczenie społeczne</t>
  </si>
  <si>
    <t>zakup materiałow i wyposażenia</t>
  </si>
  <si>
    <t>Prace geodezyjno-urządzeniowe na potrzeby rolnictwa</t>
  </si>
  <si>
    <t>Wydział Geodezji i Kartografii</t>
  </si>
  <si>
    <t>Nadzór budowlany</t>
  </si>
  <si>
    <t>Powiatowy Inspektorat Nadzoru Budowlanego Miasta Włocławek</t>
  </si>
  <si>
    <t>Komenda Miejska Państwowej Straży Pożarnej</t>
  </si>
  <si>
    <t>Miejski Ośrodek Pomocy Rodzinie - Specjalistyczny Ośrodek Wsparcia</t>
  </si>
  <si>
    <t>do Zarządzenia NR 128/2023</t>
  </si>
  <si>
    <t>z dnia 31 marca 2023 r.</t>
  </si>
  <si>
    <t>Dochody i wydatki związane z realizacją zadań z zakresu administracji rządowej wykonywanych na podstawie porozumień z organami administracji rządowej na 2023 rok</t>
  </si>
  <si>
    <t>Dotacje
ogółem</t>
  </si>
  <si>
    <t>Wydatki
ogółem
(6+9)</t>
  </si>
  <si>
    <t>Wydatki
bieżące</t>
  </si>
  <si>
    <t>Wydatki
majątkowe</t>
  </si>
  <si>
    <t>13.1</t>
  </si>
  <si>
    <t>13.2</t>
  </si>
  <si>
    <t>Nadanie numeru PESEL, potwierdzenie tożsamości obywateli Ukrainy i wprowadzenie danych do rejestru danych kontaktowych na wniosek oraz zarządzanie statusem UKR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</si>
</sst>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43" formatCode="_-* #,##0.00_-;\-* #,##0.00_-;_-* &quot;-&quot;??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b/>
      <sz val="8"/>
      <name val="Arial CE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7"/>
      <name val="Arial"/>
      <family val="2"/>
      <charset val="238"/>
    </font>
    <font>
      <b/>
      <sz val="12"/>
      <name val="Arial CE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sz val="10"/>
      <name val="Arial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6"/>
      <name val="Arial CE"/>
      <family val="2"/>
      <charset val="238"/>
    </font>
    <font>
      <sz val="8"/>
      <color theme="1"/>
      <name val="Arial CE"/>
      <charset val="238"/>
    </font>
    <font>
      <u/>
      <sz val="9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</borders>
  <cellStyleXfs count="10">
    <xf numFmtId="0" fontId="0" fillId="0" borderId="0"/>
    <xf numFmtId="0" fontId="1" fillId="2" borderId="0" applyNumberFormat="0" applyBorder="0" applyAlignment="0" applyProtection="0"/>
    <xf numFmtId="0" fontId="12" fillId="0" borderId="0"/>
    <xf numFmtId="0" fontId="13" fillId="0" borderId="0"/>
    <xf numFmtId="43" fontId="14" fillId="0" borderId="0" applyFill="0" applyBorder="0" applyAlignment="0" applyProtection="0"/>
    <xf numFmtId="43" fontId="12" fillId="0" borderId="0" applyFont="0" applyFill="0" applyBorder="0" applyAlignment="0" applyProtection="0"/>
    <xf numFmtId="0" fontId="14" fillId="0" borderId="0"/>
    <xf numFmtId="0" fontId="14" fillId="0" borderId="0"/>
    <xf numFmtId="0" fontId="22" fillId="0" borderId="0"/>
    <xf numFmtId="0" fontId="33" fillId="0" borderId="0"/>
  </cellStyleXfs>
  <cellXfs count="521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1" xfId="0" applyFont="1" applyBorder="1"/>
    <xf numFmtId="49" fontId="2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2" fillId="0" borderId="1" xfId="0" applyNumberFormat="1" applyFont="1" applyBorder="1"/>
    <xf numFmtId="0" fontId="2" fillId="0" borderId="1" xfId="0" applyFont="1" applyBorder="1" applyAlignment="1">
      <alignment horizontal="center"/>
    </xf>
    <xf numFmtId="4" fontId="7" fillId="0" borderId="0" xfId="0" applyNumberFormat="1" applyFont="1"/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3" fontId="2" fillId="0" borderId="3" xfId="0" applyNumberFormat="1" applyFont="1" applyBorder="1"/>
    <xf numFmtId="49" fontId="2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0" fontId="5" fillId="0" borderId="3" xfId="0" applyFont="1" applyBorder="1"/>
    <xf numFmtId="0" fontId="5" fillId="0" borderId="4" xfId="0" applyFont="1" applyBorder="1"/>
    <xf numFmtId="4" fontId="5" fillId="0" borderId="10" xfId="0" applyNumberFormat="1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6" xfId="0" applyFont="1" applyBorder="1"/>
    <xf numFmtId="4" fontId="2" fillId="0" borderId="5" xfId="0" applyNumberFormat="1" applyFont="1" applyBorder="1"/>
    <xf numFmtId="4" fontId="2" fillId="0" borderId="5" xfId="0" applyNumberFormat="1" applyFont="1" applyBorder="1" applyAlignment="1">
      <alignment horizontal="right"/>
    </xf>
    <xf numFmtId="49" fontId="2" fillId="0" borderId="3" xfId="0" applyNumberFormat="1" applyFont="1" applyBorder="1" applyAlignment="1">
      <alignment horizontal="center"/>
    </xf>
    <xf numFmtId="49" fontId="2" fillId="0" borderId="3" xfId="0" applyNumberFormat="1" applyFont="1" applyBorder="1" applyAlignment="1">
      <alignment horizontal="right" vertical="top"/>
    </xf>
    <xf numFmtId="0" fontId="2" fillId="0" borderId="4" xfId="0" applyFont="1" applyBorder="1" applyAlignment="1">
      <alignment vertical="top" wrapText="1"/>
    </xf>
    <xf numFmtId="4" fontId="2" fillId="0" borderId="3" xfId="0" applyNumberFormat="1" applyFont="1" applyBorder="1"/>
    <xf numFmtId="4" fontId="2" fillId="0" borderId="3" xfId="0" applyNumberFormat="1" applyFont="1" applyBorder="1" applyAlignment="1">
      <alignment horizontal="right"/>
    </xf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0" fontId="2" fillId="0" borderId="3" xfId="0" applyFont="1" applyBorder="1"/>
    <xf numFmtId="3" fontId="2" fillId="0" borderId="4" xfId="0" applyNumberFormat="1" applyFont="1" applyBorder="1"/>
    <xf numFmtId="4" fontId="5" fillId="0" borderId="3" xfId="0" applyNumberFormat="1" applyFont="1" applyBorder="1"/>
    <xf numFmtId="4" fontId="5" fillId="0" borderId="3" xfId="0" applyNumberFormat="1" applyFont="1" applyBorder="1" applyAlignment="1">
      <alignment horizontal="right"/>
    </xf>
    <xf numFmtId="3" fontId="8" fillId="0" borderId="6" xfId="0" applyNumberFormat="1" applyFont="1" applyBorder="1"/>
    <xf numFmtId="3" fontId="5" fillId="0" borderId="3" xfId="0" applyNumberFormat="1" applyFont="1" applyBorder="1" applyAlignment="1">
      <alignment horizontal="right"/>
    </xf>
    <xf numFmtId="3" fontId="2" fillId="0" borderId="3" xfId="0" applyNumberFormat="1" applyFont="1" applyBorder="1" applyAlignment="1">
      <alignment horizontal="right"/>
    </xf>
    <xf numFmtId="4" fontId="8" fillId="0" borderId="3" xfId="0" applyNumberFormat="1" applyFont="1" applyBorder="1"/>
    <xf numFmtId="3" fontId="2" fillId="0" borderId="6" xfId="0" applyNumberFormat="1" applyFont="1" applyBorder="1"/>
    <xf numFmtId="0" fontId="2" fillId="0" borderId="3" xfId="0" applyFont="1" applyBorder="1" applyAlignment="1">
      <alignment horizontal="right"/>
    </xf>
    <xf numFmtId="0" fontId="2" fillId="0" borderId="3" xfId="0" applyFont="1" applyBorder="1" applyAlignment="1">
      <alignment horizontal="right" vertical="top"/>
    </xf>
    <xf numFmtId="3" fontId="2" fillId="0" borderId="5" xfId="0" applyNumberFormat="1" applyFont="1" applyBorder="1"/>
    <xf numFmtId="49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vertical="top" wrapText="1"/>
    </xf>
    <xf numFmtId="0" fontId="2" fillId="0" borderId="6" xfId="0" applyFont="1" applyBorder="1" applyAlignment="1">
      <alignment wrapText="1"/>
    </xf>
    <xf numFmtId="4" fontId="8" fillId="0" borderId="3" xfId="0" applyNumberFormat="1" applyFont="1" applyBorder="1" applyAlignment="1">
      <alignment horizontal="right"/>
    </xf>
    <xf numFmtId="4" fontId="8" fillId="0" borderId="5" xfId="0" applyNumberFormat="1" applyFont="1" applyBorder="1"/>
    <xf numFmtId="0" fontId="2" fillId="0" borderId="4" xfId="0" applyFont="1" applyBorder="1" applyAlignment="1">
      <alignment horizontal="right"/>
    </xf>
    <xf numFmtId="0" fontId="2" fillId="0" borderId="4" xfId="0" applyFont="1" applyBorder="1"/>
    <xf numFmtId="0" fontId="2" fillId="0" borderId="4" xfId="0" applyFont="1" applyBorder="1" applyAlignment="1">
      <alignment wrapText="1"/>
    </xf>
    <xf numFmtId="0" fontId="8" fillId="0" borderId="3" xfId="0" applyFont="1" applyBorder="1" applyAlignment="1">
      <alignment horizontal="right"/>
    </xf>
    <xf numFmtId="0" fontId="8" fillId="0" borderId="3" xfId="0" applyFont="1" applyBorder="1" applyAlignment="1">
      <alignment horizontal="center"/>
    </xf>
    <xf numFmtId="0" fontId="8" fillId="0" borderId="5" xfId="0" applyFont="1" applyBorder="1"/>
    <xf numFmtId="3" fontId="5" fillId="0" borderId="5" xfId="0" applyNumberFormat="1" applyFont="1" applyBorder="1"/>
    <xf numFmtId="0" fontId="2" fillId="0" borderId="5" xfId="0" applyFont="1" applyBorder="1"/>
    <xf numFmtId="0" fontId="2" fillId="0" borderId="5" xfId="0" applyFont="1" applyBorder="1" applyAlignment="1">
      <alignment horizontal="right"/>
    </xf>
    <xf numFmtId="4" fontId="11" fillId="0" borderId="10" xfId="0" applyNumberFormat="1" applyFont="1" applyBorder="1"/>
    <xf numFmtId="0" fontId="8" fillId="0" borderId="3" xfId="2" applyFont="1" applyBorder="1" applyAlignment="1">
      <alignment horizontal="right"/>
    </xf>
    <xf numFmtId="0" fontId="8" fillId="0" borderId="5" xfId="2" applyFont="1" applyBorder="1"/>
    <xf numFmtId="0" fontId="8" fillId="0" borderId="3" xfId="2" applyFont="1" applyBorder="1" applyAlignment="1">
      <alignment horizontal="center"/>
    </xf>
    <xf numFmtId="0" fontId="8" fillId="0" borderId="4" xfId="0" applyFont="1" applyBorder="1" applyAlignment="1">
      <alignment wrapText="1"/>
    </xf>
    <xf numFmtId="4" fontId="8" fillId="0" borderId="1" xfId="0" applyNumberFormat="1" applyFont="1" applyBorder="1"/>
    <xf numFmtId="0" fontId="8" fillId="0" borderId="4" xfId="0" applyFont="1" applyBorder="1"/>
    <xf numFmtId="49" fontId="8" fillId="0" borderId="3" xfId="0" applyNumberFormat="1" applyFont="1" applyBorder="1" applyAlignment="1">
      <alignment horizontal="right"/>
    </xf>
    <xf numFmtId="3" fontId="2" fillId="0" borderId="4" xfId="0" applyNumberFormat="1" applyFont="1" applyBorder="1" applyAlignment="1">
      <alignment wrapText="1"/>
    </xf>
    <xf numFmtId="0" fontId="9" fillId="0" borderId="0" xfId="0" applyFont="1"/>
    <xf numFmtId="49" fontId="8" fillId="0" borderId="3" xfId="0" applyNumberFormat="1" applyFont="1" applyBorder="1" applyAlignment="1">
      <alignment horizontal="right" vertical="top"/>
    </xf>
    <xf numFmtId="0" fontId="2" fillId="0" borderId="3" xfId="0" applyFont="1" applyBorder="1" applyAlignment="1">
      <alignment wrapText="1"/>
    </xf>
    <xf numFmtId="0" fontId="2" fillId="0" borderId="5" xfId="0" applyFont="1" applyBorder="1" applyAlignment="1">
      <alignment horizontal="right" vertical="top"/>
    </xf>
    <xf numFmtId="3" fontId="8" fillId="0" borderId="4" xfId="0" applyNumberFormat="1" applyFont="1" applyBorder="1"/>
    <xf numFmtId="0" fontId="8" fillId="0" borderId="3" xfId="2" applyFont="1" applyBorder="1"/>
    <xf numFmtId="49" fontId="5" fillId="0" borderId="5" xfId="0" applyNumberFormat="1" applyFont="1" applyBorder="1" applyAlignment="1">
      <alignment horizontal="right"/>
    </xf>
    <xf numFmtId="0" fontId="9" fillId="0" borderId="0" xfId="2" applyFont="1"/>
    <xf numFmtId="49" fontId="8" fillId="0" borderId="3" xfId="0" applyNumberFormat="1" applyFont="1" applyBorder="1" applyAlignment="1">
      <alignment horizontal="center"/>
    </xf>
    <xf numFmtId="0" fontId="8" fillId="0" borderId="6" xfId="0" applyFont="1" applyBorder="1"/>
    <xf numFmtId="3" fontId="8" fillId="0" borderId="3" xfId="0" applyNumberFormat="1" applyFont="1" applyBorder="1"/>
    <xf numFmtId="3" fontId="8" fillId="0" borderId="3" xfId="0" applyNumberFormat="1" applyFont="1" applyBorder="1" applyAlignment="1">
      <alignment horizontal="right"/>
    </xf>
    <xf numFmtId="0" fontId="8" fillId="0" borderId="6" xfId="0" applyFont="1" applyBorder="1" applyAlignment="1">
      <alignment horizontal="left"/>
    </xf>
    <xf numFmtId="0" fontId="8" fillId="0" borderId="3" xfId="0" applyFont="1" applyBorder="1"/>
    <xf numFmtId="4" fontId="8" fillId="0" borderId="3" xfId="0" applyNumberFormat="1" applyFont="1" applyBorder="1" applyAlignment="1">
      <alignment horizontal="center"/>
    </xf>
    <xf numFmtId="4" fontId="8" fillId="0" borderId="5" xfId="0" applyNumberFormat="1" applyFont="1" applyBorder="1" applyAlignment="1">
      <alignment horizontal="right"/>
    </xf>
    <xf numFmtId="49" fontId="5" fillId="0" borderId="3" xfId="0" applyNumberFormat="1" applyFont="1" applyBorder="1"/>
    <xf numFmtId="0" fontId="5" fillId="0" borderId="3" xfId="2" applyFont="1" applyBorder="1" applyAlignment="1">
      <alignment horizontal="center"/>
    </xf>
    <xf numFmtId="0" fontId="2" fillId="0" borderId="3" xfId="2" applyFont="1" applyBorder="1" applyAlignment="1">
      <alignment horizontal="center"/>
    </xf>
    <xf numFmtId="49" fontId="2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11" fillId="0" borderId="3" xfId="2" applyFont="1" applyBorder="1" applyAlignment="1">
      <alignment horizontal="center"/>
    </xf>
    <xf numFmtId="49" fontId="2" fillId="0" borderId="3" xfId="2" applyNumberFormat="1" applyFont="1" applyBorder="1" applyAlignment="1">
      <alignment horizontal="right"/>
    </xf>
    <xf numFmtId="4" fontId="8" fillId="0" borderId="3" xfId="2" applyNumberFormat="1" applyFont="1" applyBorder="1" applyAlignment="1">
      <alignment horizontal="right"/>
    </xf>
    <xf numFmtId="0" fontId="7" fillId="0" borderId="5" xfId="0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0" fontId="20" fillId="0" borderId="0" xfId="6" applyFont="1"/>
    <xf numFmtId="0" fontId="15" fillId="0" borderId="0" xfId="6" applyFont="1"/>
    <xf numFmtId="0" fontId="20" fillId="0" borderId="0" xfId="7" applyFont="1"/>
    <xf numFmtId="0" fontId="20" fillId="0" borderId="0" xfId="7" applyFont="1" applyAlignment="1">
      <alignment horizontal="center" vertical="top"/>
    </xf>
    <xf numFmtId="0" fontId="2" fillId="0" borderId="0" xfId="7" applyFont="1" applyAlignment="1">
      <alignment horizontal="left"/>
    </xf>
    <xf numFmtId="0" fontId="21" fillId="0" borderId="0" xfId="7" applyFont="1" applyAlignment="1">
      <alignment horizontal="left"/>
    </xf>
    <xf numFmtId="0" fontId="19" fillId="0" borderId="0" xfId="7" applyFont="1" applyAlignment="1">
      <alignment horizontal="center" vertical="center"/>
    </xf>
    <xf numFmtId="0" fontId="20" fillId="0" borderId="0" xfId="7" applyFont="1" applyAlignment="1">
      <alignment vertical="center"/>
    </xf>
    <xf numFmtId="0" fontId="6" fillId="0" borderId="0" xfId="7" applyFont="1" applyAlignment="1">
      <alignment horizontal="right"/>
    </xf>
    <xf numFmtId="0" fontId="19" fillId="3" borderId="17" xfId="7" applyFont="1" applyFill="1" applyBorder="1" applyAlignment="1">
      <alignment horizontal="center" vertical="center"/>
    </xf>
    <xf numFmtId="0" fontId="19" fillId="0" borderId="17" xfId="7" applyFont="1" applyBorder="1" applyAlignment="1">
      <alignment horizontal="center" vertical="center"/>
    </xf>
    <xf numFmtId="0" fontId="6" fillId="0" borderId="17" xfId="7" applyFont="1" applyBorder="1" applyAlignment="1">
      <alignment horizontal="center" vertical="center"/>
    </xf>
    <xf numFmtId="0" fontId="6" fillId="0" borderId="17" xfId="7" applyFont="1" applyBorder="1" applyAlignment="1">
      <alignment horizontal="center" vertical="top"/>
    </xf>
    <xf numFmtId="0" fontId="6" fillId="0" borderId="0" xfId="7" applyFont="1"/>
    <xf numFmtId="0" fontId="23" fillId="0" borderId="14" xfId="7" applyFont="1" applyBorder="1" applyAlignment="1">
      <alignment horizontal="left" vertical="center"/>
    </xf>
    <xf numFmtId="0" fontId="23" fillId="0" borderId="16" xfId="7" applyFont="1" applyBorder="1" applyAlignment="1">
      <alignment horizontal="left" vertical="center"/>
    </xf>
    <xf numFmtId="0" fontId="23" fillId="0" borderId="16" xfId="7" applyFont="1" applyBorder="1" applyAlignment="1">
      <alignment horizontal="center" vertical="top"/>
    </xf>
    <xf numFmtId="0" fontId="23" fillId="0" borderId="15" xfId="7" applyFont="1" applyBorder="1" applyAlignment="1">
      <alignment horizontal="left" vertical="center"/>
    </xf>
    <xf numFmtId="0" fontId="24" fillId="0" borderId="17" xfId="7" applyFont="1" applyBorder="1" applyAlignment="1">
      <alignment horizontal="center" vertical="center"/>
    </xf>
    <xf numFmtId="0" fontId="24" fillId="0" borderId="17" xfId="7" applyFont="1" applyBorder="1" applyAlignment="1">
      <alignment horizontal="left" vertical="center" wrapText="1"/>
    </xf>
    <xf numFmtId="4" fontId="21" fillId="0" borderId="17" xfId="7" applyNumberFormat="1" applyFont="1" applyBorder="1" applyAlignment="1">
      <alignment vertical="center"/>
    </xf>
    <xf numFmtId="0" fontId="24" fillId="0" borderId="17" xfId="7" applyFont="1" applyBorder="1" applyAlignment="1">
      <alignment horizontal="center" vertical="top"/>
    </xf>
    <xf numFmtId="0" fontId="21" fillId="0" borderId="17" xfId="7" applyFont="1" applyBorder="1" applyAlignment="1">
      <alignment vertical="top" wrapText="1"/>
    </xf>
    <xf numFmtId="4" fontId="20" fillId="0" borderId="0" xfId="7" applyNumberFormat="1" applyFont="1"/>
    <xf numFmtId="0" fontId="24" fillId="0" borderId="1" xfId="7" applyFont="1" applyBorder="1" applyAlignment="1">
      <alignment horizontal="center" vertical="top"/>
    </xf>
    <xf numFmtId="0" fontId="21" fillId="0" borderId="1" xfId="7" applyFont="1" applyBorder="1" applyAlignment="1">
      <alignment horizontal="center" vertical="top"/>
    </xf>
    <xf numFmtId="0" fontId="21" fillId="0" borderId="17" xfId="7" applyFont="1" applyBorder="1" applyAlignment="1">
      <alignment horizontal="center" vertical="top"/>
    </xf>
    <xf numFmtId="0" fontId="24" fillId="0" borderId="1" xfId="7" applyFont="1" applyBorder="1" applyAlignment="1">
      <alignment horizontal="center"/>
    </xf>
    <xf numFmtId="0" fontId="21" fillId="0" borderId="1" xfId="7" applyFont="1" applyBorder="1" applyAlignment="1">
      <alignment horizontal="center"/>
    </xf>
    <xf numFmtId="0" fontId="21" fillId="0" borderId="17" xfId="7" applyFont="1" applyBorder="1"/>
    <xf numFmtId="4" fontId="21" fillId="0" borderId="17" xfId="7" applyNumberFormat="1" applyFont="1" applyBorder="1"/>
    <xf numFmtId="0" fontId="24" fillId="0" borderId="1" xfId="7" applyFont="1" applyBorder="1" applyAlignment="1">
      <alignment horizontal="center" vertical="center"/>
    </xf>
    <xf numFmtId="0" fontId="21" fillId="0" borderId="1" xfId="7" applyFont="1" applyBorder="1" applyAlignment="1">
      <alignment horizontal="center" vertical="center"/>
    </xf>
    <xf numFmtId="0" fontId="21" fillId="0" borderId="17" xfId="7" applyFont="1" applyBorder="1" applyAlignment="1">
      <alignment wrapText="1"/>
    </xf>
    <xf numFmtId="0" fontId="21" fillId="0" borderId="17" xfId="7" applyFont="1" applyBorder="1" applyAlignment="1">
      <alignment horizontal="center" vertical="center"/>
    </xf>
    <xf numFmtId="3" fontId="21" fillId="0" borderId="17" xfId="7" applyNumberFormat="1" applyFont="1" applyBorder="1" applyAlignment="1">
      <alignment horizontal="center" vertical="center" wrapText="1"/>
    </xf>
    <xf numFmtId="0" fontId="21" fillId="0" borderId="17" xfId="7" applyFont="1" applyBorder="1" applyAlignment="1">
      <alignment horizontal="left" vertical="center"/>
    </xf>
    <xf numFmtId="4" fontId="21" fillId="0" borderId="17" xfId="7" applyNumberFormat="1" applyFont="1" applyBorder="1" applyAlignment="1">
      <alignment horizontal="right" vertical="center"/>
    </xf>
    <xf numFmtId="0" fontId="24" fillId="0" borderId="6" xfId="7" applyFont="1" applyBorder="1" applyAlignment="1">
      <alignment horizontal="center"/>
    </xf>
    <xf numFmtId="0" fontId="21" fillId="0" borderId="22" xfId="7" applyFont="1" applyBorder="1" applyAlignment="1">
      <alignment horizontal="center"/>
    </xf>
    <xf numFmtId="0" fontId="21" fillId="0" borderId="16" xfId="7" applyFont="1" applyBorder="1" applyAlignment="1">
      <alignment horizontal="center"/>
    </xf>
    <xf numFmtId="0" fontId="21" fillId="0" borderId="15" xfId="7" applyFont="1" applyBorder="1" applyAlignment="1">
      <alignment horizontal="center" vertical="top"/>
    </xf>
    <xf numFmtId="4" fontId="2" fillId="0" borderId="23" xfId="7" applyNumberFormat="1" applyFont="1" applyBorder="1" applyAlignment="1">
      <alignment horizontal="right" vertical="center"/>
    </xf>
    <xf numFmtId="0" fontId="24" fillId="0" borderId="17" xfId="7" applyFont="1" applyBorder="1" applyAlignment="1">
      <alignment horizontal="center"/>
    </xf>
    <xf numFmtId="0" fontId="21" fillId="0" borderId="17" xfId="7" applyFont="1" applyBorder="1" applyAlignment="1">
      <alignment horizontal="center"/>
    </xf>
    <xf numFmtId="0" fontId="21" fillId="0" borderId="22" xfId="7" applyFont="1" applyBorder="1" applyAlignment="1">
      <alignment horizontal="center" vertical="top"/>
    </xf>
    <xf numFmtId="4" fontId="2" fillId="0" borderId="23" xfId="7" applyNumberFormat="1" applyFont="1" applyBorder="1"/>
    <xf numFmtId="0" fontId="21" fillId="0" borderId="15" xfId="7" applyFont="1" applyBorder="1" applyAlignment="1">
      <alignment horizontal="center" vertical="top" wrapText="1"/>
    </xf>
    <xf numFmtId="0" fontId="21" fillId="0" borderId="17" xfId="7" applyFont="1" applyBorder="1" applyAlignment="1">
      <alignment horizontal="left" vertical="top"/>
    </xf>
    <xf numFmtId="0" fontId="21" fillId="0" borderId="17" xfId="7" applyFont="1" applyBorder="1" applyAlignment="1">
      <alignment vertical="center"/>
    </xf>
    <xf numFmtId="0" fontId="21" fillId="0" borderId="15" xfId="7" applyFont="1" applyBorder="1"/>
    <xf numFmtId="4" fontId="21" fillId="0" borderId="15" xfId="7" applyNumberFormat="1" applyFont="1" applyBorder="1" applyAlignment="1">
      <alignment vertical="center"/>
    </xf>
    <xf numFmtId="0" fontId="21" fillId="0" borderId="15" xfId="7" applyFont="1" applyBorder="1" applyAlignment="1">
      <alignment horizontal="center"/>
    </xf>
    <xf numFmtId="0" fontId="21" fillId="0" borderId="23" xfId="7" applyFont="1" applyBorder="1"/>
    <xf numFmtId="0" fontId="24" fillId="0" borderId="14" xfId="7" applyFont="1" applyBorder="1" applyAlignment="1">
      <alignment horizontal="center"/>
    </xf>
    <xf numFmtId="4" fontId="2" fillId="0" borderId="15" xfId="7" applyNumberFormat="1" applyFont="1" applyBorder="1"/>
    <xf numFmtId="0" fontId="21" fillId="0" borderId="22" xfId="7" applyFont="1" applyBorder="1"/>
    <xf numFmtId="0" fontId="20" fillId="4" borderId="14" xfId="1" applyFont="1" applyFill="1" applyBorder="1" applyAlignment="1">
      <alignment horizontal="center" vertical="center"/>
    </xf>
    <xf numFmtId="0" fontId="17" fillId="4" borderId="14" xfId="1" applyFont="1" applyFill="1" applyBorder="1" applyAlignment="1">
      <alignment horizontal="center" vertical="top"/>
    </xf>
    <xf numFmtId="0" fontId="20" fillId="4" borderId="16" xfId="1" applyFont="1" applyFill="1" applyBorder="1" applyAlignment="1">
      <alignment horizontal="center" vertical="top"/>
    </xf>
    <xf numFmtId="0" fontId="20" fillId="4" borderId="17" xfId="1" applyFont="1" applyFill="1" applyBorder="1" applyAlignment="1">
      <alignment horizontal="center" vertical="center"/>
    </xf>
    <xf numFmtId="0" fontId="21" fillId="0" borderId="14" xfId="7" applyFont="1" applyBorder="1"/>
    <xf numFmtId="0" fontId="21" fillId="0" borderId="2" xfId="7" applyFont="1" applyBorder="1"/>
    <xf numFmtId="0" fontId="21" fillId="0" borderId="18" xfId="7" applyFont="1" applyBorder="1"/>
    <xf numFmtId="0" fontId="21" fillId="0" borderId="19" xfId="7" applyFont="1" applyBorder="1"/>
    <xf numFmtId="0" fontId="20" fillId="4" borderId="17" xfId="1" applyFont="1" applyFill="1" applyBorder="1" applyAlignment="1">
      <alignment horizontal="center" vertical="top"/>
    </xf>
    <xf numFmtId="4" fontId="21" fillId="0" borderId="13" xfId="7" applyNumberFormat="1" applyFont="1" applyBorder="1"/>
    <xf numFmtId="0" fontId="20" fillId="4" borderId="1" xfId="1" applyFont="1" applyFill="1" applyBorder="1" applyAlignment="1">
      <alignment horizontal="center" vertical="top"/>
    </xf>
    <xf numFmtId="0" fontId="21" fillId="0" borderId="24" xfId="7" applyFont="1" applyBorder="1" applyAlignment="1">
      <alignment vertical="center" wrapText="1"/>
    </xf>
    <xf numFmtId="0" fontId="21" fillId="0" borderId="4" xfId="7" applyFont="1" applyBorder="1"/>
    <xf numFmtId="0" fontId="21" fillId="0" borderId="0" xfId="7" applyFont="1"/>
    <xf numFmtId="0" fontId="21" fillId="0" borderId="20" xfId="7" applyFont="1" applyBorder="1"/>
    <xf numFmtId="0" fontId="21" fillId="0" borderId="25" xfId="7" applyFont="1" applyBorder="1" applyAlignment="1">
      <alignment vertical="center" wrapText="1"/>
    </xf>
    <xf numFmtId="4" fontId="21" fillId="0" borderId="26" xfId="7" applyNumberFormat="1" applyFont="1" applyBorder="1"/>
    <xf numFmtId="0" fontId="21" fillId="0" borderId="26" xfId="7" applyFont="1" applyBorder="1"/>
    <xf numFmtId="0" fontId="21" fillId="0" borderId="11" xfId="7" applyFont="1" applyBorder="1" applyAlignment="1">
      <alignment wrapText="1"/>
    </xf>
    <xf numFmtId="0" fontId="21" fillId="0" borderId="6" xfId="7" applyFont="1" applyBorder="1"/>
    <xf numFmtId="0" fontId="21" fillId="0" borderId="11" xfId="7" applyFont="1" applyBorder="1"/>
    <xf numFmtId="4" fontId="21" fillId="0" borderId="5" xfId="7" applyNumberFormat="1" applyFont="1" applyBorder="1"/>
    <xf numFmtId="0" fontId="21" fillId="0" borderId="16" xfId="7" applyFont="1" applyBorder="1"/>
    <xf numFmtId="0" fontId="21" fillId="0" borderId="11" xfId="7" applyFont="1" applyBorder="1" applyAlignment="1">
      <alignment horizontal="left" vertical="center" wrapText="1"/>
    </xf>
    <xf numFmtId="0" fontId="21" fillId="0" borderId="27" xfId="7" applyFont="1" applyBorder="1" applyAlignment="1">
      <alignment horizontal="left" vertical="center" wrapText="1"/>
    </xf>
    <xf numFmtId="0" fontId="21" fillId="4" borderId="14" xfId="7" applyFont="1" applyFill="1" applyBorder="1" applyAlignment="1">
      <alignment vertical="top" wrapText="1"/>
    </xf>
    <xf numFmtId="0" fontId="21" fillId="4" borderId="14" xfId="7" applyFont="1" applyFill="1" applyBorder="1" applyAlignment="1">
      <alignment wrapText="1"/>
    </xf>
    <xf numFmtId="0" fontId="20" fillId="4" borderId="5" xfId="1" applyFont="1" applyFill="1" applyBorder="1" applyAlignment="1">
      <alignment horizontal="center" vertical="top"/>
    </xf>
    <xf numFmtId="0" fontId="20" fillId="4" borderId="17" xfId="1" applyFont="1" applyFill="1" applyBorder="1" applyAlignment="1">
      <alignment horizontal="center"/>
    </xf>
    <xf numFmtId="0" fontId="21" fillId="4" borderId="16" xfId="7" applyFont="1" applyFill="1" applyBorder="1"/>
    <xf numFmtId="0" fontId="4" fillId="0" borderId="0" xfId="0" applyFont="1" applyAlignment="1">
      <alignment horizontal="centerContinuous" vertical="center"/>
    </xf>
    <xf numFmtId="0" fontId="14" fillId="0" borderId="0" xfId="0" applyFont="1"/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" vertical="center"/>
    </xf>
    <xf numFmtId="0" fontId="19" fillId="3" borderId="1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/>
    </xf>
    <xf numFmtId="0" fontId="19" fillId="3" borderId="5" xfId="0" applyFont="1" applyFill="1" applyBorder="1" applyAlignment="1">
      <alignment horizontal="center" vertical="center" wrapText="1"/>
    </xf>
    <xf numFmtId="0" fontId="6" fillId="3" borderId="17" xfId="0" applyFont="1" applyFill="1" applyBorder="1" applyAlignment="1">
      <alignment horizontal="center" vertical="center"/>
    </xf>
    <xf numFmtId="0" fontId="10" fillId="0" borderId="0" xfId="0" applyFont="1"/>
    <xf numFmtId="0" fontId="25" fillId="0" borderId="5" xfId="0" applyFont="1" applyBorder="1" applyAlignment="1">
      <alignment vertical="center"/>
    </xf>
    <xf numFmtId="0" fontId="25" fillId="0" borderId="5" xfId="0" applyFont="1" applyBorder="1" applyAlignment="1">
      <alignment horizontal="center" vertical="center"/>
    </xf>
    <xf numFmtId="3" fontId="28" fillId="0" borderId="21" xfId="0" applyNumberFormat="1" applyFont="1" applyBorder="1" applyAlignment="1">
      <alignment vertical="center"/>
    </xf>
    <xf numFmtId="0" fontId="20" fillId="0" borderId="3" xfId="0" applyFont="1" applyBorder="1" applyAlignment="1">
      <alignment horizontal="right" vertical="center"/>
    </xf>
    <xf numFmtId="0" fontId="29" fillId="0" borderId="3" xfId="0" applyFont="1" applyBorder="1" applyAlignment="1">
      <alignment horizontal="center" vertical="center"/>
    </xf>
    <xf numFmtId="0" fontId="20" fillId="0" borderId="1" xfId="0" applyFont="1" applyBorder="1" applyAlignment="1">
      <alignment horizontal="left" vertical="center" indent="2"/>
    </xf>
    <xf numFmtId="4" fontId="29" fillId="0" borderId="1" xfId="0" applyNumberFormat="1" applyFont="1" applyBorder="1" applyAlignment="1">
      <alignment vertical="center"/>
    </xf>
    <xf numFmtId="0" fontId="20" fillId="0" borderId="3" xfId="0" applyFont="1" applyBorder="1" applyAlignment="1">
      <alignment horizontal="left" vertical="center" indent="2"/>
    </xf>
    <xf numFmtId="4" fontId="29" fillId="0" borderId="3" xfId="0" applyNumberFormat="1" applyFont="1" applyBorder="1" applyAlignment="1">
      <alignment vertical="center"/>
    </xf>
    <xf numFmtId="4" fontId="29" fillId="0" borderId="3" xfId="0" applyNumberFormat="1" applyFont="1" applyBorder="1" applyAlignment="1">
      <alignment vertical="top"/>
    </xf>
    <xf numFmtId="4" fontId="29" fillId="0" borderId="3" xfId="0" applyNumberFormat="1" applyFont="1" applyBorder="1" applyAlignment="1">
      <alignment horizontal="right" vertical="center"/>
    </xf>
    <xf numFmtId="0" fontId="20" fillId="0" borderId="3" xfId="0" applyFont="1" applyBorder="1" applyAlignment="1">
      <alignment horizontal="right" vertical="top"/>
    </xf>
    <xf numFmtId="0" fontId="29" fillId="0" borderId="3" xfId="0" applyFont="1" applyBorder="1" applyAlignment="1">
      <alignment horizontal="center" vertical="top"/>
    </xf>
    <xf numFmtId="0" fontId="20" fillId="0" borderId="3" xfId="0" applyFont="1" applyBorder="1" applyAlignment="1">
      <alignment horizontal="left" vertical="top" wrapText="1" indent="2"/>
    </xf>
    <xf numFmtId="0" fontId="29" fillId="0" borderId="17" xfId="0" applyFont="1" applyBorder="1" applyAlignment="1">
      <alignment horizontal="right" vertical="center"/>
    </xf>
    <xf numFmtId="0" fontId="25" fillId="0" borderId="17" xfId="0" applyFont="1" applyBorder="1" applyAlignment="1">
      <alignment horizontal="center"/>
    </xf>
    <xf numFmtId="0" fontId="20" fillId="0" borderId="17" xfId="0" applyFont="1" applyBorder="1" applyAlignment="1">
      <alignment horizontal="left" vertical="center" indent="2"/>
    </xf>
    <xf numFmtId="4" fontId="29" fillId="0" borderId="17" xfId="0" applyNumberFormat="1" applyFont="1" applyBorder="1" applyAlignment="1">
      <alignment vertical="center"/>
    </xf>
    <xf numFmtId="0" fontId="20" fillId="0" borderId="3" xfId="0" applyFont="1" applyBorder="1" applyAlignment="1">
      <alignment horizontal="left" vertical="center" wrapText="1" indent="2"/>
    </xf>
    <xf numFmtId="0" fontId="29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horizontal="left" vertical="center" indent="2"/>
    </xf>
    <xf numFmtId="4" fontId="29" fillId="0" borderId="5" xfId="0" applyNumberFormat="1" applyFont="1" applyBorder="1" applyAlignment="1">
      <alignment vertical="center"/>
    </xf>
    <xf numFmtId="4" fontId="29" fillId="0" borderId="5" xfId="0" applyNumberFormat="1" applyFont="1" applyBorder="1" applyAlignment="1">
      <alignment horizontal="right" vertical="center"/>
    </xf>
    <xf numFmtId="0" fontId="29" fillId="4" borderId="5" xfId="0" applyFont="1" applyFill="1" applyBorder="1" applyAlignment="1">
      <alignment horizontal="right" vertical="center"/>
    </xf>
    <xf numFmtId="0" fontId="29" fillId="4" borderId="5" xfId="0" applyFont="1" applyFill="1" applyBorder="1" applyAlignment="1">
      <alignment vertical="center"/>
    </xf>
    <xf numFmtId="0" fontId="15" fillId="0" borderId="0" xfId="0" applyFont="1"/>
    <xf numFmtId="0" fontId="14" fillId="0" borderId="0" xfId="0" applyFont="1" applyAlignment="1">
      <alignment vertical="center"/>
    </xf>
    <xf numFmtId="0" fontId="18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19" fillId="3" borderId="17" xfId="0" applyFont="1" applyFill="1" applyBorder="1" applyAlignment="1">
      <alignment horizontal="center" vertical="center"/>
    </xf>
    <xf numFmtId="0" fontId="19" fillId="3" borderId="17" xfId="0" applyFont="1" applyFill="1" applyBorder="1" applyAlignment="1">
      <alignment horizontal="center" vertical="center" wrapText="1"/>
    </xf>
    <xf numFmtId="0" fontId="20" fillId="0" borderId="0" xfId="0" applyFont="1"/>
    <xf numFmtId="0" fontId="20" fillId="0" borderId="0" xfId="0" applyFont="1" applyAlignment="1">
      <alignment vertical="center"/>
    </xf>
    <xf numFmtId="0" fontId="6" fillId="0" borderId="17" xfId="0" applyFont="1" applyBorder="1" applyAlignment="1">
      <alignment horizontal="center" vertical="center"/>
    </xf>
    <xf numFmtId="0" fontId="17" fillId="0" borderId="0" xfId="0" applyFont="1"/>
    <xf numFmtId="0" fontId="17" fillId="0" borderId="0" xfId="0" applyFont="1" applyAlignment="1">
      <alignment vertical="center"/>
    </xf>
    <xf numFmtId="0" fontId="20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vertical="center"/>
    </xf>
    <xf numFmtId="49" fontId="20" fillId="0" borderId="3" xfId="0" applyNumberFormat="1" applyFont="1" applyBorder="1" applyAlignment="1">
      <alignment horizontal="center" vertical="center"/>
    </xf>
    <xf numFmtId="49" fontId="20" fillId="0" borderId="5" xfId="0" applyNumberFormat="1" applyFont="1" applyBorder="1" applyAlignment="1">
      <alignment horizontal="center" vertical="center"/>
    </xf>
    <xf numFmtId="4" fontId="25" fillId="0" borderId="5" xfId="0" applyNumberFormat="1" applyFont="1" applyBorder="1" applyAlignment="1">
      <alignment vertical="center"/>
    </xf>
    <xf numFmtId="4" fontId="20" fillId="0" borderId="5" xfId="0" applyNumberFormat="1" applyFont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30" fillId="0" borderId="0" xfId="0" applyFont="1" applyAlignment="1">
      <alignment wrapText="1"/>
    </xf>
    <xf numFmtId="49" fontId="20" fillId="0" borderId="17" xfId="0" applyNumberFormat="1" applyFont="1" applyBorder="1" applyAlignment="1">
      <alignment horizontal="center" vertical="center"/>
    </xf>
    <xf numFmtId="4" fontId="20" fillId="0" borderId="17" xfId="0" applyNumberFormat="1" applyFont="1" applyBorder="1" applyAlignment="1">
      <alignment horizontal="center" vertical="center"/>
    </xf>
    <xf numFmtId="4" fontId="25" fillId="0" borderId="17" xfId="0" applyNumberFormat="1" applyFont="1" applyBorder="1" applyAlignment="1">
      <alignment vertical="center"/>
    </xf>
    <xf numFmtId="0" fontId="30" fillId="0" borderId="0" xfId="0" applyFont="1"/>
    <xf numFmtId="4" fontId="20" fillId="0" borderId="3" xfId="0" applyNumberFormat="1" applyFont="1" applyBorder="1" applyAlignment="1">
      <alignment horizontal="center" vertical="center"/>
    </xf>
    <xf numFmtId="4" fontId="20" fillId="0" borderId="3" xfId="0" applyNumberFormat="1" applyFont="1" applyBorder="1" applyAlignment="1">
      <alignment vertical="center"/>
    </xf>
    <xf numFmtId="0" fontId="20" fillId="0" borderId="5" xfId="0" applyFont="1" applyBorder="1" applyAlignment="1">
      <alignment horizontal="center" vertical="center"/>
    </xf>
    <xf numFmtId="0" fontId="20" fillId="0" borderId="5" xfId="0" applyFont="1" applyBorder="1" applyAlignment="1">
      <alignment vertical="center"/>
    </xf>
    <xf numFmtId="49" fontId="20" fillId="0" borderId="23" xfId="0" applyNumberFormat="1" applyFont="1" applyBorder="1" applyAlignment="1">
      <alignment horizontal="center" vertical="center"/>
    </xf>
    <xf numFmtId="4" fontId="20" fillId="0" borderId="5" xfId="0" applyNumberFormat="1" applyFont="1" applyBorder="1" applyAlignment="1">
      <alignment vertical="center"/>
    </xf>
    <xf numFmtId="0" fontId="30" fillId="0" borderId="0" xfId="0" applyFont="1" applyAlignment="1">
      <alignment vertical="center" wrapText="1"/>
    </xf>
    <xf numFmtId="49" fontId="20" fillId="0" borderId="20" xfId="0" applyNumberFormat="1" applyFont="1" applyBorder="1" applyAlignment="1">
      <alignment horizontal="center" vertical="center"/>
    </xf>
    <xf numFmtId="4" fontId="31" fillId="0" borderId="0" xfId="0" applyNumberFormat="1" applyFont="1"/>
    <xf numFmtId="0" fontId="8" fillId="0" borderId="3" xfId="0" applyFont="1" applyBorder="1" applyAlignment="1">
      <alignment horizontal="left"/>
    </xf>
    <xf numFmtId="3" fontId="2" fillId="0" borderId="5" xfId="0" applyNumberFormat="1" applyFont="1" applyBorder="1" applyAlignment="1">
      <alignment horizontal="right"/>
    </xf>
    <xf numFmtId="0" fontId="2" fillId="0" borderId="3" xfId="0" applyFont="1" applyBorder="1" applyAlignment="1">
      <alignment vertical="top" wrapText="1"/>
    </xf>
    <xf numFmtId="49" fontId="11" fillId="0" borderId="4" xfId="0" applyNumberFormat="1" applyFont="1" applyBorder="1" applyAlignment="1">
      <alignment horizontal="center"/>
    </xf>
    <xf numFmtId="44" fontId="11" fillId="0" borderId="0" xfId="0" applyNumberFormat="1" applyFont="1" applyAlignment="1">
      <alignment horizontal="left"/>
    </xf>
    <xf numFmtId="49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left" vertical="center"/>
    </xf>
    <xf numFmtId="4" fontId="8" fillId="0" borderId="29" xfId="0" applyNumberFormat="1" applyFont="1" applyBorder="1" applyAlignment="1">
      <alignment horizontal="right"/>
    </xf>
    <xf numFmtId="4" fontId="2" fillId="0" borderId="29" xfId="0" applyNumberFormat="1" applyFont="1" applyBorder="1"/>
    <xf numFmtId="4" fontId="8" fillId="0" borderId="33" xfId="0" applyNumberFormat="1" applyFont="1" applyBorder="1" applyAlignment="1">
      <alignment horizontal="right"/>
    </xf>
    <xf numFmtId="4" fontId="2" fillId="0" borderId="33" xfId="0" applyNumberFormat="1" applyFont="1" applyBorder="1"/>
    <xf numFmtId="4" fontId="2" fillId="0" borderId="3" xfId="0" applyNumberFormat="1" applyFont="1" applyBorder="1" applyAlignment="1">
      <alignment horizontal="center"/>
    </xf>
    <xf numFmtId="4" fontId="8" fillId="0" borderId="12" xfId="0" applyNumberFormat="1" applyFont="1" applyBorder="1"/>
    <xf numFmtId="3" fontId="11" fillId="0" borderId="3" xfId="0" applyNumberFormat="1" applyFont="1" applyBorder="1" applyAlignment="1">
      <alignment horizontal="right"/>
    </xf>
    <xf numFmtId="0" fontId="11" fillId="0" borderId="3" xfId="0" applyFont="1" applyBorder="1"/>
    <xf numFmtId="0" fontId="11" fillId="0" borderId="3" xfId="0" applyFont="1" applyBorder="1" applyAlignment="1">
      <alignment horizontal="right"/>
    </xf>
    <xf numFmtId="0" fontId="11" fillId="0" borderId="4" xfId="0" applyFont="1" applyBorder="1"/>
    <xf numFmtId="0" fontId="8" fillId="0" borderId="6" xfId="0" applyFont="1" applyBorder="1" applyAlignment="1">
      <alignment wrapText="1"/>
    </xf>
    <xf numFmtId="0" fontId="8" fillId="0" borderId="4" xfId="0" applyFont="1" applyBorder="1" applyAlignment="1">
      <alignment vertical="top" wrapText="1"/>
    </xf>
    <xf numFmtId="4" fontId="11" fillId="0" borderId="10" xfId="0" applyNumberFormat="1" applyFont="1" applyBorder="1" applyAlignment="1">
      <alignment horizontal="right"/>
    </xf>
    <xf numFmtId="0" fontId="8" fillId="0" borderId="5" xfId="0" applyFont="1" applyBorder="1" applyAlignment="1">
      <alignment horizontal="right"/>
    </xf>
    <xf numFmtId="0" fontId="11" fillId="0" borderId="3" xfId="2" applyFont="1" applyBorder="1"/>
    <xf numFmtId="0" fontId="11" fillId="0" borderId="3" xfId="2" applyFont="1" applyBorder="1" applyAlignment="1">
      <alignment horizontal="right"/>
    </xf>
    <xf numFmtId="49" fontId="8" fillId="0" borderId="5" xfId="0" applyNumberFormat="1" applyFont="1" applyBorder="1" applyAlignment="1">
      <alignment horizontal="right"/>
    </xf>
    <xf numFmtId="0" fontId="8" fillId="0" borderId="3" xfId="2" applyFont="1" applyBorder="1" applyAlignment="1">
      <alignment horizontal="right" vertical="top"/>
    </xf>
    <xf numFmtId="49" fontId="11" fillId="0" borderId="3" xfId="2" applyNumberFormat="1" applyFont="1" applyBorder="1" applyAlignment="1">
      <alignment horizontal="center"/>
    </xf>
    <xf numFmtId="0" fontId="8" fillId="0" borderId="3" xfId="2" applyFont="1" applyBorder="1" applyAlignment="1">
      <alignment horizontal="right" vertical="center"/>
    </xf>
    <xf numFmtId="0" fontId="11" fillId="0" borderId="34" xfId="2" applyFont="1" applyBorder="1"/>
    <xf numFmtId="4" fontId="11" fillId="0" borderId="35" xfId="0" applyNumberFormat="1" applyFont="1" applyBorder="1"/>
    <xf numFmtId="49" fontId="8" fillId="0" borderId="3" xfId="2" applyNumberFormat="1" applyFont="1" applyBorder="1" applyAlignment="1">
      <alignment horizontal="center"/>
    </xf>
    <xf numFmtId="0" fontId="5" fillId="0" borderId="3" xfId="2" applyFont="1" applyBorder="1" applyAlignment="1">
      <alignment horizontal="right" vertical="center"/>
    </xf>
    <xf numFmtId="4" fontId="8" fillId="0" borderId="36" xfId="0" applyNumberFormat="1" applyFont="1" applyBorder="1"/>
    <xf numFmtId="0" fontId="5" fillId="0" borderId="3" xfId="2" applyFont="1" applyBorder="1"/>
    <xf numFmtId="0" fontId="8" fillId="0" borderId="3" xfId="2" applyFont="1" applyBorder="1" applyAlignment="1">
      <alignment horizontal="left"/>
    </xf>
    <xf numFmtId="3" fontId="5" fillId="0" borderId="5" xfId="0" applyNumberFormat="1" applyFont="1" applyBorder="1" applyAlignment="1">
      <alignment horizontal="right"/>
    </xf>
    <xf numFmtId="4" fontId="8" fillId="0" borderId="5" xfId="2" applyNumberFormat="1" applyFont="1" applyBorder="1" applyAlignment="1">
      <alignment horizontal="right"/>
    </xf>
    <xf numFmtId="0" fontId="2" fillId="0" borderId="0" xfId="9" applyFont="1"/>
    <xf numFmtId="0" fontId="2" fillId="0" borderId="0" xfId="9" applyFont="1" applyAlignment="1">
      <alignment horizontal="left"/>
    </xf>
    <xf numFmtId="0" fontId="21" fillId="0" borderId="0" xfId="9" applyFont="1"/>
    <xf numFmtId="0" fontId="4" fillId="0" borderId="0" xfId="9" applyFont="1" applyAlignment="1">
      <alignment horizontal="centerContinuous" vertical="center" wrapText="1"/>
    </xf>
    <xf numFmtId="0" fontId="4" fillId="0" borderId="0" xfId="9" applyFont="1" applyAlignment="1">
      <alignment horizontal="center" vertical="center" wrapText="1"/>
    </xf>
    <xf numFmtId="0" fontId="15" fillId="0" borderId="0" xfId="9" applyFont="1" applyAlignment="1">
      <alignment horizontal="center" vertical="center"/>
    </xf>
    <xf numFmtId="0" fontId="19" fillId="3" borderId="1" xfId="9" applyFont="1" applyFill="1" applyBorder="1" applyAlignment="1">
      <alignment horizontal="center" vertical="center"/>
    </xf>
    <xf numFmtId="0" fontId="19" fillId="3" borderId="1" xfId="9" applyFont="1" applyFill="1" applyBorder="1" applyAlignment="1">
      <alignment horizontal="center" vertical="center" wrapText="1"/>
    </xf>
    <xf numFmtId="0" fontId="19" fillId="3" borderId="14" xfId="9" applyFont="1" applyFill="1" applyBorder="1" applyAlignment="1">
      <alignment horizontal="centerContinuous" vertical="center" wrapText="1"/>
    </xf>
    <xf numFmtId="0" fontId="19" fillId="3" borderId="16" xfId="9" applyFont="1" applyFill="1" applyBorder="1" applyAlignment="1">
      <alignment horizontal="centerContinuous" vertical="center" wrapText="1"/>
    </xf>
    <xf numFmtId="0" fontId="19" fillId="3" borderId="15" xfId="9" applyFont="1" applyFill="1" applyBorder="1" applyAlignment="1">
      <alignment horizontal="centerContinuous" vertical="center" wrapText="1"/>
    </xf>
    <xf numFmtId="0" fontId="19" fillId="3" borderId="3" xfId="9" applyFont="1" applyFill="1" applyBorder="1" applyAlignment="1">
      <alignment horizontal="center" vertical="center"/>
    </xf>
    <xf numFmtId="0" fontId="19" fillId="3" borderId="3" xfId="9" applyFont="1" applyFill="1" applyBorder="1" applyAlignment="1">
      <alignment horizontal="center" vertical="center" wrapText="1"/>
    </xf>
    <xf numFmtId="0" fontId="19" fillId="3" borderId="5" xfId="9" applyFont="1" applyFill="1" applyBorder="1" applyAlignment="1">
      <alignment horizontal="center" vertical="center"/>
    </xf>
    <xf numFmtId="0" fontId="19" fillId="3" borderId="5" xfId="9" applyFont="1" applyFill="1" applyBorder="1" applyAlignment="1">
      <alignment horizontal="center" vertical="center" wrapText="1"/>
    </xf>
    <xf numFmtId="0" fontId="19" fillId="3" borderId="5" xfId="9" applyFont="1" applyFill="1" applyBorder="1" applyAlignment="1">
      <alignment horizontal="center" vertical="top" wrapText="1"/>
    </xf>
    <xf numFmtId="0" fontId="19" fillId="3" borderId="17" xfId="9" applyFont="1" applyFill="1" applyBorder="1" applyAlignment="1">
      <alignment horizontal="center" vertical="center" wrapText="1"/>
    </xf>
    <xf numFmtId="0" fontId="34" fillId="0" borderId="17" xfId="9" applyFont="1" applyBorder="1" applyAlignment="1">
      <alignment horizontal="center" vertical="center"/>
    </xf>
    <xf numFmtId="0" fontId="14" fillId="0" borderId="17" xfId="9" applyFont="1" applyBorder="1" applyAlignment="1">
      <alignment vertical="center"/>
    </xf>
    <xf numFmtId="0" fontId="14" fillId="0" borderId="23" xfId="9" applyFont="1" applyBorder="1" applyAlignment="1">
      <alignment vertical="center"/>
    </xf>
    <xf numFmtId="4" fontId="14" fillId="0" borderId="5" xfId="9" applyNumberFormat="1" applyFont="1" applyBorder="1" applyAlignment="1">
      <alignment vertical="center"/>
    </xf>
    <xf numFmtId="4" fontId="14" fillId="0" borderId="17" xfId="9" applyNumberFormat="1" applyFont="1" applyBorder="1" applyAlignment="1">
      <alignment vertical="center"/>
    </xf>
    <xf numFmtId="0" fontId="14" fillId="0" borderId="0" xfId="9" applyFont="1"/>
    <xf numFmtId="0" fontId="14" fillId="0" borderId="0" xfId="9" applyFont="1" applyAlignment="1">
      <alignment vertical="center"/>
    </xf>
    <xf numFmtId="0" fontId="21" fillId="4" borderId="17" xfId="6" applyFont="1" applyFill="1" applyBorder="1" applyAlignment="1">
      <alignment horizontal="center" vertical="center"/>
    </xf>
    <xf numFmtId="0" fontId="21" fillId="4" borderId="14" xfId="6" applyFont="1" applyFill="1" applyBorder="1" applyAlignment="1">
      <alignment vertical="center" wrapText="1"/>
    </xf>
    <xf numFmtId="4" fontId="21" fillId="4" borderId="17" xfId="6" applyNumberFormat="1" applyFont="1" applyFill="1" applyBorder="1" applyAlignment="1">
      <alignment vertical="center"/>
    </xf>
    <xf numFmtId="0" fontId="20" fillId="0" borderId="0" xfId="6" applyFont="1" applyAlignment="1">
      <alignment horizontal="center"/>
    </xf>
    <xf numFmtId="0" fontId="21" fillId="0" borderId="0" xfId="6" applyFont="1"/>
    <xf numFmtId="0" fontId="21" fillId="0" borderId="0" xfId="6" applyFont="1" applyAlignment="1">
      <alignment horizontal="left"/>
    </xf>
    <xf numFmtId="0" fontId="19" fillId="4" borderId="17" xfId="6" applyFont="1" applyFill="1" applyBorder="1" applyAlignment="1">
      <alignment horizontal="center" vertical="center"/>
    </xf>
    <xf numFmtId="0" fontId="19" fillId="4" borderId="14" xfId="6" applyFont="1" applyFill="1" applyBorder="1" applyAlignment="1">
      <alignment horizontal="centerContinuous" vertical="center"/>
    </xf>
    <xf numFmtId="0" fontId="6" fillId="4" borderId="17" xfId="6" applyFont="1" applyFill="1" applyBorder="1" applyAlignment="1">
      <alignment horizontal="center" vertical="center"/>
    </xf>
    <xf numFmtId="0" fontId="6" fillId="4" borderId="14" xfId="6" applyFont="1" applyFill="1" applyBorder="1" applyAlignment="1">
      <alignment horizontal="centerContinuous" vertical="center"/>
    </xf>
    <xf numFmtId="0" fontId="6" fillId="0" borderId="0" xfId="6" applyFont="1"/>
    <xf numFmtId="0" fontId="21" fillId="4" borderId="17" xfId="6" applyFont="1" applyFill="1" applyBorder="1" applyAlignment="1">
      <alignment vertical="center"/>
    </xf>
    <xf numFmtId="0" fontId="24" fillId="4" borderId="17" xfId="6" applyFont="1" applyFill="1" applyBorder="1" applyAlignment="1">
      <alignment horizontal="left" vertical="center"/>
    </xf>
    <xf numFmtId="4" fontId="21" fillId="4" borderId="17" xfId="6" applyNumberFormat="1" applyFont="1" applyFill="1" applyBorder="1"/>
    <xf numFmtId="0" fontId="26" fillId="0" borderId="0" xfId="6" applyFont="1"/>
    <xf numFmtId="0" fontId="21" fillId="4" borderId="17" xfId="6" applyFont="1" applyFill="1" applyBorder="1" applyAlignment="1">
      <alignment vertical="top"/>
    </xf>
    <xf numFmtId="0" fontId="21" fillId="4" borderId="14" xfId="6" applyFont="1" applyFill="1" applyBorder="1" applyAlignment="1">
      <alignment vertical="top" wrapText="1"/>
    </xf>
    <xf numFmtId="4" fontId="20" fillId="0" borderId="0" xfId="6" applyNumberFormat="1" applyFont="1"/>
    <xf numFmtId="0" fontId="20" fillId="4" borderId="17" xfId="1" applyFont="1" applyFill="1" applyBorder="1" applyAlignment="1">
      <alignment horizontal="center" vertical="top" wrapText="1"/>
    </xf>
    <xf numFmtId="0" fontId="21" fillId="4" borderId="24" xfId="6" applyFont="1" applyFill="1" applyBorder="1" applyAlignment="1">
      <alignment horizontal="left" vertical="center" wrapText="1"/>
    </xf>
    <xf numFmtId="0" fontId="20" fillId="4" borderId="5" xfId="1" applyFont="1" applyFill="1" applyBorder="1" applyAlignment="1">
      <alignment horizontal="center" vertical="center"/>
    </xf>
    <xf numFmtId="0" fontId="21" fillId="0" borderId="26" xfId="6" applyFont="1" applyBorder="1" applyAlignment="1">
      <alignment vertical="center" wrapText="1"/>
    </xf>
    <xf numFmtId="0" fontId="21" fillId="4" borderId="11" xfId="6" applyFont="1" applyFill="1" applyBorder="1" applyAlignment="1">
      <alignment horizontal="left" wrapText="1"/>
    </xf>
    <xf numFmtId="0" fontId="21" fillId="4" borderId="5" xfId="6" applyFont="1" applyFill="1" applyBorder="1" applyAlignment="1">
      <alignment vertical="top"/>
    </xf>
    <xf numFmtId="0" fontId="21" fillId="4" borderId="6" xfId="6" applyFont="1" applyFill="1" applyBorder="1" applyAlignment="1">
      <alignment vertical="center" wrapText="1"/>
    </xf>
    <xf numFmtId="0" fontId="21" fillId="4" borderId="6" xfId="6" applyFont="1" applyFill="1" applyBorder="1" applyAlignment="1">
      <alignment vertical="top"/>
    </xf>
    <xf numFmtId="4" fontId="21" fillId="4" borderId="5" xfId="6" applyNumberFormat="1" applyFont="1" applyFill="1" applyBorder="1"/>
    <xf numFmtId="0" fontId="21" fillId="4" borderId="1" xfId="6" applyFont="1" applyFill="1" applyBorder="1" applyAlignment="1">
      <alignment vertical="top"/>
    </xf>
    <xf numFmtId="0" fontId="21" fillId="4" borderId="19" xfId="6" applyFont="1" applyFill="1" applyBorder="1" applyAlignment="1">
      <alignment vertical="top"/>
    </xf>
    <xf numFmtId="0" fontId="21" fillId="4" borderId="1" xfId="6" applyFont="1" applyFill="1" applyBorder="1" applyAlignment="1">
      <alignment horizontal="right" vertical="top"/>
    </xf>
    <xf numFmtId="0" fontId="21" fillId="4" borderId="19" xfId="6" applyFont="1" applyFill="1" applyBorder="1" applyAlignment="1">
      <alignment horizontal="right" vertical="top"/>
    </xf>
    <xf numFmtId="0" fontId="21" fillId="4" borderId="14" xfId="6" applyFont="1" applyFill="1" applyBorder="1" applyAlignment="1">
      <alignment wrapText="1"/>
    </xf>
    <xf numFmtId="49" fontId="21" fillId="4" borderId="1" xfId="6" applyNumberFormat="1" applyFont="1" applyFill="1" applyBorder="1" applyAlignment="1">
      <alignment horizontal="right"/>
    </xf>
    <xf numFmtId="4" fontId="2" fillId="4" borderId="17" xfId="6" applyNumberFormat="1" applyFont="1" applyFill="1" applyBorder="1" applyAlignment="1">
      <alignment vertical="center"/>
    </xf>
    <xf numFmtId="0" fontId="21" fillId="4" borderId="17" xfId="6" applyFont="1" applyFill="1" applyBorder="1"/>
    <xf numFmtId="49" fontId="21" fillId="4" borderId="17" xfId="6" quotePrefix="1" applyNumberFormat="1" applyFont="1" applyFill="1" applyBorder="1" applyAlignment="1">
      <alignment horizontal="right" vertical="top"/>
    </xf>
    <xf numFmtId="0" fontId="21" fillId="4" borderId="14" xfId="6" quotePrefix="1" applyFont="1" applyFill="1" applyBorder="1" applyAlignment="1">
      <alignment vertical="top" wrapText="1"/>
    </xf>
    <xf numFmtId="4" fontId="2" fillId="4" borderId="17" xfId="6" applyNumberFormat="1" applyFont="1" applyFill="1" applyBorder="1" applyAlignment="1">
      <alignment horizontal="right" vertical="center"/>
    </xf>
    <xf numFmtId="0" fontId="21" fillId="4" borderId="14" xfId="6" applyFont="1" applyFill="1" applyBorder="1"/>
    <xf numFmtId="4" fontId="21" fillId="4" borderId="17" xfId="6" applyNumberFormat="1" applyFont="1" applyFill="1" applyBorder="1" applyAlignment="1">
      <alignment horizontal="right" vertical="center"/>
    </xf>
    <xf numFmtId="0" fontId="21" fillId="4" borderId="14" xfId="6" applyFont="1" applyFill="1" applyBorder="1" applyAlignment="1">
      <alignment vertical="top"/>
    </xf>
    <xf numFmtId="0" fontId="19" fillId="4" borderId="16" xfId="6" applyFont="1" applyFill="1" applyBorder="1" applyAlignment="1">
      <alignment horizontal="centerContinuous" vertical="center"/>
    </xf>
    <xf numFmtId="0" fontId="20" fillId="4" borderId="17" xfId="1" applyFont="1" applyFill="1" applyBorder="1" applyAlignment="1">
      <alignment horizontal="center" vertical="center" wrapText="1"/>
    </xf>
    <xf numFmtId="0" fontId="21" fillId="4" borderId="16" xfId="6" applyFont="1" applyFill="1" applyBorder="1" applyAlignment="1">
      <alignment vertical="top"/>
    </xf>
    <xf numFmtId="0" fontId="21" fillId="4" borderId="32" xfId="6" applyFont="1" applyFill="1" applyBorder="1" applyAlignment="1">
      <alignment vertical="center" wrapText="1"/>
    </xf>
    <xf numFmtId="4" fontId="21" fillId="4" borderId="13" xfId="6" applyNumberFormat="1" applyFont="1" applyFill="1" applyBorder="1"/>
    <xf numFmtId="0" fontId="21" fillId="4" borderId="37" xfId="6" applyFont="1" applyFill="1" applyBorder="1" applyAlignment="1">
      <alignment horizontal="left" wrapText="1"/>
    </xf>
    <xf numFmtId="4" fontId="21" fillId="4" borderId="26" xfId="6" applyNumberFormat="1" applyFont="1" applyFill="1" applyBorder="1"/>
    <xf numFmtId="0" fontId="27" fillId="0" borderId="0" xfId="6" applyFont="1"/>
    <xf numFmtId="0" fontId="21" fillId="4" borderId="37" xfId="6" applyFont="1" applyFill="1" applyBorder="1" applyAlignment="1">
      <alignment horizontal="left" vertical="center" wrapText="1"/>
    </xf>
    <xf numFmtId="0" fontId="21" fillId="4" borderId="37" xfId="6" applyFont="1" applyFill="1" applyBorder="1"/>
    <xf numFmtId="0" fontId="21" fillId="4" borderId="22" xfId="6" applyFont="1" applyFill="1" applyBorder="1"/>
    <xf numFmtId="0" fontId="21" fillId="4" borderId="22" xfId="6" applyFont="1" applyFill="1" applyBorder="1" applyAlignment="1">
      <alignment horizontal="left" wrapText="1"/>
    </xf>
    <xf numFmtId="0" fontId="21" fillId="4" borderId="16" xfId="6" applyFont="1" applyFill="1" applyBorder="1"/>
    <xf numFmtId="0" fontId="21" fillId="4" borderId="32" xfId="6" applyFont="1" applyFill="1" applyBorder="1" applyAlignment="1">
      <alignment horizontal="left" vertical="center" wrapText="1"/>
    </xf>
    <xf numFmtId="0" fontId="21" fillId="4" borderId="37" xfId="6" applyFont="1" applyFill="1" applyBorder="1" applyAlignment="1">
      <alignment vertical="center" wrapText="1"/>
    </xf>
    <xf numFmtId="0" fontId="21" fillId="0" borderId="37" xfId="7" applyFont="1" applyBorder="1" applyAlignment="1">
      <alignment horizontal="left" vertical="center" wrapText="1"/>
    </xf>
    <xf numFmtId="0" fontId="21" fillId="4" borderId="38" xfId="6" applyFont="1" applyFill="1" applyBorder="1"/>
    <xf numFmtId="4" fontId="21" fillId="4" borderId="29" xfId="6" applyNumberFormat="1" applyFont="1" applyFill="1" applyBorder="1"/>
    <xf numFmtId="0" fontId="21" fillId="4" borderId="31" xfId="6" applyFont="1" applyFill="1" applyBorder="1"/>
    <xf numFmtId="4" fontId="21" fillId="4" borderId="12" xfId="6" applyNumberFormat="1" applyFont="1" applyFill="1" applyBorder="1"/>
    <xf numFmtId="0" fontId="21" fillId="4" borderId="22" xfId="6" applyFont="1" applyFill="1" applyBorder="1" applyAlignment="1">
      <alignment vertical="center" wrapText="1"/>
    </xf>
    <xf numFmtId="0" fontId="21" fillId="4" borderId="16" xfId="6" applyFont="1" applyFill="1" applyBorder="1" applyAlignment="1">
      <alignment vertical="top" wrapText="1"/>
    </xf>
    <xf numFmtId="0" fontId="21" fillId="4" borderId="30" xfId="6" applyFont="1" applyFill="1" applyBorder="1" applyAlignment="1">
      <alignment vertical="center" wrapText="1"/>
    </xf>
    <xf numFmtId="4" fontId="21" fillId="4" borderId="21" xfId="6" applyNumberFormat="1" applyFont="1" applyFill="1" applyBorder="1"/>
    <xf numFmtId="0" fontId="21" fillId="4" borderId="15" xfId="6" applyFont="1" applyFill="1" applyBorder="1"/>
    <xf numFmtId="0" fontId="21" fillId="4" borderId="16" xfId="6" applyFont="1" applyFill="1" applyBorder="1" applyAlignment="1">
      <alignment horizontal="left" vertical="center" wrapText="1"/>
    </xf>
    <xf numFmtId="0" fontId="24" fillId="4" borderId="32" xfId="6" applyFont="1" applyFill="1" applyBorder="1"/>
    <xf numFmtId="0" fontId="21" fillId="4" borderId="31" xfId="6" applyFont="1" applyFill="1" applyBorder="1" applyAlignment="1">
      <alignment horizontal="left" wrapText="1"/>
    </xf>
    <xf numFmtId="0" fontId="24" fillId="4" borderId="37" xfId="6" applyFont="1" applyFill="1" applyBorder="1"/>
    <xf numFmtId="0" fontId="24" fillId="4" borderId="31" xfId="6" applyFont="1" applyFill="1" applyBorder="1"/>
    <xf numFmtId="0" fontId="21" fillId="4" borderId="37" xfId="6" applyFont="1" applyFill="1" applyBorder="1" applyAlignment="1">
      <alignment horizontal="left" vertical="top" wrapText="1"/>
    </xf>
    <xf numFmtId="0" fontId="21" fillId="4" borderId="37" xfId="6" applyFont="1" applyFill="1" applyBorder="1" applyAlignment="1">
      <alignment wrapText="1"/>
    </xf>
    <xf numFmtId="0" fontId="21" fillId="0" borderId="32" xfId="7" applyFont="1" applyBorder="1" applyAlignment="1">
      <alignment horizontal="left" vertical="center" wrapText="1"/>
    </xf>
    <xf numFmtId="0" fontId="21" fillId="4" borderId="31" xfId="6" applyFont="1" applyFill="1" applyBorder="1" applyAlignment="1">
      <alignment vertical="center" wrapText="1"/>
    </xf>
    <xf numFmtId="0" fontId="21" fillId="4" borderId="31" xfId="6" applyFont="1" applyFill="1" applyBorder="1" applyAlignment="1">
      <alignment horizontal="left" vertical="center" wrapText="1"/>
    </xf>
    <xf numFmtId="0" fontId="21" fillId="4" borderId="22" xfId="6" applyFont="1" applyFill="1" applyBorder="1" applyAlignment="1">
      <alignment horizontal="left" vertical="center" wrapText="1"/>
    </xf>
    <xf numFmtId="0" fontId="21" fillId="4" borderId="38" xfId="6" applyFont="1" applyFill="1" applyBorder="1" applyAlignment="1">
      <alignment horizontal="left" vertical="center" wrapText="1"/>
    </xf>
    <xf numFmtId="0" fontId="21" fillId="4" borderId="39" xfId="6" applyFont="1" applyFill="1" applyBorder="1" applyAlignment="1">
      <alignment horizontal="left" wrapText="1"/>
    </xf>
    <xf numFmtId="0" fontId="21" fillId="4" borderId="40" xfId="6" applyFont="1" applyFill="1" applyBorder="1" applyAlignment="1">
      <alignment horizontal="left" vertical="center" wrapText="1"/>
    </xf>
    <xf numFmtId="0" fontId="21" fillId="4" borderId="40" xfId="6" applyFont="1" applyFill="1" applyBorder="1" applyAlignment="1">
      <alignment vertical="center" wrapText="1"/>
    </xf>
    <xf numFmtId="0" fontId="21" fillId="0" borderId="31" xfId="7" applyFont="1" applyBorder="1" applyAlignment="1">
      <alignment horizontal="left" vertical="center" wrapText="1"/>
    </xf>
    <xf numFmtId="0" fontId="21" fillId="4" borderId="16" xfId="6" applyFont="1" applyFill="1" applyBorder="1" applyAlignment="1">
      <alignment horizontal="left" vertical="top" wrapText="1"/>
    </xf>
    <xf numFmtId="0" fontId="21" fillId="4" borderId="32" xfId="6" applyFont="1" applyFill="1" applyBorder="1" applyAlignment="1">
      <alignment vertical="top" wrapText="1"/>
    </xf>
    <xf numFmtId="0" fontId="21" fillId="4" borderId="22" xfId="6" applyFont="1" applyFill="1" applyBorder="1" applyAlignment="1">
      <alignment vertical="top" wrapText="1"/>
    </xf>
    <xf numFmtId="0" fontId="19" fillId="4" borderId="14" xfId="6" applyFont="1" applyFill="1" applyBorder="1" applyAlignment="1">
      <alignment horizontal="center" vertical="center"/>
    </xf>
    <xf numFmtId="0" fontId="19" fillId="4" borderId="16" xfId="6" applyFont="1" applyFill="1" applyBorder="1" applyAlignment="1">
      <alignment horizontal="center" vertical="center"/>
    </xf>
    <xf numFmtId="4" fontId="23" fillId="4" borderId="17" xfId="6" applyNumberFormat="1" applyFont="1" applyFill="1" applyBorder="1" applyAlignment="1">
      <alignment vertical="center"/>
    </xf>
    <xf numFmtId="3" fontId="20" fillId="0" borderId="0" xfId="6" applyNumberFormat="1" applyFont="1"/>
    <xf numFmtId="0" fontId="19" fillId="0" borderId="0" xfId="6" applyFont="1" applyAlignment="1">
      <alignment horizontal="centerContinuous" vertical="center" wrapText="1"/>
    </xf>
    <xf numFmtId="0" fontId="25" fillId="0" borderId="0" xfId="6" applyFont="1" applyAlignment="1">
      <alignment horizontal="centerContinuous" wrapText="1"/>
    </xf>
    <xf numFmtId="0" fontId="6" fillId="0" borderId="0" xfId="6" applyFont="1" applyAlignment="1">
      <alignment horizontal="right" vertical="center"/>
    </xf>
    <xf numFmtId="0" fontId="20" fillId="0" borderId="1" xfId="1" applyFont="1" applyFill="1" applyBorder="1" applyAlignment="1">
      <alignment horizontal="center" vertical="top"/>
    </xf>
    <xf numFmtId="0" fontId="20" fillId="0" borderId="3" xfId="1" applyFont="1" applyFill="1" applyBorder="1" applyAlignment="1">
      <alignment horizontal="center" vertical="top"/>
    </xf>
    <xf numFmtId="0" fontId="20" fillId="0" borderId="5" xfId="1" applyFont="1" applyFill="1" applyBorder="1" applyAlignment="1">
      <alignment horizontal="center" vertical="top"/>
    </xf>
    <xf numFmtId="0" fontId="21" fillId="0" borderId="2" xfId="6" applyFont="1" applyBorder="1"/>
    <xf numFmtId="0" fontId="21" fillId="0" borderId="18" xfId="6" applyFont="1" applyBorder="1"/>
    <xf numFmtId="0" fontId="21" fillId="0" borderId="19" xfId="6" applyFont="1" applyBorder="1"/>
    <xf numFmtId="0" fontId="21" fillId="0" borderId="4" xfId="6" applyFont="1" applyBorder="1"/>
    <xf numFmtId="0" fontId="21" fillId="0" borderId="20" xfId="6" applyFont="1" applyBorder="1"/>
    <xf numFmtId="0" fontId="21" fillId="0" borderId="6" xfId="6" applyFont="1" applyBorder="1"/>
    <xf numFmtId="0" fontId="21" fillId="0" borderId="22" xfId="6" applyFont="1" applyBorder="1"/>
    <xf numFmtId="0" fontId="21" fillId="0" borderId="23" xfId="6" applyFont="1" applyBorder="1"/>
    <xf numFmtId="0" fontId="20" fillId="0" borderId="3" xfId="1" quotePrefix="1" applyFont="1" applyFill="1" applyBorder="1" applyAlignment="1">
      <alignment horizontal="center" vertical="top"/>
    </xf>
    <xf numFmtId="0" fontId="21" fillId="0" borderId="14" xfId="6" applyFont="1" applyBorder="1"/>
    <xf numFmtId="0" fontId="21" fillId="0" borderId="16" xfId="6" applyFont="1" applyBorder="1"/>
    <xf numFmtId="0" fontId="21" fillId="0" borderId="15" xfId="6" applyFont="1" applyBorder="1"/>
    <xf numFmtId="0" fontId="20" fillId="0" borderId="17" xfId="1" applyFont="1" applyFill="1" applyBorder="1" applyAlignment="1">
      <alignment horizontal="center" vertical="top"/>
    </xf>
    <xf numFmtId="0" fontId="21" fillId="0" borderId="17" xfId="6" applyFont="1" applyBorder="1" applyAlignment="1">
      <alignment vertical="top"/>
    </xf>
    <xf numFmtId="0" fontId="20" fillId="0" borderId="17" xfId="1" applyFont="1" applyFill="1" applyBorder="1" applyAlignment="1">
      <alignment horizontal="center" vertical="top" wrapText="1"/>
    </xf>
    <xf numFmtId="0" fontId="20" fillId="0" borderId="1" xfId="1" quotePrefix="1" applyFont="1" applyFill="1" applyBorder="1" applyAlignment="1">
      <alignment horizontal="center" vertical="top"/>
    </xf>
    <xf numFmtId="0" fontId="15" fillId="0" borderId="3" xfId="1" quotePrefix="1" applyFont="1" applyFill="1" applyBorder="1" applyAlignment="1">
      <alignment horizontal="center" vertical="top"/>
    </xf>
    <xf numFmtId="0" fontId="15" fillId="0" borderId="5" xfId="1" applyFont="1" applyFill="1" applyBorder="1" applyAlignment="1">
      <alignment horizontal="center" vertical="top"/>
    </xf>
    <xf numFmtId="0" fontId="21" fillId="0" borderId="17" xfId="6" applyFont="1" applyBorder="1"/>
    <xf numFmtId="0" fontId="20" fillId="0" borderId="5" xfId="1" quotePrefix="1" applyFont="1" applyFill="1" applyBorder="1" applyAlignment="1">
      <alignment horizontal="center" vertical="top"/>
    </xf>
    <xf numFmtId="0" fontId="21" fillId="0" borderId="5" xfId="6" applyFont="1" applyBorder="1"/>
    <xf numFmtId="0" fontId="20" fillId="0" borderId="17" xfId="1" applyFont="1" applyFill="1" applyBorder="1" applyAlignment="1">
      <alignment horizontal="center"/>
    </xf>
    <xf numFmtId="0" fontId="20" fillId="0" borderId="17" xfId="1" applyFont="1" applyFill="1" applyBorder="1" applyAlignment="1">
      <alignment horizontal="center" vertical="center"/>
    </xf>
    <xf numFmtId="0" fontId="21" fillId="0" borderId="5" xfId="6" applyFont="1" applyBorder="1" applyAlignment="1">
      <alignment vertical="top"/>
    </xf>
    <xf numFmtId="4" fontId="29" fillId="0" borderId="3" xfId="0" applyNumberFormat="1" applyFont="1" applyBorder="1"/>
    <xf numFmtId="0" fontId="20" fillId="0" borderId="5" xfId="0" applyFont="1" applyBorder="1" applyAlignment="1">
      <alignment horizontal="right" vertical="center"/>
    </xf>
    <xf numFmtId="0" fontId="0" fillId="0" borderId="0" xfId="0" applyAlignment="1">
      <alignment horizontal="centerContinuous"/>
    </xf>
    <xf numFmtId="0" fontId="8" fillId="0" borderId="11" xfId="0" applyFont="1" applyBorder="1" applyAlignment="1">
      <alignment vertical="center"/>
    </xf>
    <xf numFmtId="4" fontId="8" fillId="0" borderId="12" xfId="0" applyNumberFormat="1" applyFont="1" applyBorder="1" applyAlignment="1">
      <alignment horizontal="right"/>
    </xf>
    <xf numFmtId="0" fontId="8" fillId="0" borderId="11" xfId="0" applyFont="1" applyBorder="1" applyAlignment="1">
      <alignment vertical="center" wrapText="1"/>
    </xf>
    <xf numFmtId="0" fontId="8" fillId="0" borderId="12" xfId="0" applyFont="1" applyBorder="1" applyAlignment="1">
      <alignment vertical="center" wrapText="1"/>
    </xf>
    <xf numFmtId="3" fontId="8" fillId="0" borderId="12" xfId="0" applyNumberFormat="1" applyFont="1" applyBorder="1"/>
    <xf numFmtId="0" fontId="2" fillId="0" borderId="11" xfId="0" applyFont="1" applyBorder="1"/>
    <xf numFmtId="4" fontId="2" fillId="0" borderId="12" xfId="0" applyNumberFormat="1" applyFont="1" applyBorder="1"/>
    <xf numFmtId="0" fontId="2" fillId="0" borderId="11" xfId="0" applyFont="1" applyBorder="1" applyAlignment="1">
      <alignment wrapText="1"/>
    </xf>
    <xf numFmtId="4" fontId="2" fillId="0" borderId="12" xfId="0" applyNumberFormat="1" applyFont="1" applyBorder="1" applyAlignment="1">
      <alignment horizontal="right"/>
    </xf>
    <xf numFmtId="0" fontId="8" fillId="0" borderId="12" xfId="0" applyFont="1" applyBorder="1"/>
    <xf numFmtId="0" fontId="8" fillId="0" borderId="12" xfId="0" applyFont="1" applyBorder="1" applyAlignment="1">
      <alignment wrapText="1"/>
    </xf>
    <xf numFmtId="0" fontId="8" fillId="0" borderId="13" xfId="2" applyFont="1" applyBorder="1"/>
    <xf numFmtId="4" fontId="8" fillId="0" borderId="13" xfId="0" applyNumberFormat="1" applyFont="1" applyBorder="1"/>
    <xf numFmtId="0" fontId="8" fillId="0" borderId="11" xfId="0" applyFont="1" applyBorder="1"/>
    <xf numFmtId="0" fontId="35" fillId="0" borderId="12" xfId="2" applyFont="1" applyBorder="1"/>
    <xf numFmtId="0" fontId="8" fillId="0" borderId="12" xfId="2" applyFont="1" applyBorder="1"/>
    <xf numFmtId="0" fontId="8" fillId="0" borderId="11" xfId="0" applyFont="1" applyBorder="1" applyAlignment="1">
      <alignment wrapText="1"/>
    </xf>
    <xf numFmtId="0" fontId="2" fillId="0" borderId="11" xfId="0" applyFont="1" applyBorder="1" applyAlignment="1">
      <alignment vertical="center" wrapText="1"/>
    </xf>
    <xf numFmtId="0" fontId="8" fillId="0" borderId="28" xfId="0" applyFont="1" applyBorder="1"/>
    <xf numFmtId="0" fontId="8" fillId="0" borderId="13" xfId="0" applyFont="1" applyBorder="1"/>
    <xf numFmtId="0" fontId="8" fillId="0" borderId="12" xfId="2" applyFont="1" applyBorder="1" applyAlignment="1">
      <alignment wrapText="1"/>
    </xf>
    <xf numFmtId="4" fontId="8" fillId="0" borderId="13" xfId="0" applyNumberFormat="1" applyFont="1" applyBorder="1" applyAlignment="1">
      <alignment horizontal="right"/>
    </xf>
    <xf numFmtId="0" fontId="2" fillId="0" borderId="12" xfId="2" applyFont="1" applyBorder="1" applyAlignment="1">
      <alignment horizontal="left"/>
    </xf>
    <xf numFmtId="0" fontId="2" fillId="0" borderId="12" xfId="2" applyFont="1" applyBorder="1" applyAlignment="1">
      <alignment horizontal="left" wrapText="1"/>
    </xf>
    <xf numFmtId="0" fontId="8" fillId="0" borderId="12" xfId="0" applyFont="1" applyBorder="1" applyAlignment="1">
      <alignment vertical="center"/>
    </xf>
    <xf numFmtId="4" fontId="16" fillId="0" borderId="5" xfId="9" applyNumberFormat="1" applyFont="1" applyBorder="1" applyAlignment="1">
      <alignment vertical="center"/>
    </xf>
    <xf numFmtId="0" fontId="24" fillId="0" borderId="14" xfId="7" applyFont="1" applyBorder="1" applyAlignment="1">
      <alignment horizontal="left"/>
    </xf>
    <xf numFmtId="0" fontId="24" fillId="0" borderId="16" xfId="7" applyFont="1" applyBorder="1" applyAlignment="1">
      <alignment horizontal="centerContinuous"/>
    </xf>
    <xf numFmtId="0" fontId="24" fillId="0" borderId="16" xfId="7" applyFont="1" applyBorder="1" applyAlignment="1">
      <alignment horizontal="center" vertical="top"/>
    </xf>
    <xf numFmtId="0" fontId="24" fillId="0" borderId="16" xfId="7" applyFont="1" applyBorder="1" applyAlignment="1">
      <alignment horizontal="center"/>
    </xf>
    <xf numFmtId="4" fontId="24" fillId="0" borderId="17" xfId="7" applyNumberFormat="1" applyFont="1" applyBorder="1"/>
    <xf numFmtId="0" fontId="19" fillId="0" borderId="16" xfId="7" applyFont="1" applyBorder="1" applyAlignment="1">
      <alignment horizontal="centerContinuous" vertical="center"/>
    </xf>
    <xf numFmtId="0" fontId="19" fillId="0" borderId="16" xfId="7" applyFont="1" applyBorder="1" applyAlignment="1">
      <alignment horizontal="center" vertical="top"/>
    </xf>
    <xf numFmtId="0" fontId="23" fillId="0" borderId="16" xfId="7" applyFont="1" applyBorder="1" applyAlignment="1">
      <alignment horizontal="center" vertical="center"/>
    </xf>
    <xf numFmtId="4" fontId="23" fillId="0" borderId="17" xfId="7" applyNumberFormat="1" applyFont="1" applyBorder="1" applyAlignment="1">
      <alignment vertical="center"/>
    </xf>
    <xf numFmtId="0" fontId="24" fillId="0" borderId="0" xfId="7" applyFont="1" applyAlignment="1">
      <alignment vertical="center"/>
    </xf>
    <xf numFmtId="0" fontId="23" fillId="4" borderId="14" xfId="6" applyFont="1" applyFill="1" applyBorder="1" applyAlignment="1">
      <alignment horizontal="left" vertical="center"/>
    </xf>
    <xf numFmtId="0" fontId="23" fillId="4" borderId="16" xfId="6" applyFont="1" applyFill="1" applyBorder="1" applyAlignment="1">
      <alignment horizontal="left" vertical="center"/>
    </xf>
    <xf numFmtId="0" fontId="23" fillId="4" borderId="15" xfId="6" applyFont="1" applyFill="1" applyBorder="1" applyAlignment="1">
      <alignment horizontal="left" vertical="center"/>
    </xf>
    <xf numFmtId="0" fontId="24" fillId="4" borderId="14" xfId="6" applyFont="1" applyFill="1" applyBorder="1" applyAlignment="1">
      <alignment horizontal="center"/>
    </xf>
    <xf numFmtId="0" fontId="24" fillId="4" borderId="16" xfId="6" applyFont="1" applyFill="1" applyBorder="1" applyAlignment="1">
      <alignment horizontal="center"/>
    </xf>
    <xf numFmtId="4" fontId="24" fillId="4" borderId="17" xfId="6" applyNumberFormat="1" applyFont="1" applyFill="1" applyBorder="1"/>
    <xf numFmtId="0" fontId="24" fillId="0" borderId="0" xfId="6" applyFont="1" applyAlignment="1">
      <alignment vertical="center"/>
    </xf>
    <xf numFmtId="0" fontId="0" fillId="0" borderId="0" xfId="0" applyAlignment="1">
      <alignment vertical="center"/>
    </xf>
    <xf numFmtId="0" fontId="25" fillId="0" borderId="21" xfId="0" applyFont="1" applyBorder="1" applyAlignment="1">
      <alignment vertical="center" wrapText="1"/>
    </xf>
    <xf numFmtId="0" fontId="25" fillId="4" borderId="17" xfId="0" applyFont="1" applyFill="1" applyBorder="1" applyAlignment="1">
      <alignment horizontal="left" vertical="center" indent="2"/>
    </xf>
    <xf numFmtId="4" fontId="25" fillId="4" borderId="5" xfId="0" applyNumberFormat="1" applyFont="1" applyFill="1" applyBorder="1" applyAlignment="1">
      <alignment vertical="center"/>
    </xf>
    <xf numFmtId="0" fontId="0" fillId="4" borderId="0" xfId="0" applyFill="1"/>
    <xf numFmtId="0" fontId="8" fillId="0" borderId="0" xfId="0" applyFont="1"/>
    <xf numFmtId="0" fontId="15" fillId="0" borderId="0" xfId="0" applyFont="1" applyAlignment="1">
      <alignment vertical="center"/>
    </xf>
    <xf numFmtId="4" fontId="36" fillId="0" borderId="3" xfId="0" applyNumberFormat="1" applyFont="1" applyBorder="1" applyAlignment="1">
      <alignment vertical="center"/>
    </xf>
    <xf numFmtId="0" fontId="20" fillId="0" borderId="3" xfId="0" applyFont="1" applyBorder="1"/>
    <xf numFmtId="0" fontId="20" fillId="0" borderId="3" xfId="0" applyFont="1" applyBorder="1" applyAlignment="1">
      <alignment wrapText="1"/>
    </xf>
    <xf numFmtId="4" fontId="17" fillId="0" borderId="0" xfId="0" applyNumberFormat="1" applyFont="1"/>
    <xf numFmtId="0" fontId="20" fillId="0" borderId="5" xfId="0" applyFont="1" applyBorder="1"/>
    <xf numFmtId="4" fontId="36" fillId="0" borderId="5" xfId="0" applyNumberFormat="1" applyFont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0" fontId="32" fillId="0" borderId="16" xfId="0" applyFont="1" applyBorder="1" applyAlignment="1">
      <alignment horizontal="right" vertical="center"/>
    </xf>
    <xf numFmtId="0" fontId="0" fillId="0" borderId="16" xfId="0" applyBorder="1" applyAlignment="1">
      <alignment horizontal="center" vertical="center"/>
    </xf>
    <xf numFmtId="4" fontId="19" fillId="0" borderId="15" xfId="0" applyNumberFormat="1" applyFont="1" applyBorder="1" applyAlignment="1">
      <alignment vertical="center"/>
    </xf>
    <xf numFmtId="4" fontId="19" fillId="0" borderId="17" xfId="0" applyNumberFormat="1" applyFont="1" applyBorder="1" applyAlignment="1">
      <alignment vertical="center"/>
    </xf>
    <xf numFmtId="0" fontId="37" fillId="0" borderId="0" xfId="0" applyFont="1" applyAlignment="1">
      <alignment vertical="center"/>
    </xf>
    <xf numFmtId="0" fontId="16" fillId="0" borderId="6" xfId="9" applyFont="1" applyBorder="1" applyAlignment="1">
      <alignment horizontal="center" vertical="center"/>
    </xf>
    <xf numFmtId="0" fontId="16" fillId="0" borderId="22" xfId="9" applyFont="1" applyBorder="1" applyAlignment="1">
      <alignment horizontal="center" vertical="center"/>
    </xf>
    <xf numFmtId="0" fontId="16" fillId="0" borderId="23" xfId="9" applyFont="1" applyBorder="1" applyAlignment="1">
      <alignment horizontal="center" vertical="center"/>
    </xf>
    <xf numFmtId="0" fontId="19" fillId="0" borderId="0" xfId="7" applyFont="1" applyAlignment="1">
      <alignment horizontal="center" vertical="center" wrapText="1"/>
    </xf>
  </cellXfs>
  <cellStyles count="10">
    <cellStyle name="Dziesiętny 2" xfId="4" xr:uid="{D318173C-E831-4386-98BC-F19966AF2D66}"/>
    <cellStyle name="Dziesiętny 3" xfId="5" xr:uid="{8EA55AD7-3E41-4ACE-9DBE-EAEA045FA82E}"/>
    <cellStyle name="Excel Built-in Normal" xfId="3" xr:uid="{939AB05E-57B6-4FDA-8341-9DC5D529B098}"/>
    <cellStyle name="Normalny" xfId="0" builtinId="0"/>
    <cellStyle name="Normalny 2" xfId="2" xr:uid="{01EDCE68-8194-4B1E-8905-6DF810E86122}"/>
    <cellStyle name="Normalny 3" xfId="6" xr:uid="{BA40DE46-D1BD-4128-A799-05C728AD6208}"/>
    <cellStyle name="Normalny 3 2" xfId="7" xr:uid="{D5BD9DEE-E4DF-43C3-BF18-442708CBBF8D}"/>
    <cellStyle name="Normalny 4" xfId="8" xr:uid="{5225957E-3C90-4E08-9AA3-AF61DA0468AE}"/>
    <cellStyle name="Normalny 5" xfId="9" xr:uid="{CA19BF0C-478E-4FAE-935A-3E6D2EC58B85}"/>
    <cellStyle name="Zły" xfId="1" builtinId="27"/>
  </cellStyles>
  <dxfs count="0"/>
  <tableStyles count="0" defaultTableStyle="TableStyleMedium2" defaultPivotStyle="PivotStyleLight16"/>
  <colors>
    <mruColors>
      <color rgb="FFFF9900"/>
      <color rgb="FF0066FF"/>
      <color rgb="FF66CCFF"/>
      <color rgb="FFFFFF66"/>
      <color rgb="FFFF00FF"/>
      <color rgb="FFFFFFFF"/>
      <color rgb="FFFF3300"/>
      <color rgb="FFCCCCFF"/>
      <color rgb="FF800080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542D5-79E5-4B4E-BB51-47F33017D94C}">
  <sheetPr>
    <tabColor rgb="FF33CCCC"/>
  </sheetPr>
  <dimension ref="A1:H729"/>
  <sheetViews>
    <sheetView tabSelected="1" zoomScale="160" zoomScaleNormal="16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28515625" customWidth="1"/>
    <col min="8" max="8" width="12.5703125" customWidth="1"/>
    <col min="9" max="9" width="10.285156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0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461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1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462</v>
      </c>
      <c r="G4" s="1"/>
      <c r="H4" s="1"/>
    </row>
    <row r="5" spans="1:8" ht="52.5" customHeight="1" x14ac:dyDescent="0.25">
      <c r="A5" s="4" t="s">
        <v>2</v>
      </c>
      <c r="B5" s="454"/>
      <c r="C5" s="5"/>
      <c r="D5" s="5"/>
      <c r="E5" s="454"/>
      <c r="F5" s="454"/>
      <c r="G5" s="6"/>
      <c r="H5" s="454"/>
    </row>
    <row r="6" spans="1:8" ht="23.25" customHeight="1" x14ac:dyDescent="0.25">
      <c r="A6" s="1"/>
      <c r="B6" s="1"/>
      <c r="C6" s="2"/>
      <c r="D6" s="2"/>
      <c r="E6" s="7"/>
      <c r="F6" s="1"/>
      <c r="G6" s="8"/>
      <c r="H6" s="9" t="s">
        <v>3</v>
      </c>
    </row>
    <row r="7" spans="1:8" s="17" customFormat="1" ht="11.25" x14ac:dyDescent="0.2">
      <c r="A7" s="10"/>
      <c r="B7" s="10"/>
      <c r="C7" s="11"/>
      <c r="D7" s="12"/>
      <c r="E7" s="13" t="s">
        <v>4</v>
      </c>
      <c r="F7" s="14"/>
      <c r="G7" s="15"/>
      <c r="H7" s="13" t="s">
        <v>4</v>
      </c>
    </row>
    <row r="8" spans="1:8" s="17" customFormat="1" ht="11.25" x14ac:dyDescent="0.2">
      <c r="A8" s="18" t="s">
        <v>5</v>
      </c>
      <c r="B8" s="18" t="s">
        <v>6</v>
      </c>
      <c r="C8" s="19" t="s">
        <v>7</v>
      </c>
      <c r="D8" s="20" t="s">
        <v>8</v>
      </c>
      <c r="E8" s="18" t="s">
        <v>9</v>
      </c>
      <c r="F8" s="21" t="s">
        <v>10</v>
      </c>
      <c r="G8" s="18" t="s">
        <v>11</v>
      </c>
      <c r="H8" s="18" t="s">
        <v>12</v>
      </c>
    </row>
    <row r="9" spans="1:8" s="17" customFormat="1" ht="4.5" customHeight="1" x14ac:dyDescent="0.2">
      <c r="A9" s="22"/>
      <c r="B9" s="22"/>
      <c r="C9" s="23"/>
      <c r="D9" s="24"/>
      <c r="E9" s="22"/>
      <c r="F9" s="25"/>
      <c r="G9" s="25"/>
      <c r="H9" s="22"/>
    </row>
    <row r="10" spans="1:8" s="17" customFormat="1" ht="18" customHeight="1" thickBot="1" x14ac:dyDescent="0.25">
      <c r="A10" s="26"/>
      <c r="B10" s="26"/>
      <c r="C10" s="27"/>
      <c r="D10" s="28" t="s">
        <v>13</v>
      </c>
      <c r="E10" s="29">
        <v>835186865.96999991</v>
      </c>
      <c r="F10" s="29">
        <f>SUM(F11,F40,F68)</f>
        <v>836493.77</v>
      </c>
      <c r="G10" s="29">
        <f>SUM(G11,G40,G68)</f>
        <v>126933</v>
      </c>
      <c r="H10" s="29">
        <f t="shared" ref="H10:H19" si="0">SUM(E10+F10-G10)</f>
        <v>835896426.73999989</v>
      </c>
    </row>
    <row r="11" spans="1:8" s="17" customFormat="1" ht="17.25" customHeight="1" thickBot="1" x14ac:dyDescent="0.25">
      <c r="A11" s="26"/>
      <c r="B11" s="26"/>
      <c r="C11" s="27"/>
      <c r="D11" s="30" t="s">
        <v>14</v>
      </c>
      <c r="E11" s="31">
        <v>773164021.32999992</v>
      </c>
      <c r="F11" s="31">
        <f>SUM(F12,F16,F20,F36)</f>
        <v>340178</v>
      </c>
      <c r="G11" s="31">
        <f>SUM(G12,G16,G20,G36)</f>
        <v>44800</v>
      </c>
      <c r="H11" s="31">
        <f t="shared" si="0"/>
        <v>773459399.32999992</v>
      </c>
    </row>
    <row r="12" spans="1:8" s="17" customFormat="1" ht="15" customHeight="1" thickTop="1" thickBot="1" x14ac:dyDescent="0.25">
      <c r="A12" s="52">
        <v>752</v>
      </c>
      <c r="B12" s="44"/>
      <c r="C12" s="45"/>
      <c r="D12" s="46" t="s">
        <v>365</v>
      </c>
      <c r="E12" s="34">
        <v>42500</v>
      </c>
      <c r="F12" s="34">
        <f t="shared" ref="F12:G12" si="1">SUM(F13)</f>
        <v>2500</v>
      </c>
      <c r="G12" s="34">
        <f t="shared" si="1"/>
        <v>0</v>
      </c>
      <c r="H12" s="34">
        <f t="shared" si="0"/>
        <v>45000</v>
      </c>
    </row>
    <row r="13" spans="1:8" s="17" customFormat="1" ht="12" customHeight="1" thickTop="1" x14ac:dyDescent="0.2">
      <c r="A13" s="52"/>
      <c r="B13" s="56">
        <v>75224</v>
      </c>
      <c r="C13" s="35"/>
      <c r="D13" s="272" t="s">
        <v>366</v>
      </c>
      <c r="E13" s="37">
        <v>42500</v>
      </c>
      <c r="F13" s="38">
        <f>SUM(F14)</f>
        <v>2500</v>
      </c>
      <c r="G13" s="38">
        <f>SUM(G14)</f>
        <v>0</v>
      </c>
      <c r="H13" s="37">
        <f t="shared" si="0"/>
        <v>45000</v>
      </c>
    </row>
    <row r="14" spans="1:8" s="17" customFormat="1" ht="12" customHeight="1" x14ac:dyDescent="0.2">
      <c r="A14" s="52"/>
      <c r="B14" s="47"/>
      <c r="C14" s="27"/>
      <c r="D14" s="455" t="s">
        <v>38</v>
      </c>
      <c r="E14" s="285">
        <v>42500</v>
      </c>
      <c r="F14" s="456">
        <f>SUM(F15)</f>
        <v>2500</v>
      </c>
      <c r="G14" s="456">
        <f>SUM(G15)</f>
        <v>0</v>
      </c>
      <c r="H14" s="285">
        <f t="shared" si="0"/>
        <v>45000</v>
      </c>
    </row>
    <row r="15" spans="1:8" s="17" customFormat="1" ht="33.75" customHeight="1" x14ac:dyDescent="0.2">
      <c r="A15" s="52"/>
      <c r="B15" s="44"/>
      <c r="C15" s="57">
        <v>2120</v>
      </c>
      <c r="D15" s="66" t="s">
        <v>367</v>
      </c>
      <c r="E15" s="62">
        <v>42500</v>
      </c>
      <c r="F15" s="42">
        <v>2500</v>
      </c>
      <c r="G15" s="42"/>
      <c r="H15" s="62">
        <f t="shared" si="0"/>
        <v>45000</v>
      </c>
    </row>
    <row r="16" spans="1:8" s="17" customFormat="1" ht="12" customHeight="1" thickBot="1" x14ac:dyDescent="0.25">
      <c r="A16" s="32">
        <v>758</v>
      </c>
      <c r="B16" s="18"/>
      <c r="C16" s="18"/>
      <c r="D16" s="33" t="s">
        <v>15</v>
      </c>
      <c r="E16" s="31">
        <v>218050336</v>
      </c>
      <c r="F16" s="34">
        <f>SUM(F17)</f>
        <v>272793</v>
      </c>
      <c r="G16" s="34">
        <f t="shared" ref="F16:G17" si="2">SUM(G17)</f>
        <v>0</v>
      </c>
      <c r="H16" s="31">
        <f t="shared" si="0"/>
        <v>218323129</v>
      </c>
    </row>
    <row r="17" spans="1:8" s="17" customFormat="1" ht="12.75" customHeight="1" thickTop="1" x14ac:dyDescent="0.2">
      <c r="A17" s="32"/>
      <c r="B17" s="27" t="s">
        <v>16</v>
      </c>
      <c r="C17" s="35"/>
      <c r="D17" s="36" t="s">
        <v>17</v>
      </c>
      <c r="E17" s="37">
        <v>872401</v>
      </c>
      <c r="F17" s="38">
        <f t="shared" si="2"/>
        <v>272793</v>
      </c>
      <c r="G17" s="38">
        <f t="shared" si="2"/>
        <v>0</v>
      </c>
      <c r="H17" s="37">
        <f t="shared" si="0"/>
        <v>1145194</v>
      </c>
    </row>
    <row r="18" spans="1:8" s="17" customFormat="1" ht="20.25" customHeight="1" x14ac:dyDescent="0.2">
      <c r="A18" s="26"/>
      <c r="B18" s="39"/>
      <c r="C18" s="27"/>
      <c r="D18" s="457" t="s">
        <v>18</v>
      </c>
      <c r="E18" s="285">
        <v>572401</v>
      </c>
      <c r="F18" s="456">
        <f>SUM(F19:F19)</f>
        <v>272793</v>
      </c>
      <c r="G18" s="456">
        <f>SUM(G19:G19)</f>
        <v>0</v>
      </c>
      <c r="H18" s="285">
        <f t="shared" si="0"/>
        <v>845194</v>
      </c>
    </row>
    <row r="19" spans="1:8" s="17" customFormat="1" ht="36" customHeight="1" x14ac:dyDescent="0.2">
      <c r="A19" s="26"/>
      <c r="B19" s="39"/>
      <c r="C19" s="40" t="s">
        <v>19</v>
      </c>
      <c r="D19" s="41" t="s">
        <v>20</v>
      </c>
      <c r="E19" s="42">
        <v>572401</v>
      </c>
      <c r="F19" s="42">
        <f>220565+52228</f>
        <v>272793</v>
      </c>
      <c r="G19" s="43"/>
      <c r="H19" s="42">
        <f t="shared" si="0"/>
        <v>845194</v>
      </c>
    </row>
    <row r="20" spans="1:8" s="17" customFormat="1" ht="12.75" customHeight="1" thickBot="1" x14ac:dyDescent="0.25">
      <c r="A20" s="44">
        <v>852</v>
      </c>
      <c r="B20" s="44"/>
      <c r="C20" s="45"/>
      <c r="D20" s="46" t="s">
        <v>21</v>
      </c>
      <c r="E20" s="34">
        <v>22470177.02</v>
      </c>
      <c r="F20" s="34">
        <f>SUM(F21,F25,F28,F31)</f>
        <v>49034</v>
      </c>
      <c r="G20" s="34">
        <f>SUM(G21,G25,G28,G31)</f>
        <v>44800</v>
      </c>
      <c r="H20" s="34">
        <f>SUM(E20+F20-G20)</f>
        <v>22474411.02</v>
      </c>
    </row>
    <row r="21" spans="1:8" s="17" customFormat="1" ht="12.75" customHeight="1" thickTop="1" x14ac:dyDescent="0.2">
      <c r="A21" s="44"/>
      <c r="B21" s="56">
        <v>85202</v>
      </c>
      <c r="C21" s="27"/>
      <c r="D21" s="36" t="s">
        <v>103</v>
      </c>
      <c r="E21" s="37">
        <v>1866348</v>
      </c>
      <c r="F21" s="38">
        <f>SUM(F22)</f>
        <v>5600</v>
      </c>
      <c r="G21" s="38">
        <f>SUM(G22)</f>
        <v>0</v>
      </c>
      <c r="H21" s="37">
        <f t="shared" ref="H21:H23" si="3">SUM(E21+F21-G21)</f>
        <v>1871948</v>
      </c>
    </row>
    <row r="22" spans="1:8" s="17" customFormat="1" ht="12.75" customHeight="1" x14ac:dyDescent="0.2">
      <c r="A22" s="44"/>
      <c r="B22" s="47"/>
      <c r="C22" s="27"/>
      <c r="D22" s="455" t="s">
        <v>38</v>
      </c>
      <c r="E22" s="285">
        <v>246900</v>
      </c>
      <c r="F22" s="456">
        <f>SUM(F23:F23)</f>
        <v>5600</v>
      </c>
      <c r="G22" s="456">
        <f>SUM(G23:G23)</f>
        <v>0</v>
      </c>
      <c r="H22" s="285">
        <f t="shared" si="3"/>
        <v>252500</v>
      </c>
    </row>
    <row r="23" spans="1:8" s="17" customFormat="1" ht="22.5" customHeight="1" x14ac:dyDescent="0.2">
      <c r="A23" s="44"/>
      <c r="B23" s="47"/>
      <c r="C23" s="40" t="s">
        <v>368</v>
      </c>
      <c r="D23" s="84" t="s">
        <v>369</v>
      </c>
      <c r="E23" s="42">
        <v>246900</v>
      </c>
      <c r="F23" s="42">
        <v>5600</v>
      </c>
      <c r="G23" s="43"/>
      <c r="H23" s="42">
        <f t="shared" si="3"/>
        <v>252500</v>
      </c>
    </row>
    <row r="24" spans="1:8" s="17" customFormat="1" ht="12" customHeight="1" x14ac:dyDescent="0.2">
      <c r="A24" s="44"/>
      <c r="B24" s="47">
        <v>85214</v>
      </c>
      <c r="C24" s="27"/>
      <c r="D24" s="48" t="s">
        <v>22</v>
      </c>
      <c r="E24" s="49"/>
      <c r="F24" s="50"/>
      <c r="G24" s="50"/>
      <c r="H24" s="49"/>
    </row>
    <row r="25" spans="1:8" s="17" customFormat="1" ht="12" customHeight="1" x14ac:dyDescent="0.2">
      <c r="A25" s="44"/>
      <c r="B25" s="47"/>
      <c r="C25" s="27"/>
      <c r="D25" s="51" t="s">
        <v>23</v>
      </c>
      <c r="E25" s="37">
        <v>6803481</v>
      </c>
      <c r="F25" s="38">
        <f>SUM(F26)</f>
        <v>594</v>
      </c>
      <c r="G25" s="38">
        <f>SUM(G26)</f>
        <v>0</v>
      </c>
      <c r="H25" s="37">
        <f>SUM(E25+F25-G25)</f>
        <v>6804075</v>
      </c>
    </row>
    <row r="26" spans="1:8" s="17" customFormat="1" ht="12" customHeight="1" x14ac:dyDescent="0.2">
      <c r="A26" s="44"/>
      <c r="B26" s="44"/>
      <c r="C26" s="80"/>
      <c r="D26" s="458" t="s">
        <v>24</v>
      </c>
      <c r="E26" s="285">
        <v>1590</v>
      </c>
      <c r="F26" s="456">
        <f>SUM(F27:F27)</f>
        <v>594</v>
      </c>
      <c r="G26" s="456">
        <f>SUM(G27:G27)</f>
        <v>0</v>
      </c>
      <c r="H26" s="285">
        <f t="shared" ref="H26:H27" si="4">SUM(E26+F26-G26)</f>
        <v>2184</v>
      </c>
    </row>
    <row r="27" spans="1:8" s="17" customFormat="1" ht="34.5" customHeight="1" x14ac:dyDescent="0.2">
      <c r="A27" s="44"/>
      <c r="B27" s="44"/>
      <c r="C27" s="40" t="s">
        <v>19</v>
      </c>
      <c r="D27" s="41" t="s">
        <v>20</v>
      </c>
      <c r="E27" s="42">
        <v>1590</v>
      </c>
      <c r="F27" s="42">
        <v>594</v>
      </c>
      <c r="G27" s="43"/>
      <c r="H27" s="42">
        <f t="shared" si="4"/>
        <v>2184</v>
      </c>
    </row>
    <row r="28" spans="1:8" s="17" customFormat="1" ht="12" customHeight="1" x14ac:dyDescent="0.2">
      <c r="A28" s="44"/>
      <c r="B28" s="47">
        <v>85219</v>
      </c>
      <c r="C28" s="27"/>
      <c r="D28" s="36" t="s">
        <v>370</v>
      </c>
      <c r="E28" s="37">
        <v>1456101.66</v>
      </c>
      <c r="F28" s="38">
        <f t="shared" ref="F28:G29" si="5">SUM(F29)</f>
        <v>40700</v>
      </c>
      <c r="G28" s="38">
        <f t="shared" si="5"/>
        <v>0</v>
      </c>
      <c r="H28" s="37">
        <f t="shared" ref="H28:H30" si="6">SUM(E28+F28-G28)</f>
        <v>1496801.66</v>
      </c>
    </row>
    <row r="29" spans="1:8" s="17" customFormat="1" ht="12" customHeight="1" x14ac:dyDescent="0.2">
      <c r="A29" s="44"/>
      <c r="B29" s="47"/>
      <c r="C29" s="27"/>
      <c r="D29" s="455" t="s">
        <v>38</v>
      </c>
      <c r="E29" s="285">
        <v>1435800</v>
      </c>
      <c r="F29" s="456">
        <f t="shared" si="5"/>
        <v>40700</v>
      </c>
      <c r="G29" s="456">
        <f t="shared" si="5"/>
        <v>0</v>
      </c>
      <c r="H29" s="285">
        <f t="shared" si="6"/>
        <v>1476500</v>
      </c>
    </row>
    <row r="30" spans="1:8" s="17" customFormat="1" ht="34.5" customHeight="1" x14ac:dyDescent="0.2">
      <c r="A30" s="44"/>
      <c r="B30" s="44"/>
      <c r="C30" s="40" t="s">
        <v>371</v>
      </c>
      <c r="D30" s="41" t="s">
        <v>372</v>
      </c>
      <c r="E30" s="62">
        <v>1435800</v>
      </c>
      <c r="F30" s="42">
        <v>40700</v>
      </c>
      <c r="G30" s="42"/>
      <c r="H30" s="62">
        <f t="shared" si="6"/>
        <v>1476500</v>
      </c>
    </row>
    <row r="31" spans="1:8" s="17" customFormat="1" ht="12" customHeight="1" x14ac:dyDescent="0.2">
      <c r="A31" s="52"/>
      <c r="B31" s="47">
        <v>85230</v>
      </c>
      <c r="C31" s="27"/>
      <c r="D31" s="36" t="s">
        <v>25</v>
      </c>
      <c r="E31" s="37">
        <v>3394604</v>
      </c>
      <c r="F31" s="38">
        <f>SUM(F32,F34)</f>
        <v>2140</v>
      </c>
      <c r="G31" s="38">
        <f>SUM(G32,G34)</f>
        <v>44800</v>
      </c>
      <c r="H31" s="37">
        <f>SUM(E31+F31-G31)</f>
        <v>3351944</v>
      </c>
    </row>
    <row r="32" spans="1:8" s="17" customFormat="1" ht="12" customHeight="1" x14ac:dyDescent="0.2">
      <c r="A32" s="52"/>
      <c r="B32" s="47"/>
      <c r="C32" s="27"/>
      <c r="D32" s="455" t="s">
        <v>38</v>
      </c>
      <c r="E32" s="285">
        <v>3385500</v>
      </c>
      <c r="F32" s="456">
        <f t="shared" ref="F32:G32" si="7">SUM(F33)</f>
        <v>0</v>
      </c>
      <c r="G32" s="456">
        <f t="shared" si="7"/>
        <v>44800</v>
      </c>
      <c r="H32" s="285">
        <f t="shared" ref="H32:H40" si="8">SUM(E32+F32-G32)</f>
        <v>3340700</v>
      </c>
    </row>
    <row r="33" spans="1:8" s="17" customFormat="1" ht="34.5" customHeight="1" x14ac:dyDescent="0.2">
      <c r="A33" s="52"/>
      <c r="B33" s="47"/>
      <c r="C33" s="40" t="s">
        <v>371</v>
      </c>
      <c r="D33" s="41" t="s">
        <v>372</v>
      </c>
      <c r="E33" s="62">
        <v>3385500</v>
      </c>
      <c r="F33" s="42"/>
      <c r="G33" s="42">
        <v>44800</v>
      </c>
      <c r="H33" s="62">
        <f t="shared" si="8"/>
        <v>3340700</v>
      </c>
    </row>
    <row r="34" spans="1:8" s="17" customFormat="1" ht="21.75" customHeight="1" x14ac:dyDescent="0.2">
      <c r="A34" s="52"/>
      <c r="B34" s="44"/>
      <c r="C34" s="80"/>
      <c r="D34" s="458" t="s">
        <v>26</v>
      </c>
      <c r="E34" s="285">
        <v>7761</v>
      </c>
      <c r="F34" s="456">
        <f>SUM(F35:F35)</f>
        <v>2140</v>
      </c>
      <c r="G34" s="456">
        <f>SUM(G35:G35)</f>
        <v>0</v>
      </c>
      <c r="H34" s="285">
        <f t="shared" si="8"/>
        <v>9901</v>
      </c>
    </row>
    <row r="35" spans="1:8" s="17" customFormat="1" ht="34.5" customHeight="1" x14ac:dyDescent="0.2">
      <c r="A35" s="53"/>
      <c r="B35" s="44"/>
      <c r="C35" s="40" t="s">
        <v>19</v>
      </c>
      <c r="D35" s="41" t="s">
        <v>20</v>
      </c>
      <c r="E35" s="42">
        <v>7761</v>
      </c>
      <c r="F35" s="42">
        <v>2140</v>
      </c>
      <c r="G35" s="43"/>
      <c r="H35" s="42">
        <f t="shared" si="8"/>
        <v>9901</v>
      </c>
    </row>
    <row r="36" spans="1:8" s="17" customFormat="1" ht="11.25" customHeight="1" thickBot="1" x14ac:dyDescent="0.25">
      <c r="A36" s="44">
        <v>855</v>
      </c>
      <c r="B36" s="44"/>
      <c r="C36" s="45"/>
      <c r="D36" s="46" t="s">
        <v>30</v>
      </c>
      <c r="E36" s="34">
        <v>2687108.7199999997</v>
      </c>
      <c r="F36" s="34">
        <f>SUM(F37)</f>
        <v>15851</v>
      </c>
      <c r="G36" s="34">
        <f>SUM(G37)</f>
        <v>0</v>
      </c>
      <c r="H36" s="34">
        <f t="shared" si="8"/>
        <v>2702959.7199999997</v>
      </c>
    </row>
    <row r="37" spans="1:8" s="17" customFormat="1" ht="11.25" customHeight="1" thickTop="1" x14ac:dyDescent="0.2">
      <c r="A37" s="56"/>
      <c r="B37" s="57">
        <v>85595</v>
      </c>
      <c r="C37" s="27"/>
      <c r="D37" s="36" t="s">
        <v>27</v>
      </c>
      <c r="E37" s="37">
        <v>362074.72</v>
      </c>
      <c r="F37" s="38">
        <f t="shared" ref="F37:G37" si="9">SUM(F38)</f>
        <v>15851</v>
      </c>
      <c r="G37" s="38">
        <f t="shared" si="9"/>
        <v>0</v>
      </c>
      <c r="H37" s="37">
        <f t="shared" si="8"/>
        <v>377925.72</v>
      </c>
    </row>
    <row r="38" spans="1:8" s="17" customFormat="1" ht="12" customHeight="1" x14ac:dyDescent="0.2">
      <c r="A38" s="53"/>
      <c r="B38" s="44"/>
      <c r="C38" s="80"/>
      <c r="D38" s="458" t="s">
        <v>31</v>
      </c>
      <c r="E38" s="285">
        <v>30878</v>
      </c>
      <c r="F38" s="456">
        <f>SUM(F39:F39)</f>
        <v>15851</v>
      </c>
      <c r="G38" s="456">
        <f>SUM(G39:G39)</f>
        <v>0</v>
      </c>
      <c r="H38" s="285">
        <f t="shared" si="8"/>
        <v>46729</v>
      </c>
    </row>
    <row r="39" spans="1:8" s="17" customFormat="1" ht="34.5" customHeight="1" x14ac:dyDescent="0.2">
      <c r="A39" s="273"/>
      <c r="B39" s="70"/>
      <c r="C39" s="59" t="s">
        <v>19</v>
      </c>
      <c r="D39" s="60" t="s">
        <v>20</v>
      </c>
      <c r="E39" s="37">
        <v>30878</v>
      </c>
      <c r="F39" s="37">
        <v>15851</v>
      </c>
      <c r="G39" s="38"/>
      <c r="H39" s="37">
        <f t="shared" si="8"/>
        <v>46729</v>
      </c>
    </row>
    <row r="40" spans="1:8" s="17" customFormat="1" ht="18.75" customHeight="1" thickBot="1" x14ac:dyDescent="0.25">
      <c r="A40" s="26"/>
      <c r="B40" s="26"/>
      <c r="C40" s="27"/>
      <c r="D40" s="30" t="s">
        <v>32</v>
      </c>
      <c r="E40" s="31">
        <v>42073044.640000001</v>
      </c>
      <c r="F40" s="34">
        <f>SUM(F41,F47,F53,F60,F64)</f>
        <v>348483.77</v>
      </c>
      <c r="G40" s="34">
        <f>SUM(G41,G47,G53,G60,G64)</f>
        <v>19200</v>
      </c>
      <c r="H40" s="31">
        <f t="shared" si="8"/>
        <v>42402328.410000004</v>
      </c>
    </row>
    <row r="41" spans="1:8" s="17" customFormat="1" ht="17.25" customHeight="1" thickTop="1" thickBot="1" x14ac:dyDescent="0.25">
      <c r="A41" s="52">
        <v>750</v>
      </c>
      <c r="B41" s="44"/>
      <c r="C41" s="45"/>
      <c r="D41" s="46" t="s">
        <v>49</v>
      </c>
      <c r="E41" s="34">
        <v>1926874.64</v>
      </c>
      <c r="F41" s="34">
        <f t="shared" ref="F41:G41" si="10">SUM(F42)</f>
        <v>400.77</v>
      </c>
      <c r="G41" s="34">
        <f t="shared" si="10"/>
        <v>19200</v>
      </c>
      <c r="H41" s="34">
        <f t="shared" ref="H41:H46" si="11">SUM(E41+F41-G41)</f>
        <v>1908075.41</v>
      </c>
    </row>
    <row r="42" spans="1:8" s="17" customFormat="1" ht="12" customHeight="1" thickTop="1" x14ac:dyDescent="0.2">
      <c r="A42" s="52"/>
      <c r="B42" s="35">
        <v>75011</v>
      </c>
      <c r="C42" s="35"/>
      <c r="D42" s="94" t="s">
        <v>124</v>
      </c>
      <c r="E42" s="37">
        <v>1926874.64</v>
      </c>
      <c r="F42" s="38">
        <f>SUM(F43,F45)</f>
        <v>400.77</v>
      </c>
      <c r="G42" s="38">
        <f>SUM(G43,G45)</f>
        <v>19200</v>
      </c>
      <c r="H42" s="37">
        <f t="shared" si="11"/>
        <v>1908075.41</v>
      </c>
    </row>
    <row r="43" spans="1:8" s="17" customFormat="1" ht="12" customHeight="1" x14ac:dyDescent="0.2">
      <c r="A43" s="52"/>
      <c r="B43" s="47"/>
      <c r="C43" s="27"/>
      <c r="D43" s="455" t="s">
        <v>38</v>
      </c>
      <c r="E43" s="285">
        <v>1926000</v>
      </c>
      <c r="F43" s="456">
        <f>SUM(F44)</f>
        <v>0</v>
      </c>
      <c r="G43" s="456">
        <f>SUM(G44)</f>
        <v>19200</v>
      </c>
      <c r="H43" s="285">
        <f t="shared" si="11"/>
        <v>1906800</v>
      </c>
    </row>
    <row r="44" spans="1:8" s="17" customFormat="1" ht="45" customHeight="1" x14ac:dyDescent="0.2">
      <c r="A44" s="52"/>
      <c r="B44" s="44"/>
      <c r="C44" s="40" t="s">
        <v>373</v>
      </c>
      <c r="D44" s="274" t="s">
        <v>374</v>
      </c>
      <c r="E44" s="62">
        <v>1926000</v>
      </c>
      <c r="F44" s="42"/>
      <c r="G44" s="42">
        <v>19200</v>
      </c>
      <c r="H44" s="62">
        <f t="shared" si="11"/>
        <v>1906800</v>
      </c>
    </row>
    <row r="45" spans="1:8" s="17" customFormat="1" ht="21.75" customHeight="1" x14ac:dyDescent="0.2">
      <c r="A45" s="52"/>
      <c r="B45" s="44"/>
      <c r="C45" s="27"/>
      <c r="D45" s="458" t="s">
        <v>375</v>
      </c>
      <c r="E45" s="285">
        <v>874.64</v>
      </c>
      <c r="F45" s="456">
        <f>SUM(F46:F46)</f>
        <v>400.77</v>
      </c>
      <c r="G45" s="456">
        <f>SUM(G46:G46)</f>
        <v>0</v>
      </c>
      <c r="H45" s="285">
        <f t="shared" si="11"/>
        <v>1275.4099999999999</v>
      </c>
    </row>
    <row r="46" spans="1:8" s="17" customFormat="1" ht="33.75" customHeight="1" x14ac:dyDescent="0.2">
      <c r="A46" s="52"/>
      <c r="B46" s="44"/>
      <c r="C46" s="40" t="s">
        <v>19</v>
      </c>
      <c r="D46" s="41" t="s">
        <v>20</v>
      </c>
      <c r="E46" s="42">
        <v>874.64</v>
      </c>
      <c r="F46" s="42">
        <f>388.44+12.33</f>
        <v>400.77</v>
      </c>
      <c r="G46" s="43"/>
      <c r="H46" s="42">
        <f t="shared" si="11"/>
        <v>1275.4099999999999</v>
      </c>
    </row>
    <row r="47" spans="1:8" s="17" customFormat="1" ht="12.75" customHeight="1" thickBot="1" x14ac:dyDescent="0.25">
      <c r="A47" s="44">
        <v>754</v>
      </c>
      <c r="B47" s="44"/>
      <c r="C47" s="45"/>
      <c r="D47" s="46" t="s">
        <v>33</v>
      </c>
      <c r="E47" s="34">
        <v>570326</v>
      </c>
      <c r="F47" s="34">
        <f>SUM(F48)</f>
        <v>251514</v>
      </c>
      <c r="G47" s="34">
        <f>SUM(G48)</f>
        <v>0</v>
      </c>
      <c r="H47" s="34">
        <f>SUM(E47+F47-G47)</f>
        <v>821840</v>
      </c>
    </row>
    <row r="48" spans="1:8" s="17" customFormat="1" ht="11.25" customHeight="1" thickTop="1" x14ac:dyDescent="0.2">
      <c r="A48" s="47"/>
      <c r="B48" s="47">
        <v>75495</v>
      </c>
      <c r="C48" s="27"/>
      <c r="D48" s="36" t="s">
        <v>27</v>
      </c>
      <c r="E48" s="37">
        <v>570326</v>
      </c>
      <c r="F48" s="38">
        <f>SUM(F49,F51)</f>
        <v>251514</v>
      </c>
      <c r="G48" s="38">
        <f>SUM(G49,G51)</f>
        <v>0</v>
      </c>
      <c r="H48" s="37">
        <f>SUM(E48+F48-G48)</f>
        <v>821840</v>
      </c>
    </row>
    <row r="49" spans="1:8" s="17" customFormat="1" ht="19.5" customHeight="1" x14ac:dyDescent="0.2">
      <c r="A49" s="26"/>
      <c r="B49" s="26"/>
      <c r="C49" s="80"/>
      <c r="D49" s="458" t="s">
        <v>34</v>
      </c>
      <c r="E49" s="285">
        <v>91176</v>
      </c>
      <c r="F49" s="456">
        <f>SUM(F50:F50)</f>
        <v>40544</v>
      </c>
      <c r="G49" s="456">
        <f>SUM(G50:G50)</f>
        <v>0</v>
      </c>
      <c r="H49" s="285">
        <f t="shared" ref="H49:H63" si="12">SUM(E49+F49-G49)</f>
        <v>131720</v>
      </c>
    </row>
    <row r="50" spans="1:8" s="17" customFormat="1" ht="33" customHeight="1" x14ac:dyDescent="0.2">
      <c r="A50" s="26"/>
      <c r="B50" s="26"/>
      <c r="C50" s="40" t="s">
        <v>19</v>
      </c>
      <c r="D50" s="41" t="s">
        <v>20</v>
      </c>
      <c r="E50" s="42">
        <v>91176</v>
      </c>
      <c r="F50" s="42">
        <f>40000+544</f>
        <v>40544</v>
      </c>
      <c r="G50" s="43"/>
      <c r="H50" s="42">
        <f t="shared" si="12"/>
        <v>131720</v>
      </c>
    </row>
    <row r="51" spans="1:8" s="17" customFormat="1" ht="22.5" customHeight="1" x14ac:dyDescent="0.2">
      <c r="A51" s="26"/>
      <c r="B51" s="26"/>
      <c r="C51" s="40"/>
      <c r="D51" s="458" t="s">
        <v>35</v>
      </c>
      <c r="E51" s="285">
        <v>479150</v>
      </c>
      <c r="F51" s="456">
        <f>SUM(F52:F52)</f>
        <v>210970</v>
      </c>
      <c r="G51" s="456">
        <f>SUM(G52:G52)</f>
        <v>0</v>
      </c>
      <c r="H51" s="285">
        <f t="shared" si="12"/>
        <v>690120</v>
      </c>
    </row>
    <row r="52" spans="1:8" s="17" customFormat="1" ht="35.25" customHeight="1" x14ac:dyDescent="0.2">
      <c r="A52" s="26"/>
      <c r="B52" s="26"/>
      <c r="C52" s="40" t="s">
        <v>19</v>
      </c>
      <c r="D52" s="41" t="s">
        <v>20</v>
      </c>
      <c r="E52" s="42">
        <v>479150</v>
      </c>
      <c r="F52" s="42">
        <v>210970</v>
      </c>
      <c r="G52" s="43"/>
      <c r="H52" s="42">
        <f t="shared" si="12"/>
        <v>690120</v>
      </c>
    </row>
    <row r="53" spans="1:8" s="17" customFormat="1" ht="12" customHeight="1" thickBot="1" x14ac:dyDescent="0.25">
      <c r="A53" s="44">
        <v>852</v>
      </c>
      <c r="B53" s="44"/>
      <c r="C53" s="45"/>
      <c r="D53" s="46" t="s">
        <v>21</v>
      </c>
      <c r="E53" s="31">
        <v>3941000</v>
      </c>
      <c r="F53" s="34">
        <f>SUM(F54,F57)</f>
        <v>91717</v>
      </c>
      <c r="G53" s="34">
        <f>SUM(G54,G57)</f>
        <v>0</v>
      </c>
      <c r="H53" s="34">
        <f>SUM(E53+F53-G53)</f>
        <v>4032717</v>
      </c>
    </row>
    <row r="54" spans="1:8" s="17" customFormat="1" ht="12" customHeight="1" thickTop="1" x14ac:dyDescent="0.2">
      <c r="A54" s="44"/>
      <c r="B54" s="47">
        <v>85203</v>
      </c>
      <c r="C54" s="27"/>
      <c r="D54" s="55" t="s">
        <v>376</v>
      </c>
      <c r="E54" s="37">
        <v>1042900</v>
      </c>
      <c r="F54" s="38">
        <f t="shared" ref="F54:G55" si="13">SUM(F55)</f>
        <v>90630</v>
      </c>
      <c r="G54" s="38">
        <f t="shared" si="13"/>
        <v>0</v>
      </c>
      <c r="H54" s="37">
        <f t="shared" ref="H54:H59" si="14">SUM(E54+F54-G54)</f>
        <v>1133530</v>
      </c>
    </row>
    <row r="55" spans="1:8" s="17" customFormat="1" ht="12" customHeight="1" x14ac:dyDescent="0.2">
      <c r="A55" s="44"/>
      <c r="B55" s="47"/>
      <c r="C55" s="27"/>
      <c r="D55" s="455" t="s">
        <v>38</v>
      </c>
      <c r="E55" s="285">
        <v>1042900</v>
      </c>
      <c r="F55" s="456">
        <f t="shared" si="13"/>
        <v>90630</v>
      </c>
      <c r="G55" s="456">
        <f t="shared" si="13"/>
        <v>0</v>
      </c>
      <c r="H55" s="285">
        <f t="shared" si="14"/>
        <v>1133530</v>
      </c>
    </row>
    <row r="56" spans="1:8" s="17" customFormat="1" ht="45.75" customHeight="1" x14ac:dyDescent="0.2">
      <c r="A56" s="44"/>
      <c r="B56" s="44"/>
      <c r="C56" s="40" t="s">
        <v>373</v>
      </c>
      <c r="D56" s="274" t="s">
        <v>374</v>
      </c>
      <c r="E56" s="62">
        <v>1042900</v>
      </c>
      <c r="F56" s="42">
        <f>78408+12222</f>
        <v>90630</v>
      </c>
      <c r="G56" s="42"/>
      <c r="H56" s="62">
        <f t="shared" si="14"/>
        <v>1133530</v>
      </c>
    </row>
    <row r="57" spans="1:8" s="17" customFormat="1" ht="12" customHeight="1" x14ac:dyDescent="0.2">
      <c r="A57" s="26"/>
      <c r="B57" s="47">
        <v>85219</v>
      </c>
      <c r="C57" s="27"/>
      <c r="D57" s="36" t="s">
        <v>370</v>
      </c>
      <c r="E57" s="37">
        <v>17600</v>
      </c>
      <c r="F57" s="38">
        <f t="shared" ref="F57:G58" si="15">SUM(F58)</f>
        <v>1087</v>
      </c>
      <c r="G57" s="38">
        <f t="shared" si="15"/>
        <v>0</v>
      </c>
      <c r="H57" s="37">
        <f t="shared" si="14"/>
        <v>18687</v>
      </c>
    </row>
    <row r="58" spans="1:8" s="17" customFormat="1" ht="12" customHeight="1" x14ac:dyDescent="0.2">
      <c r="A58" s="26"/>
      <c r="B58" s="47"/>
      <c r="C58" s="27"/>
      <c r="D58" s="455" t="s">
        <v>38</v>
      </c>
      <c r="E58" s="285">
        <v>17600</v>
      </c>
      <c r="F58" s="456">
        <f t="shared" si="15"/>
        <v>1087</v>
      </c>
      <c r="G58" s="456">
        <f t="shared" si="15"/>
        <v>0</v>
      </c>
      <c r="H58" s="285">
        <f t="shared" si="14"/>
        <v>18687</v>
      </c>
    </row>
    <row r="59" spans="1:8" s="17" customFormat="1" ht="46.5" customHeight="1" x14ac:dyDescent="0.2">
      <c r="A59" s="26"/>
      <c r="B59" s="44"/>
      <c r="C59" s="40" t="s">
        <v>373</v>
      </c>
      <c r="D59" s="274" t="s">
        <v>374</v>
      </c>
      <c r="E59" s="62">
        <v>17600</v>
      </c>
      <c r="F59" s="42">
        <v>1087</v>
      </c>
      <c r="G59" s="42"/>
      <c r="H59" s="62">
        <f t="shared" si="14"/>
        <v>18687</v>
      </c>
    </row>
    <row r="60" spans="1:8" s="17" customFormat="1" ht="12" customHeight="1" thickBot="1" x14ac:dyDescent="0.25">
      <c r="A60" s="44">
        <v>853</v>
      </c>
      <c r="B60" s="44"/>
      <c r="C60" s="45"/>
      <c r="D60" s="46" t="s">
        <v>36</v>
      </c>
      <c r="E60" s="34">
        <v>518466</v>
      </c>
      <c r="F60" s="34">
        <f>SUM(F61)</f>
        <v>2142</v>
      </c>
      <c r="G60" s="34">
        <f>SUM(G61)</f>
        <v>0</v>
      </c>
      <c r="H60" s="34">
        <f t="shared" si="12"/>
        <v>520608</v>
      </c>
    </row>
    <row r="61" spans="1:8" s="17" customFormat="1" ht="12" customHeight="1" thickTop="1" x14ac:dyDescent="0.2">
      <c r="A61" s="44"/>
      <c r="B61" s="47">
        <v>85395</v>
      </c>
      <c r="C61" s="27"/>
      <c r="D61" s="36" t="s">
        <v>27</v>
      </c>
      <c r="E61" s="37">
        <v>518466</v>
      </c>
      <c r="F61" s="38">
        <f t="shared" ref="F61:G61" si="16">SUM(F62)</f>
        <v>2142</v>
      </c>
      <c r="G61" s="38">
        <f t="shared" si="16"/>
        <v>0</v>
      </c>
      <c r="H61" s="37">
        <f t="shared" si="12"/>
        <v>520608</v>
      </c>
    </row>
    <row r="62" spans="1:8" s="17" customFormat="1" ht="24" customHeight="1" x14ac:dyDescent="0.2">
      <c r="A62" s="44"/>
      <c r="B62" s="47"/>
      <c r="C62" s="27"/>
      <c r="D62" s="457" t="s">
        <v>37</v>
      </c>
      <c r="E62" s="285">
        <v>11016</v>
      </c>
      <c r="F62" s="456">
        <f>SUM(F63:F63)</f>
        <v>2142</v>
      </c>
      <c r="G62" s="456">
        <f>SUM(G63:G63)</f>
        <v>0</v>
      </c>
      <c r="H62" s="285">
        <f t="shared" si="12"/>
        <v>13158</v>
      </c>
    </row>
    <row r="63" spans="1:8" s="17" customFormat="1" ht="35.25" customHeight="1" x14ac:dyDescent="0.2">
      <c r="A63" s="44"/>
      <c r="B63" s="47"/>
      <c r="C63" s="40" t="s">
        <v>19</v>
      </c>
      <c r="D63" s="41" t="s">
        <v>20</v>
      </c>
      <c r="E63" s="42">
        <v>11016</v>
      </c>
      <c r="F63" s="42">
        <v>2142</v>
      </c>
      <c r="G63" s="43"/>
      <c r="H63" s="42">
        <f t="shared" si="12"/>
        <v>13158</v>
      </c>
    </row>
    <row r="64" spans="1:8" s="17" customFormat="1" ht="12" customHeight="1" thickBot="1" x14ac:dyDescent="0.25">
      <c r="A64" s="44">
        <v>855</v>
      </c>
      <c r="B64" s="44"/>
      <c r="C64" s="45"/>
      <c r="D64" s="46" t="s">
        <v>30</v>
      </c>
      <c r="E64" s="34">
        <v>35096428</v>
      </c>
      <c r="F64" s="34">
        <f>SUM(F65)</f>
        <v>2710</v>
      </c>
      <c r="G64" s="34">
        <f>SUM(G65)</f>
        <v>0</v>
      </c>
      <c r="H64" s="34">
        <f>SUM(E64+F64-G64)</f>
        <v>35099138</v>
      </c>
    </row>
    <row r="65" spans="1:8" s="17" customFormat="1" ht="12" customHeight="1" thickTop="1" x14ac:dyDescent="0.2">
      <c r="A65" s="44"/>
      <c r="B65" s="56">
        <v>85503</v>
      </c>
      <c r="C65" s="47"/>
      <c r="D65" s="36" t="s">
        <v>377</v>
      </c>
      <c r="E65" s="37">
        <v>4493</v>
      </c>
      <c r="F65" s="38">
        <f t="shared" ref="F65:G65" si="17">SUM(F66)</f>
        <v>2710</v>
      </c>
      <c r="G65" s="38">
        <f t="shared" si="17"/>
        <v>0</v>
      </c>
      <c r="H65" s="37">
        <f>SUM(E65+F65-G65)</f>
        <v>7203</v>
      </c>
    </row>
    <row r="66" spans="1:8" s="17" customFormat="1" ht="12" customHeight="1" x14ac:dyDescent="0.2">
      <c r="A66" s="44"/>
      <c r="B66" s="47"/>
      <c r="C66" s="27"/>
      <c r="D66" s="455" t="s">
        <v>38</v>
      </c>
      <c r="E66" s="285">
        <v>4493</v>
      </c>
      <c r="F66" s="456">
        <f>SUM(F67)</f>
        <v>2710</v>
      </c>
      <c r="G66" s="456">
        <f>SUM(G67)</f>
        <v>0</v>
      </c>
      <c r="H66" s="285">
        <f>SUM(E66+F66-G66)</f>
        <v>7203</v>
      </c>
    </row>
    <row r="67" spans="1:8" s="17" customFormat="1" ht="45.75" customHeight="1" x14ac:dyDescent="0.2">
      <c r="A67" s="44"/>
      <c r="B67" s="44"/>
      <c r="C67" s="40" t="s">
        <v>373</v>
      </c>
      <c r="D67" s="274" t="s">
        <v>374</v>
      </c>
      <c r="E67" s="62">
        <v>4493</v>
      </c>
      <c r="F67" s="43">
        <v>2710</v>
      </c>
      <c r="G67" s="43"/>
      <c r="H67" s="62">
        <f t="shared" ref="H67:H99" si="18">SUM(E67+F67-G67)</f>
        <v>7203</v>
      </c>
    </row>
    <row r="68" spans="1:8" s="17" customFormat="1" ht="21" customHeight="1" thickBot="1" x14ac:dyDescent="0.25">
      <c r="A68" s="26"/>
      <c r="B68" s="26"/>
      <c r="C68" s="27"/>
      <c r="D68" s="30" t="s">
        <v>39</v>
      </c>
      <c r="E68" s="31">
        <v>19949800</v>
      </c>
      <c r="F68" s="31">
        <f>SUM(F69,F73,F77,F81,F86,F90,F94)</f>
        <v>147832</v>
      </c>
      <c r="G68" s="31">
        <f>SUM(G69,G73,G77,G81,G86,G90,G94)</f>
        <v>62933</v>
      </c>
      <c r="H68" s="31">
        <f t="shared" si="18"/>
        <v>20034699</v>
      </c>
    </row>
    <row r="69" spans="1:8" s="17" customFormat="1" ht="18" customHeight="1" thickTop="1" thickBot="1" x14ac:dyDescent="0.25">
      <c r="A69" s="275" t="s">
        <v>378</v>
      </c>
      <c r="B69" s="35"/>
      <c r="C69" s="35"/>
      <c r="D69" s="276" t="s">
        <v>379</v>
      </c>
      <c r="E69" s="31">
        <v>20000</v>
      </c>
      <c r="F69" s="31">
        <f t="shared" ref="F69:G71" si="19">SUM(F70)</f>
        <v>0</v>
      </c>
      <c r="G69" s="31">
        <f t="shared" si="19"/>
        <v>20000</v>
      </c>
      <c r="H69" s="31">
        <f>SUM(E69+F69-G69)</f>
        <v>0</v>
      </c>
    </row>
    <row r="70" spans="1:8" s="17" customFormat="1" ht="12" customHeight="1" thickTop="1" x14ac:dyDescent="0.2">
      <c r="A70" s="53"/>
      <c r="B70" s="277" t="s">
        <v>380</v>
      </c>
      <c r="C70" s="278"/>
      <c r="D70" s="279" t="s">
        <v>381</v>
      </c>
      <c r="E70" s="37">
        <v>20000</v>
      </c>
      <c r="F70" s="37">
        <f t="shared" si="19"/>
        <v>0</v>
      </c>
      <c r="G70" s="37">
        <f t="shared" si="19"/>
        <v>20000</v>
      </c>
      <c r="H70" s="37">
        <f>SUM(E70+F70-G70)</f>
        <v>0</v>
      </c>
    </row>
    <row r="71" spans="1:8" s="17" customFormat="1" ht="12" customHeight="1" x14ac:dyDescent="0.2">
      <c r="A71" s="26"/>
      <c r="B71" s="47"/>
      <c r="C71" s="27"/>
      <c r="D71" s="455" t="s">
        <v>38</v>
      </c>
      <c r="E71" s="285">
        <v>20000</v>
      </c>
      <c r="F71" s="456">
        <f t="shared" si="19"/>
        <v>0</v>
      </c>
      <c r="G71" s="456">
        <f t="shared" si="19"/>
        <v>20000</v>
      </c>
      <c r="H71" s="285">
        <f>SUM(E71+F71-G71)</f>
        <v>0</v>
      </c>
    </row>
    <row r="72" spans="1:8" s="17" customFormat="1" ht="33" customHeight="1" x14ac:dyDescent="0.2">
      <c r="A72" s="70"/>
      <c r="B72" s="58"/>
      <c r="C72" s="85">
        <v>2110</v>
      </c>
      <c r="D72" s="61" t="s">
        <v>382</v>
      </c>
      <c r="E72" s="280">
        <v>20000</v>
      </c>
      <c r="F72" s="281"/>
      <c r="G72" s="281">
        <v>20000</v>
      </c>
      <c r="H72" s="280">
        <f t="shared" ref="H72:H84" si="20">SUM(E72+F72-G72)</f>
        <v>0</v>
      </c>
    </row>
    <row r="73" spans="1:8" s="17" customFormat="1" ht="12" customHeight="1" thickBot="1" x14ac:dyDescent="0.25">
      <c r="A73" s="44">
        <v>700</v>
      </c>
      <c r="B73" s="44"/>
      <c r="C73" s="45"/>
      <c r="D73" s="46" t="s">
        <v>383</v>
      </c>
      <c r="E73" s="31">
        <v>426000</v>
      </c>
      <c r="F73" s="31">
        <f t="shared" ref="F73:G75" si="21">SUM(F74)</f>
        <v>24100</v>
      </c>
      <c r="G73" s="31">
        <f t="shared" si="21"/>
        <v>0</v>
      </c>
      <c r="H73" s="31">
        <f>SUM(E73+F73-G73)</f>
        <v>450100</v>
      </c>
    </row>
    <row r="74" spans="1:8" s="17" customFormat="1" ht="12" customHeight="1" thickTop="1" x14ac:dyDescent="0.2">
      <c r="A74" s="44"/>
      <c r="B74" s="47">
        <v>70005</v>
      </c>
      <c r="C74" s="27"/>
      <c r="D74" s="51" t="s">
        <v>141</v>
      </c>
      <c r="E74" s="37">
        <v>426000</v>
      </c>
      <c r="F74" s="37">
        <f t="shared" si="21"/>
        <v>24100</v>
      </c>
      <c r="G74" s="37">
        <f t="shared" si="21"/>
        <v>0</v>
      </c>
      <c r="H74" s="37">
        <f>SUM(E74+F74-G74)</f>
        <v>450100</v>
      </c>
    </row>
    <row r="75" spans="1:8" s="17" customFormat="1" ht="12" customHeight="1" x14ac:dyDescent="0.2">
      <c r="A75" s="26"/>
      <c r="B75" s="47"/>
      <c r="C75" s="27"/>
      <c r="D75" s="455" t="s">
        <v>38</v>
      </c>
      <c r="E75" s="285">
        <v>426000</v>
      </c>
      <c r="F75" s="456">
        <f t="shared" si="21"/>
        <v>24100</v>
      </c>
      <c r="G75" s="456">
        <f t="shared" si="21"/>
        <v>0</v>
      </c>
      <c r="H75" s="285">
        <f>SUM(E75+F75-G75)</f>
        <v>450100</v>
      </c>
    </row>
    <row r="76" spans="1:8" s="17" customFormat="1" ht="34.5" customHeight="1" x14ac:dyDescent="0.2">
      <c r="A76" s="44"/>
      <c r="B76" s="26"/>
      <c r="C76" s="57">
        <v>2110</v>
      </c>
      <c r="D76" s="66" t="s">
        <v>382</v>
      </c>
      <c r="E76" s="282">
        <v>426000</v>
      </c>
      <c r="F76" s="283">
        <v>24100</v>
      </c>
      <c r="G76" s="283"/>
      <c r="H76" s="282">
        <f t="shared" ref="H76" si="22">SUM(E76+F76-G76)</f>
        <v>450100</v>
      </c>
    </row>
    <row r="77" spans="1:8" s="17" customFormat="1" ht="12" customHeight="1" thickBot="1" x14ac:dyDescent="0.25">
      <c r="A77" s="45" t="s">
        <v>384</v>
      </c>
      <c r="B77" s="44"/>
      <c r="C77" s="45"/>
      <c r="D77" s="46" t="s">
        <v>142</v>
      </c>
      <c r="E77" s="31">
        <v>1455100</v>
      </c>
      <c r="F77" s="31">
        <f>SUM(F78)</f>
        <v>0</v>
      </c>
      <c r="G77" s="31">
        <f>SUM(G78)</f>
        <v>20000</v>
      </c>
      <c r="H77" s="31">
        <f t="shared" si="20"/>
        <v>1435100</v>
      </c>
    </row>
    <row r="78" spans="1:8" s="17" customFormat="1" ht="12" customHeight="1" thickTop="1" x14ac:dyDescent="0.2">
      <c r="A78" s="44"/>
      <c r="B78" s="47">
        <v>71012</v>
      </c>
      <c r="C78" s="56"/>
      <c r="D78" s="36" t="s">
        <v>143</v>
      </c>
      <c r="E78" s="37">
        <v>518000</v>
      </c>
      <c r="F78" s="37">
        <f t="shared" ref="F78:G78" si="23">SUM(F79)</f>
        <v>0</v>
      </c>
      <c r="G78" s="37">
        <f t="shared" si="23"/>
        <v>20000</v>
      </c>
      <c r="H78" s="37">
        <f t="shared" si="20"/>
        <v>498000</v>
      </c>
    </row>
    <row r="79" spans="1:8" s="17" customFormat="1" ht="12" customHeight="1" x14ac:dyDescent="0.2">
      <c r="A79" s="53"/>
      <c r="B79" s="47"/>
      <c r="C79" s="27"/>
      <c r="D79" s="455" t="s">
        <v>38</v>
      </c>
      <c r="E79" s="285">
        <v>518000</v>
      </c>
      <c r="F79" s="456">
        <f>SUM(F80:F80)</f>
        <v>0</v>
      </c>
      <c r="G79" s="456">
        <f>SUM(G80:G80)</f>
        <v>20000</v>
      </c>
      <c r="H79" s="285">
        <f t="shared" si="20"/>
        <v>498000</v>
      </c>
    </row>
    <row r="80" spans="1:8" s="17" customFormat="1" ht="32.25" customHeight="1" x14ac:dyDescent="0.2">
      <c r="A80" s="52"/>
      <c r="B80" s="26"/>
      <c r="C80" s="57">
        <v>2110</v>
      </c>
      <c r="D80" s="66" t="s">
        <v>382</v>
      </c>
      <c r="E80" s="42">
        <v>518000</v>
      </c>
      <c r="F80" s="42"/>
      <c r="G80" s="42">
        <v>20000</v>
      </c>
      <c r="H80" s="42">
        <f>SUM(E80+F80-G80)</f>
        <v>498000</v>
      </c>
    </row>
    <row r="81" spans="1:8" s="17" customFormat="1" ht="12" customHeight="1" thickBot="1" x14ac:dyDescent="0.25">
      <c r="A81" s="52">
        <v>752</v>
      </c>
      <c r="B81" s="44"/>
      <c r="C81" s="45"/>
      <c r="D81" s="46" t="s">
        <v>365</v>
      </c>
      <c r="E81" s="34">
        <v>35500</v>
      </c>
      <c r="F81" s="34">
        <f t="shared" ref="F81:G81" si="24">SUM(F82)</f>
        <v>14800</v>
      </c>
      <c r="G81" s="34">
        <f t="shared" si="24"/>
        <v>13000</v>
      </c>
      <c r="H81" s="34">
        <f t="shared" si="20"/>
        <v>37300</v>
      </c>
    </row>
    <row r="82" spans="1:8" s="17" customFormat="1" ht="12" customHeight="1" thickTop="1" x14ac:dyDescent="0.2">
      <c r="A82" s="52"/>
      <c r="B82" s="56">
        <v>75224</v>
      </c>
      <c r="C82" s="35"/>
      <c r="D82" s="272" t="s">
        <v>366</v>
      </c>
      <c r="E82" s="37">
        <v>33000</v>
      </c>
      <c r="F82" s="38">
        <f>SUM(F83)</f>
        <v>14800</v>
      </c>
      <c r="G82" s="38">
        <f>SUM(G83)</f>
        <v>13000</v>
      </c>
      <c r="H82" s="37">
        <f t="shared" si="20"/>
        <v>34800</v>
      </c>
    </row>
    <row r="83" spans="1:8" s="17" customFormat="1" ht="12" customHeight="1" x14ac:dyDescent="0.2">
      <c r="A83" s="52"/>
      <c r="B83" s="47"/>
      <c r="C83" s="27"/>
      <c r="D83" s="455" t="s">
        <v>38</v>
      </c>
      <c r="E83" s="285">
        <v>33000</v>
      </c>
      <c r="F83" s="456">
        <f>SUM(F84)</f>
        <v>14800</v>
      </c>
      <c r="G83" s="456">
        <f>SUM(G84)</f>
        <v>13000</v>
      </c>
      <c r="H83" s="285">
        <f t="shared" si="20"/>
        <v>34800</v>
      </c>
    </row>
    <row r="84" spans="1:8" s="17" customFormat="1" ht="32.25" customHeight="1" x14ac:dyDescent="0.2">
      <c r="A84" s="52"/>
      <c r="B84" s="44"/>
      <c r="C84" s="57">
        <v>2110</v>
      </c>
      <c r="D84" s="66" t="s">
        <v>382</v>
      </c>
      <c r="E84" s="62">
        <v>33000</v>
      </c>
      <c r="F84" s="42">
        <v>14800</v>
      </c>
      <c r="G84" s="42">
        <v>13000</v>
      </c>
      <c r="H84" s="62">
        <f t="shared" si="20"/>
        <v>34800</v>
      </c>
    </row>
    <row r="85" spans="1:8" s="17" customFormat="1" ht="12" customHeight="1" x14ac:dyDescent="0.2">
      <c r="A85" s="52">
        <v>754</v>
      </c>
      <c r="B85" s="44"/>
      <c r="C85" s="45"/>
      <c r="D85" s="46" t="s">
        <v>127</v>
      </c>
      <c r="E85" s="49"/>
      <c r="F85" s="49"/>
      <c r="G85" s="49"/>
      <c r="H85" s="49"/>
    </row>
    <row r="86" spans="1:8" s="17" customFormat="1" ht="12" customHeight="1" thickBot="1" x14ac:dyDescent="0.25">
      <c r="A86" s="52"/>
      <c r="B86" s="44"/>
      <c r="C86" s="45"/>
      <c r="D86" s="46" t="s">
        <v>128</v>
      </c>
      <c r="E86" s="31">
        <v>16661500</v>
      </c>
      <c r="F86" s="31">
        <f t="shared" ref="F86:G88" si="25">SUM(F87)</f>
        <v>45000</v>
      </c>
      <c r="G86" s="31">
        <f t="shared" si="25"/>
        <v>0</v>
      </c>
      <c r="H86" s="31">
        <f>SUM(E86+F86-G86)</f>
        <v>16706500</v>
      </c>
    </row>
    <row r="87" spans="1:8" s="17" customFormat="1" ht="12" customHeight="1" thickTop="1" x14ac:dyDescent="0.2">
      <c r="A87" s="53"/>
      <c r="B87" s="47">
        <v>75411</v>
      </c>
      <c r="C87" s="27"/>
      <c r="D87" s="55" t="s">
        <v>385</v>
      </c>
      <c r="E87" s="37">
        <v>16661500</v>
      </c>
      <c r="F87" s="37">
        <f t="shared" si="25"/>
        <v>45000</v>
      </c>
      <c r="G87" s="37">
        <f t="shared" si="25"/>
        <v>0</v>
      </c>
      <c r="H87" s="37">
        <f>SUM(E87+F87-G87)</f>
        <v>16706500</v>
      </c>
    </row>
    <row r="88" spans="1:8" s="17" customFormat="1" ht="12" customHeight="1" x14ac:dyDescent="0.2">
      <c r="A88" s="26"/>
      <c r="B88" s="47"/>
      <c r="C88" s="27"/>
      <c r="D88" s="455" t="s">
        <v>38</v>
      </c>
      <c r="E88" s="285">
        <v>16661500</v>
      </c>
      <c r="F88" s="456">
        <f t="shared" si="25"/>
        <v>45000</v>
      </c>
      <c r="G88" s="456">
        <f t="shared" si="25"/>
        <v>0</v>
      </c>
      <c r="H88" s="285">
        <f>SUM(E88+F88-G88)</f>
        <v>16706500</v>
      </c>
    </row>
    <row r="89" spans="1:8" s="17" customFormat="1" ht="33" customHeight="1" x14ac:dyDescent="0.2">
      <c r="A89" s="44"/>
      <c r="B89" s="26"/>
      <c r="C89" s="57">
        <v>2110</v>
      </c>
      <c r="D89" s="66" t="s">
        <v>382</v>
      </c>
      <c r="E89" s="62">
        <v>16661500</v>
      </c>
      <c r="F89" s="42">
        <v>45000</v>
      </c>
      <c r="G89" s="42"/>
      <c r="H89" s="62">
        <f t="shared" ref="H89" si="26">SUM(E89+F89-G89)</f>
        <v>16706500</v>
      </c>
    </row>
    <row r="90" spans="1:8" s="17" customFormat="1" ht="12" customHeight="1" thickBot="1" x14ac:dyDescent="0.25">
      <c r="A90" s="44">
        <v>852</v>
      </c>
      <c r="B90" s="44"/>
      <c r="C90" s="45"/>
      <c r="D90" s="46" t="s">
        <v>21</v>
      </c>
      <c r="E90" s="31">
        <v>454800</v>
      </c>
      <c r="F90" s="31">
        <f>SUM(F91)</f>
        <v>24200</v>
      </c>
      <c r="G90" s="31">
        <f>SUM(G91)</f>
        <v>0</v>
      </c>
      <c r="H90" s="31">
        <f>SUM(E90+F90-G90)</f>
        <v>479000</v>
      </c>
    </row>
    <row r="91" spans="1:8" s="17" customFormat="1" ht="12" customHeight="1" thickTop="1" x14ac:dyDescent="0.2">
      <c r="A91" s="44"/>
      <c r="B91" s="47">
        <v>85205</v>
      </c>
      <c r="C91" s="27"/>
      <c r="D91" s="51" t="s">
        <v>386</v>
      </c>
      <c r="E91" s="37">
        <v>454800</v>
      </c>
      <c r="F91" s="37">
        <f t="shared" ref="F91:G91" si="27">SUM(F92)</f>
        <v>24200</v>
      </c>
      <c r="G91" s="37">
        <f t="shared" si="27"/>
        <v>0</v>
      </c>
      <c r="H91" s="37">
        <f t="shared" ref="H91:H93" si="28">SUM(E91+F91-G91)</f>
        <v>479000</v>
      </c>
    </row>
    <row r="92" spans="1:8" s="17" customFormat="1" ht="12" customHeight="1" x14ac:dyDescent="0.2">
      <c r="A92" s="53"/>
      <c r="B92" s="47"/>
      <c r="C92" s="27"/>
      <c r="D92" s="455" t="s">
        <v>38</v>
      </c>
      <c r="E92" s="285">
        <v>454800</v>
      </c>
      <c r="F92" s="456">
        <f>SUM(F93:F93)</f>
        <v>24200</v>
      </c>
      <c r="G92" s="456">
        <f>SUM(G93:G93)</f>
        <v>0</v>
      </c>
      <c r="H92" s="285">
        <f t="shared" si="28"/>
        <v>479000</v>
      </c>
    </row>
    <row r="93" spans="1:8" s="17" customFormat="1" ht="33" customHeight="1" x14ac:dyDescent="0.2">
      <c r="A93" s="52"/>
      <c r="B93" s="26"/>
      <c r="C93" s="57">
        <v>2110</v>
      </c>
      <c r="D93" s="66" t="s">
        <v>382</v>
      </c>
      <c r="E93" s="42">
        <v>454800</v>
      </c>
      <c r="F93" s="43">
        <v>24200</v>
      </c>
      <c r="G93" s="284"/>
      <c r="H93" s="42">
        <f t="shared" si="28"/>
        <v>479000</v>
      </c>
    </row>
    <row r="94" spans="1:8" s="17" customFormat="1" ht="12" customHeight="1" thickBot="1" x14ac:dyDescent="0.25">
      <c r="A94" s="52">
        <v>853</v>
      </c>
      <c r="B94" s="44"/>
      <c r="C94" s="45"/>
      <c r="D94" s="46" t="s">
        <v>36</v>
      </c>
      <c r="E94" s="31">
        <v>507900</v>
      </c>
      <c r="F94" s="31">
        <f>SUM(F95)</f>
        <v>39732</v>
      </c>
      <c r="G94" s="31">
        <f t="shared" ref="F94:G96" si="29">SUM(G95)</f>
        <v>9933</v>
      </c>
      <c r="H94" s="31">
        <f>SUM(E94+F94-G94)</f>
        <v>537699</v>
      </c>
    </row>
    <row r="95" spans="1:8" s="17" customFormat="1" ht="12" customHeight="1" thickTop="1" x14ac:dyDescent="0.2">
      <c r="A95" s="52"/>
      <c r="B95" s="47">
        <v>85395</v>
      </c>
      <c r="C95" s="27"/>
      <c r="D95" s="36" t="s">
        <v>27</v>
      </c>
      <c r="E95" s="37">
        <v>0</v>
      </c>
      <c r="F95" s="37">
        <f>SUM(F96)</f>
        <v>39732</v>
      </c>
      <c r="G95" s="37">
        <f t="shared" si="29"/>
        <v>9933</v>
      </c>
      <c r="H95" s="37">
        <f>SUM(E95+F95-G95)</f>
        <v>29799</v>
      </c>
    </row>
    <row r="96" spans="1:8" s="17" customFormat="1" ht="12" customHeight="1" x14ac:dyDescent="0.2">
      <c r="A96" s="26"/>
      <c r="B96" s="47"/>
      <c r="C96" s="27"/>
      <c r="D96" s="455" t="s">
        <v>38</v>
      </c>
      <c r="E96" s="285">
        <v>0</v>
      </c>
      <c r="F96" s="456">
        <f t="shared" si="29"/>
        <v>39732</v>
      </c>
      <c r="G96" s="456">
        <f t="shared" si="29"/>
        <v>9933</v>
      </c>
      <c r="H96" s="285">
        <f>SUM(E96+F96-G96)</f>
        <v>29799</v>
      </c>
    </row>
    <row r="97" spans="1:8" s="17" customFormat="1" ht="33.75" customHeight="1" x14ac:dyDescent="0.2">
      <c r="A97" s="44"/>
      <c r="B97" s="26"/>
      <c r="C97" s="57">
        <v>2110</v>
      </c>
      <c r="D97" s="66" t="s">
        <v>382</v>
      </c>
      <c r="E97" s="62">
        <v>0</v>
      </c>
      <c r="F97" s="42">
        <v>39732</v>
      </c>
      <c r="G97" s="42">
        <v>9933</v>
      </c>
      <c r="H97" s="62">
        <f t="shared" ref="H97" si="30">SUM(E97+F97-G97)</f>
        <v>29799</v>
      </c>
    </row>
    <row r="98" spans="1:8" s="17" customFormat="1" ht="20.25" customHeight="1" thickBot="1" x14ac:dyDescent="0.25">
      <c r="A98" s="47"/>
      <c r="B98" s="47"/>
      <c r="C98" s="27"/>
      <c r="D98" s="28" t="s">
        <v>40</v>
      </c>
      <c r="E98" s="29">
        <v>959798132.71000016</v>
      </c>
      <c r="F98" s="29">
        <f>SUM(F99,F414,F472)</f>
        <v>3165421.79</v>
      </c>
      <c r="G98" s="29">
        <f>SUM(G99,G414,G472)</f>
        <v>2455861.02</v>
      </c>
      <c r="H98" s="29">
        <f t="shared" si="18"/>
        <v>960507693.48000014</v>
      </c>
    </row>
    <row r="99" spans="1:8" s="17" customFormat="1" ht="17.25" customHeight="1" thickBot="1" x14ac:dyDescent="0.25">
      <c r="A99" s="47"/>
      <c r="B99" s="47"/>
      <c r="C99" s="27"/>
      <c r="D99" s="30" t="s">
        <v>41</v>
      </c>
      <c r="E99" s="31">
        <v>897381932.71000016</v>
      </c>
      <c r="F99" s="31">
        <f>SUM(F100,F120,F131,F161,F167,F171,F176,F308,F320,F364,F381,F392,F402,F407)</f>
        <v>2497696.11</v>
      </c>
      <c r="G99" s="31">
        <f>SUM(G100,G120,G131,G161,G167,G171,G176,G308,G320,G364,G381,G392,G402,G407)</f>
        <v>2202318.11</v>
      </c>
      <c r="H99" s="31">
        <f t="shared" si="18"/>
        <v>897677310.71000016</v>
      </c>
    </row>
    <row r="100" spans="1:8" s="17" customFormat="1" ht="17.25" customHeight="1" thickTop="1" thickBot="1" x14ac:dyDescent="0.25">
      <c r="A100" s="44">
        <v>600</v>
      </c>
      <c r="B100" s="44"/>
      <c r="C100" s="45"/>
      <c r="D100" s="46" t="s">
        <v>42</v>
      </c>
      <c r="E100" s="31">
        <v>132717406.09</v>
      </c>
      <c r="F100" s="31">
        <f>SUM(F101,F107,F111,F114,F117)</f>
        <v>54700</v>
      </c>
      <c r="G100" s="31">
        <f>SUM(G101,G107,G111,G114,G117)</f>
        <v>54700</v>
      </c>
      <c r="H100" s="31">
        <f>SUM(E100+F100-G100)</f>
        <v>132717406.09</v>
      </c>
    </row>
    <row r="101" spans="1:8" s="17" customFormat="1" ht="12" customHeight="1" thickTop="1" x14ac:dyDescent="0.2">
      <c r="A101" s="44"/>
      <c r="B101" s="47">
        <v>60004</v>
      </c>
      <c r="C101" s="27"/>
      <c r="D101" s="36" t="s">
        <v>387</v>
      </c>
      <c r="E101" s="63">
        <v>33270406.350000001</v>
      </c>
      <c r="F101" s="63">
        <f>SUM(F102,F105)</f>
        <v>35000</v>
      </c>
      <c r="G101" s="63">
        <f>SUM(G102,G105)</f>
        <v>30000</v>
      </c>
      <c r="H101" s="37">
        <f>SUM(E101+F101-G101)</f>
        <v>33275406.350000001</v>
      </c>
    </row>
    <row r="102" spans="1:8" s="17" customFormat="1" ht="12" customHeight="1" x14ac:dyDescent="0.2">
      <c r="A102" s="44"/>
      <c r="B102" s="47"/>
      <c r="C102" s="67"/>
      <c r="D102" s="459" t="s">
        <v>388</v>
      </c>
      <c r="E102" s="285">
        <v>33062876.350000001</v>
      </c>
      <c r="F102" s="285">
        <f>SUM(F103:F104)</f>
        <v>30000</v>
      </c>
      <c r="G102" s="285">
        <f>SUM(G103:G104)</f>
        <v>30000</v>
      </c>
      <c r="H102" s="285">
        <f>SUM(E102+F102-G102)</f>
        <v>33062876.350000001</v>
      </c>
    </row>
    <row r="103" spans="1:8" s="17" customFormat="1" ht="12" customHeight="1" x14ac:dyDescent="0.2">
      <c r="A103" s="44"/>
      <c r="B103" s="47"/>
      <c r="C103" s="56">
        <v>4300</v>
      </c>
      <c r="D103" s="65" t="s">
        <v>46</v>
      </c>
      <c r="E103" s="42">
        <v>32852876.350000001</v>
      </c>
      <c r="F103" s="54"/>
      <c r="G103" s="54">
        <v>30000</v>
      </c>
      <c r="H103" s="42">
        <f t="shared" ref="H103:H104" si="31">SUM(E103+F103-G103)</f>
        <v>32822876.350000001</v>
      </c>
    </row>
    <row r="104" spans="1:8" s="17" customFormat="1" ht="22.5" customHeight="1" x14ac:dyDescent="0.2">
      <c r="A104" s="44"/>
      <c r="B104" s="47"/>
      <c r="C104" s="57">
        <v>4390</v>
      </c>
      <c r="D104" s="66" t="s">
        <v>389</v>
      </c>
      <c r="E104" s="54">
        <v>15000</v>
      </c>
      <c r="F104" s="54">
        <v>30000</v>
      </c>
      <c r="G104" s="54"/>
      <c r="H104" s="42">
        <f t="shared" si="31"/>
        <v>45000</v>
      </c>
    </row>
    <row r="105" spans="1:8" s="17" customFormat="1" ht="12" customHeight="1" x14ac:dyDescent="0.2">
      <c r="A105" s="44"/>
      <c r="B105" s="47"/>
      <c r="C105" s="64"/>
      <c r="D105" s="460" t="s">
        <v>44</v>
      </c>
      <c r="E105" s="285">
        <v>207530</v>
      </c>
      <c r="F105" s="285">
        <f>SUM(F106:F106)</f>
        <v>5000</v>
      </c>
      <c r="G105" s="285">
        <f>SUM(G106:G106)</f>
        <v>0</v>
      </c>
      <c r="H105" s="285">
        <f>SUM(E105+F105-G105)</f>
        <v>212530</v>
      </c>
    </row>
    <row r="106" spans="1:8" s="17" customFormat="1" ht="22.5" customHeight="1" x14ac:dyDescent="0.2">
      <c r="A106" s="44"/>
      <c r="B106" s="44"/>
      <c r="C106" s="57">
        <v>4400</v>
      </c>
      <c r="D106" s="84" t="s">
        <v>390</v>
      </c>
      <c r="E106" s="54">
        <v>0</v>
      </c>
      <c r="F106" s="54">
        <v>5000</v>
      </c>
      <c r="G106" s="54"/>
      <c r="H106" s="42">
        <f t="shared" ref="H106" si="32">SUM(E106+F106-G106)</f>
        <v>5000</v>
      </c>
    </row>
    <row r="107" spans="1:8" s="17" customFormat="1" ht="12" customHeight="1" x14ac:dyDescent="0.2">
      <c r="A107" s="44"/>
      <c r="B107" s="47">
        <v>60015</v>
      </c>
      <c r="C107" s="27"/>
      <c r="D107" s="36" t="s">
        <v>43</v>
      </c>
      <c r="E107" s="63">
        <v>46652576.119999997</v>
      </c>
      <c r="F107" s="63">
        <f>SUM(F108)</f>
        <v>11000</v>
      </c>
      <c r="G107" s="63">
        <f>SUM(G108)</f>
        <v>1200</v>
      </c>
      <c r="H107" s="37">
        <f>SUM(E107+F107-G107)</f>
        <v>46662376.119999997</v>
      </c>
    </row>
    <row r="108" spans="1:8" s="17" customFormat="1" ht="12" customHeight="1" x14ac:dyDescent="0.2">
      <c r="A108" s="44"/>
      <c r="B108" s="47"/>
      <c r="C108" s="64"/>
      <c r="D108" s="460" t="s">
        <v>44</v>
      </c>
      <c r="E108" s="285">
        <v>12252594</v>
      </c>
      <c r="F108" s="285">
        <f>SUM(F109:F110)</f>
        <v>11000</v>
      </c>
      <c r="G108" s="285">
        <f>SUM(G109:G110)</f>
        <v>1200</v>
      </c>
      <c r="H108" s="285">
        <f>SUM(E108+F108-G108)</f>
        <v>12262394</v>
      </c>
    </row>
    <row r="109" spans="1:8" s="17" customFormat="1" ht="12" customHeight="1" x14ac:dyDescent="0.2">
      <c r="A109" s="44"/>
      <c r="B109" s="47"/>
      <c r="C109" s="56">
        <v>4300</v>
      </c>
      <c r="D109" s="65" t="s">
        <v>46</v>
      </c>
      <c r="E109" s="54">
        <v>5854576</v>
      </c>
      <c r="F109" s="54">
        <v>11000</v>
      </c>
      <c r="G109" s="54"/>
      <c r="H109" s="42">
        <f t="shared" ref="H109:H117" si="33">SUM(E109+F109-G109)</f>
        <v>5865576</v>
      </c>
    </row>
    <row r="110" spans="1:8" s="17" customFormat="1" ht="12" customHeight="1" x14ac:dyDescent="0.2">
      <c r="A110" s="44"/>
      <c r="B110" s="47"/>
      <c r="C110" s="56">
        <v>4430</v>
      </c>
      <c r="D110" s="65" t="s">
        <v>47</v>
      </c>
      <c r="E110" s="54">
        <v>535500</v>
      </c>
      <c r="F110" s="54"/>
      <c r="G110" s="54">
        <v>1200</v>
      </c>
      <c r="H110" s="42">
        <f t="shared" si="33"/>
        <v>534300</v>
      </c>
    </row>
    <row r="111" spans="1:8" s="17" customFormat="1" ht="12" customHeight="1" x14ac:dyDescent="0.2">
      <c r="A111" s="44"/>
      <c r="B111" s="67">
        <v>60017</v>
      </c>
      <c r="C111" s="68"/>
      <c r="D111" s="69" t="s">
        <v>48</v>
      </c>
      <c r="E111" s="63">
        <v>916176</v>
      </c>
      <c r="F111" s="63">
        <f>SUM(F112)</f>
        <v>0</v>
      </c>
      <c r="G111" s="63">
        <f>SUM(G112)</f>
        <v>23500</v>
      </c>
      <c r="H111" s="37">
        <f>SUM(E111+F111-G111)</f>
        <v>892676</v>
      </c>
    </row>
    <row r="112" spans="1:8" s="17" customFormat="1" ht="12" customHeight="1" x14ac:dyDescent="0.2">
      <c r="A112" s="44"/>
      <c r="B112" s="47"/>
      <c r="C112" s="67"/>
      <c r="D112" s="460" t="s">
        <v>44</v>
      </c>
      <c r="E112" s="285">
        <v>416176</v>
      </c>
      <c r="F112" s="285">
        <f>SUM(F113:F113)</f>
        <v>0</v>
      </c>
      <c r="G112" s="285">
        <f>SUM(G113:G113)</f>
        <v>23500</v>
      </c>
      <c r="H112" s="285">
        <f>SUM(E112+F112-G112)</f>
        <v>392676</v>
      </c>
    </row>
    <row r="113" spans="1:8" s="17" customFormat="1" ht="12" customHeight="1" x14ac:dyDescent="0.2">
      <c r="A113" s="44"/>
      <c r="B113" s="44"/>
      <c r="C113" s="56">
        <v>4300</v>
      </c>
      <c r="D113" s="65" t="s">
        <v>46</v>
      </c>
      <c r="E113" s="54">
        <v>195176</v>
      </c>
      <c r="F113" s="54"/>
      <c r="G113" s="54">
        <v>23500</v>
      </c>
      <c r="H113" s="42">
        <f t="shared" ref="H113" si="34">SUM(E113+F113-G113)</f>
        <v>171676</v>
      </c>
    </row>
    <row r="114" spans="1:8" s="17" customFormat="1" ht="12" customHeight="1" x14ac:dyDescent="0.2">
      <c r="A114" s="44"/>
      <c r="B114" s="74">
        <v>60021</v>
      </c>
      <c r="C114" s="74"/>
      <c r="D114" s="75" t="s">
        <v>391</v>
      </c>
      <c r="E114" s="63">
        <v>188650</v>
      </c>
      <c r="F114" s="63">
        <f>SUM(F115)</f>
        <v>7500</v>
      </c>
      <c r="G114" s="63">
        <f>SUM(G115)</f>
        <v>0</v>
      </c>
      <c r="H114" s="37">
        <f>SUM(E114+F114-G114)</f>
        <v>196150</v>
      </c>
    </row>
    <row r="115" spans="1:8" s="17" customFormat="1" ht="12" customHeight="1" x14ac:dyDescent="0.2">
      <c r="A115" s="44"/>
      <c r="B115" s="44"/>
      <c r="C115" s="67"/>
      <c r="D115" s="460" t="s">
        <v>44</v>
      </c>
      <c r="E115" s="285">
        <v>188650</v>
      </c>
      <c r="F115" s="285">
        <f>SUM(F116:F116)</f>
        <v>7500</v>
      </c>
      <c r="G115" s="285">
        <f>SUM(G116:G116)</f>
        <v>0</v>
      </c>
      <c r="H115" s="285">
        <f>SUM(E115+F115-G115)</f>
        <v>196150</v>
      </c>
    </row>
    <row r="116" spans="1:8" s="17" customFormat="1" ht="12" customHeight="1" x14ac:dyDescent="0.2">
      <c r="A116" s="44"/>
      <c r="B116" s="44"/>
      <c r="C116" s="56">
        <v>4300</v>
      </c>
      <c r="D116" s="65" t="s">
        <v>46</v>
      </c>
      <c r="E116" s="54">
        <v>125000</v>
      </c>
      <c r="F116" s="54">
        <v>7500</v>
      </c>
      <c r="G116" s="54"/>
      <c r="H116" s="42">
        <f t="shared" ref="H116" si="35">SUM(E116+F116-G116)</f>
        <v>132500</v>
      </c>
    </row>
    <row r="117" spans="1:8" s="17" customFormat="1" ht="12" customHeight="1" x14ac:dyDescent="0.2">
      <c r="A117" s="44"/>
      <c r="B117" s="47">
        <v>60095</v>
      </c>
      <c r="C117" s="27"/>
      <c r="D117" s="36" t="s">
        <v>27</v>
      </c>
      <c r="E117" s="63">
        <v>4775718</v>
      </c>
      <c r="F117" s="38">
        <f>SUM(F118)</f>
        <v>1200</v>
      </c>
      <c r="G117" s="38">
        <f>SUM(G118)</f>
        <v>0</v>
      </c>
      <c r="H117" s="37">
        <f t="shared" si="33"/>
        <v>4776918</v>
      </c>
    </row>
    <row r="118" spans="1:8" s="17" customFormat="1" ht="12" customHeight="1" x14ac:dyDescent="0.2">
      <c r="A118" s="44"/>
      <c r="B118" s="47"/>
      <c r="C118" s="64"/>
      <c r="D118" s="460" t="s">
        <v>44</v>
      </c>
      <c r="E118" s="285">
        <v>4769258</v>
      </c>
      <c r="F118" s="285">
        <f>SUM(F119:F119)</f>
        <v>1200</v>
      </c>
      <c r="G118" s="285">
        <f>SUM(G119:G119)</f>
        <v>0</v>
      </c>
      <c r="H118" s="285">
        <f>SUM(E118+F118-G118)</f>
        <v>4770458</v>
      </c>
    </row>
    <row r="119" spans="1:8" s="17" customFormat="1" ht="12" customHeight="1" x14ac:dyDescent="0.2">
      <c r="A119" s="70"/>
      <c r="B119" s="71"/>
      <c r="C119" s="72">
        <v>4430</v>
      </c>
      <c r="D119" s="36" t="s">
        <v>47</v>
      </c>
      <c r="E119" s="63">
        <v>16500</v>
      </c>
      <c r="F119" s="63">
        <v>1200</v>
      </c>
      <c r="G119" s="63"/>
      <c r="H119" s="37">
        <f t="shared" ref="H119:H151" si="36">SUM(E119+F119-G119)</f>
        <v>17700</v>
      </c>
    </row>
    <row r="120" spans="1:8" s="17" customFormat="1" ht="12" customHeight="1" thickBot="1" x14ac:dyDescent="0.25">
      <c r="A120" s="52">
        <v>700</v>
      </c>
      <c r="B120" s="52"/>
      <c r="C120" s="45"/>
      <c r="D120" s="46" t="s">
        <v>383</v>
      </c>
      <c r="E120" s="31">
        <v>76433686</v>
      </c>
      <c r="F120" s="34">
        <f>SUM(F121,F126)</f>
        <v>67000</v>
      </c>
      <c r="G120" s="34">
        <f>SUM(G121,G126)</f>
        <v>13600</v>
      </c>
      <c r="H120" s="31">
        <f t="shared" si="36"/>
        <v>76487086</v>
      </c>
    </row>
    <row r="121" spans="1:8" s="17" customFormat="1" ht="12" customHeight="1" thickTop="1" x14ac:dyDescent="0.2">
      <c r="A121" s="52"/>
      <c r="B121" s="47">
        <v>70005</v>
      </c>
      <c r="C121" s="27"/>
      <c r="D121" s="36" t="s">
        <v>141</v>
      </c>
      <c r="E121" s="37">
        <v>3123910</v>
      </c>
      <c r="F121" s="38">
        <f>SUM(F122)</f>
        <v>0</v>
      </c>
      <c r="G121" s="38">
        <f>SUM(G122)</f>
        <v>11600</v>
      </c>
      <c r="H121" s="37">
        <f t="shared" si="36"/>
        <v>3112310</v>
      </c>
    </row>
    <row r="122" spans="1:8" s="17" customFormat="1" ht="12" customHeight="1" x14ac:dyDescent="0.2">
      <c r="A122" s="52"/>
      <c r="B122" s="47"/>
      <c r="C122" s="27"/>
      <c r="D122" s="460" t="s">
        <v>392</v>
      </c>
      <c r="E122" s="461">
        <v>3117410</v>
      </c>
      <c r="F122" s="456">
        <f>SUM(F123:F125)</f>
        <v>0</v>
      </c>
      <c r="G122" s="456">
        <f>SUM(G123:G125)</f>
        <v>11600</v>
      </c>
      <c r="H122" s="285">
        <f>SUM(E122+F122-G122)</f>
        <v>3105810</v>
      </c>
    </row>
    <row r="123" spans="1:8" s="17" customFormat="1" ht="12" customHeight="1" x14ac:dyDescent="0.2">
      <c r="A123" s="52"/>
      <c r="B123" s="47"/>
      <c r="C123" s="56">
        <v>4300</v>
      </c>
      <c r="D123" s="65" t="s">
        <v>46</v>
      </c>
      <c r="E123" s="54">
        <v>45000</v>
      </c>
      <c r="F123" s="62"/>
      <c r="G123" s="62">
        <v>5000</v>
      </c>
      <c r="H123" s="54">
        <f t="shared" ref="H123:H125" si="37">SUM(E123+F123-G123)</f>
        <v>40000</v>
      </c>
    </row>
    <row r="124" spans="1:8" s="17" customFormat="1" ht="12" customHeight="1" x14ac:dyDescent="0.2">
      <c r="A124" s="52"/>
      <c r="B124" s="47"/>
      <c r="C124" s="56">
        <v>4480</v>
      </c>
      <c r="D124" s="65" t="s">
        <v>66</v>
      </c>
      <c r="E124" s="54">
        <v>21000</v>
      </c>
      <c r="F124" s="62"/>
      <c r="G124" s="62">
        <v>3000</v>
      </c>
      <c r="H124" s="54">
        <f t="shared" si="37"/>
        <v>18000</v>
      </c>
    </row>
    <row r="125" spans="1:8" s="17" customFormat="1" ht="12" customHeight="1" x14ac:dyDescent="0.2">
      <c r="A125" s="52"/>
      <c r="B125" s="47"/>
      <c r="C125" s="56">
        <v>4510</v>
      </c>
      <c r="D125" s="65" t="s">
        <v>89</v>
      </c>
      <c r="E125" s="54">
        <v>45000</v>
      </c>
      <c r="F125" s="62"/>
      <c r="G125" s="62">
        <v>3600</v>
      </c>
      <c r="H125" s="54">
        <f t="shared" si="37"/>
        <v>41400</v>
      </c>
    </row>
    <row r="126" spans="1:8" s="17" customFormat="1" ht="12" customHeight="1" x14ac:dyDescent="0.2">
      <c r="A126" s="21"/>
      <c r="B126" s="67">
        <v>70007</v>
      </c>
      <c r="C126" s="68"/>
      <c r="D126" s="69" t="s">
        <v>393</v>
      </c>
      <c r="E126" s="37">
        <v>30898367</v>
      </c>
      <c r="F126" s="38">
        <f>SUM(F127)</f>
        <v>67000</v>
      </c>
      <c r="G126" s="38">
        <f>SUM(G127)</f>
        <v>2000</v>
      </c>
      <c r="H126" s="37">
        <f t="shared" si="36"/>
        <v>30963367</v>
      </c>
    </row>
    <row r="127" spans="1:8" s="17" customFormat="1" ht="12" customHeight="1" x14ac:dyDescent="0.2">
      <c r="A127" s="21"/>
      <c r="B127" s="56"/>
      <c r="C127" s="27"/>
      <c r="D127" s="460" t="s">
        <v>392</v>
      </c>
      <c r="E127" s="461">
        <v>106400</v>
      </c>
      <c r="F127" s="456">
        <f>SUM(F128:F130)</f>
        <v>67000</v>
      </c>
      <c r="G127" s="456">
        <f>SUM(G128:G130)</f>
        <v>2000</v>
      </c>
      <c r="H127" s="285">
        <f>SUM(E127+F127-G127)</f>
        <v>171400</v>
      </c>
    </row>
    <row r="128" spans="1:8" s="17" customFormat="1" ht="12" customHeight="1" x14ac:dyDescent="0.2">
      <c r="A128" s="21"/>
      <c r="B128" s="56"/>
      <c r="C128" s="56">
        <v>4300</v>
      </c>
      <c r="D128" s="65" t="s">
        <v>46</v>
      </c>
      <c r="E128" s="54">
        <v>5900</v>
      </c>
      <c r="F128" s="62"/>
      <c r="G128" s="62">
        <v>1000</v>
      </c>
      <c r="H128" s="54">
        <f t="shared" ref="H128:H130" si="38">SUM(E128+F128-G128)</f>
        <v>4900</v>
      </c>
    </row>
    <row r="129" spans="1:8" s="17" customFormat="1" ht="23.25" customHeight="1" x14ac:dyDescent="0.2">
      <c r="A129" s="21"/>
      <c r="B129" s="56"/>
      <c r="C129" s="57">
        <v>4400</v>
      </c>
      <c r="D129" s="84" t="s">
        <v>390</v>
      </c>
      <c r="E129" s="54">
        <v>15000</v>
      </c>
      <c r="F129" s="62">
        <v>67000</v>
      </c>
      <c r="G129" s="62"/>
      <c r="H129" s="54">
        <f t="shared" si="38"/>
        <v>82000</v>
      </c>
    </row>
    <row r="130" spans="1:8" s="17" customFormat="1" ht="12" customHeight="1" x14ac:dyDescent="0.2">
      <c r="A130" s="21"/>
      <c r="B130" s="56"/>
      <c r="C130" s="56">
        <v>4430</v>
      </c>
      <c r="D130" s="65" t="s">
        <v>47</v>
      </c>
      <c r="E130" s="54">
        <v>8500</v>
      </c>
      <c r="F130" s="62"/>
      <c r="G130" s="62">
        <v>1000</v>
      </c>
      <c r="H130" s="54">
        <f t="shared" si="38"/>
        <v>7500</v>
      </c>
    </row>
    <row r="131" spans="1:8" s="17" customFormat="1" ht="12" customHeight="1" thickBot="1" x14ac:dyDescent="0.25">
      <c r="A131" s="52">
        <v>750</v>
      </c>
      <c r="B131" s="52"/>
      <c r="C131" s="45"/>
      <c r="D131" s="46" t="s">
        <v>49</v>
      </c>
      <c r="E131" s="31">
        <v>72620507.879999995</v>
      </c>
      <c r="F131" s="34">
        <f>SUM(F132)</f>
        <v>317707.01</v>
      </c>
      <c r="G131" s="34">
        <f>SUM(G132)</f>
        <v>317707.01</v>
      </c>
      <c r="H131" s="73">
        <f t="shared" si="36"/>
        <v>72620507.879999995</v>
      </c>
    </row>
    <row r="132" spans="1:8" s="17" customFormat="1" ht="12" customHeight="1" thickTop="1" x14ac:dyDescent="0.2">
      <c r="A132" s="47"/>
      <c r="B132" s="27" t="s">
        <v>50</v>
      </c>
      <c r="C132" s="56"/>
      <c r="D132" s="36" t="s">
        <v>27</v>
      </c>
      <c r="E132" s="37">
        <v>20980500.18</v>
      </c>
      <c r="F132" s="38">
        <f>SUM(F133,F136,F139,F142,F147,F152)</f>
        <v>317707.01</v>
      </c>
      <c r="G132" s="38">
        <f>SUM(G133,G136,G139,G142,G147,G152)</f>
        <v>317707.01</v>
      </c>
      <c r="H132" s="37">
        <f t="shared" si="36"/>
        <v>20980500.18</v>
      </c>
    </row>
    <row r="133" spans="1:8" s="17" customFormat="1" ht="12" customHeight="1" x14ac:dyDescent="0.2">
      <c r="A133" s="47"/>
      <c r="B133" s="27"/>
      <c r="C133" s="56"/>
      <c r="D133" s="462" t="s">
        <v>394</v>
      </c>
      <c r="E133" s="461">
        <v>194990</v>
      </c>
      <c r="F133" s="463">
        <f>SUM(F134:F135)</f>
        <v>90000</v>
      </c>
      <c r="G133" s="463">
        <f>SUM(G134:G135)</f>
        <v>90000</v>
      </c>
      <c r="H133" s="285">
        <f t="shared" ref="H133" si="39">SUM(E133+F133-G133)</f>
        <v>194990</v>
      </c>
    </row>
    <row r="134" spans="1:8" s="17" customFormat="1" ht="21.75" customHeight="1" x14ac:dyDescent="0.2">
      <c r="A134" s="47"/>
      <c r="B134" s="27"/>
      <c r="C134" s="83" t="s">
        <v>395</v>
      </c>
      <c r="D134" s="77" t="s">
        <v>396</v>
      </c>
      <c r="E134" s="54">
        <v>90000</v>
      </c>
      <c r="F134" s="62"/>
      <c r="G134" s="62">
        <v>90000</v>
      </c>
      <c r="H134" s="54">
        <f t="shared" ref="H134:H135" si="40">SUM(E134+F134-G134)</f>
        <v>0</v>
      </c>
    </row>
    <row r="135" spans="1:8" s="17" customFormat="1" ht="33.75" customHeight="1" x14ac:dyDescent="0.2">
      <c r="A135" s="47"/>
      <c r="B135" s="27"/>
      <c r="C135" s="83" t="s">
        <v>397</v>
      </c>
      <c r="D135" s="77" t="s">
        <v>398</v>
      </c>
      <c r="E135" s="54">
        <v>0</v>
      </c>
      <c r="F135" s="62">
        <v>90000</v>
      </c>
      <c r="G135" s="62"/>
      <c r="H135" s="54">
        <f t="shared" si="40"/>
        <v>90000</v>
      </c>
    </row>
    <row r="136" spans="1:8" s="17" customFormat="1" ht="23.25" customHeight="1" x14ac:dyDescent="0.2">
      <c r="A136" s="47"/>
      <c r="B136" s="47"/>
      <c r="C136" s="56"/>
      <c r="D136" s="462" t="s">
        <v>51</v>
      </c>
      <c r="E136" s="461">
        <v>319872.43</v>
      </c>
      <c r="F136" s="463">
        <f>SUM(F137:F138)</f>
        <v>30</v>
      </c>
      <c r="G136" s="463">
        <f>SUM(G137:G138)</f>
        <v>30</v>
      </c>
      <c r="H136" s="285">
        <f t="shared" si="36"/>
        <v>319872.43</v>
      </c>
    </row>
    <row r="137" spans="1:8" s="17" customFormat="1" ht="12" customHeight="1" x14ac:dyDescent="0.2">
      <c r="A137" s="47"/>
      <c r="B137" s="47"/>
      <c r="C137" s="56">
        <v>4177</v>
      </c>
      <c r="D137" s="65" t="s">
        <v>53</v>
      </c>
      <c r="E137" s="62">
        <v>70572.429999999993</v>
      </c>
      <c r="F137" s="54"/>
      <c r="G137" s="54">
        <v>30</v>
      </c>
      <c r="H137" s="42">
        <f t="shared" si="36"/>
        <v>70542.429999999993</v>
      </c>
    </row>
    <row r="138" spans="1:8" s="17" customFormat="1" ht="12" customHeight="1" x14ac:dyDescent="0.2">
      <c r="A138" s="47"/>
      <c r="B138" s="47"/>
      <c r="C138" s="56">
        <v>4717</v>
      </c>
      <c r="D138" s="79" t="s">
        <v>67</v>
      </c>
      <c r="E138" s="62">
        <v>0</v>
      </c>
      <c r="F138" s="54">
        <v>30</v>
      </c>
      <c r="G138" s="54"/>
      <c r="H138" s="42">
        <f t="shared" si="36"/>
        <v>30</v>
      </c>
    </row>
    <row r="139" spans="1:8" s="17" customFormat="1" ht="12" customHeight="1" x14ac:dyDescent="0.2">
      <c r="A139" s="47"/>
      <c r="B139" s="47"/>
      <c r="C139" s="27"/>
      <c r="D139" s="464" t="s">
        <v>399</v>
      </c>
      <c r="E139" s="285">
        <v>257914</v>
      </c>
      <c r="F139" s="456">
        <f>SUM(F140:F141)</f>
        <v>29500</v>
      </c>
      <c r="G139" s="456">
        <f>SUM(G140:G141)</f>
        <v>29500</v>
      </c>
      <c r="H139" s="285">
        <f>SUM(E139+F139-G139)</f>
        <v>257914</v>
      </c>
    </row>
    <row r="140" spans="1:8" s="17" customFormat="1" ht="12" customHeight="1" x14ac:dyDescent="0.2">
      <c r="A140" s="47"/>
      <c r="B140" s="47"/>
      <c r="C140" s="80" t="s">
        <v>77</v>
      </c>
      <c r="D140" s="79" t="s">
        <v>78</v>
      </c>
      <c r="E140" s="54">
        <v>0</v>
      </c>
      <c r="F140" s="62">
        <v>29500</v>
      </c>
      <c r="G140" s="62"/>
      <c r="H140" s="54">
        <f t="shared" ref="H140:H141" si="41">SUM(E140+F140-G140)</f>
        <v>29500</v>
      </c>
    </row>
    <row r="141" spans="1:8" s="17" customFormat="1" ht="12" customHeight="1" x14ac:dyDescent="0.2">
      <c r="A141" s="47"/>
      <c r="B141" s="47"/>
      <c r="C141" s="56">
        <v>4300</v>
      </c>
      <c r="D141" s="65" t="s">
        <v>46</v>
      </c>
      <c r="E141" s="54">
        <v>250000</v>
      </c>
      <c r="F141" s="62"/>
      <c r="G141" s="62">
        <v>29500</v>
      </c>
      <c r="H141" s="54">
        <f t="shared" si="41"/>
        <v>220500</v>
      </c>
    </row>
    <row r="142" spans="1:8" s="17" customFormat="1" ht="33.75" customHeight="1" x14ac:dyDescent="0.2">
      <c r="A142" s="47"/>
      <c r="B142" s="47"/>
      <c r="C142" s="67"/>
      <c r="D142" s="462" t="s">
        <v>54</v>
      </c>
      <c r="E142" s="461">
        <v>1378374.88</v>
      </c>
      <c r="F142" s="461">
        <f>SUM(F143:F146)</f>
        <v>133556.76999999999</v>
      </c>
      <c r="G142" s="461">
        <f>SUM(G143:G146)</f>
        <v>133556.76999999999</v>
      </c>
      <c r="H142" s="461">
        <f t="shared" si="36"/>
        <v>1378374.88</v>
      </c>
    </row>
    <row r="143" spans="1:8" s="17" customFormat="1" ht="31.5" customHeight="1" x14ac:dyDescent="0.2">
      <c r="A143" s="47"/>
      <c r="B143" s="47"/>
      <c r="C143" s="83" t="s">
        <v>400</v>
      </c>
      <c r="D143" s="77" t="s">
        <v>398</v>
      </c>
      <c r="E143" s="42">
        <v>0</v>
      </c>
      <c r="F143" s="43">
        <v>20033.52</v>
      </c>
      <c r="G143" s="43"/>
      <c r="H143" s="43">
        <f t="shared" si="36"/>
        <v>20033.52</v>
      </c>
    </row>
    <row r="144" spans="1:8" s="17" customFormat="1" ht="33" customHeight="1" x14ac:dyDescent="0.2">
      <c r="A144" s="47"/>
      <c r="B144" s="47"/>
      <c r="C144" s="83" t="s">
        <v>401</v>
      </c>
      <c r="D144" s="77" t="s">
        <v>398</v>
      </c>
      <c r="E144" s="42">
        <v>0</v>
      </c>
      <c r="F144" s="43">
        <v>113523.25</v>
      </c>
      <c r="G144" s="43"/>
      <c r="H144" s="43">
        <f t="shared" si="36"/>
        <v>113523.25</v>
      </c>
    </row>
    <row r="145" spans="1:8" s="17" customFormat="1" ht="12" customHeight="1" x14ac:dyDescent="0.2">
      <c r="A145" s="47"/>
      <c r="B145" s="47"/>
      <c r="C145" s="56">
        <v>4306</v>
      </c>
      <c r="D145" s="65" t="s">
        <v>46</v>
      </c>
      <c r="E145" s="42">
        <v>47887.4</v>
      </c>
      <c r="F145" s="43"/>
      <c r="G145" s="43">
        <v>20033.52</v>
      </c>
      <c r="H145" s="43">
        <f t="shared" si="36"/>
        <v>27853.88</v>
      </c>
    </row>
    <row r="146" spans="1:8" s="17" customFormat="1" ht="12" customHeight="1" x14ac:dyDescent="0.2">
      <c r="A146" s="47"/>
      <c r="B146" s="47"/>
      <c r="C146" s="56">
        <v>4307</v>
      </c>
      <c r="D146" s="65" t="s">
        <v>46</v>
      </c>
      <c r="E146" s="42">
        <v>271361.96999999997</v>
      </c>
      <c r="F146" s="43"/>
      <c r="G146" s="43">
        <v>113523.25</v>
      </c>
      <c r="H146" s="43">
        <f t="shared" si="36"/>
        <v>157838.71999999997</v>
      </c>
    </row>
    <row r="147" spans="1:8" s="17" customFormat="1" ht="34.5" customHeight="1" x14ac:dyDescent="0.2">
      <c r="A147" s="47"/>
      <c r="B147" s="47"/>
      <c r="C147" s="67"/>
      <c r="D147" s="462" t="s">
        <v>402</v>
      </c>
      <c r="E147" s="461">
        <v>981702</v>
      </c>
      <c r="F147" s="461">
        <f>SUM(F148:F151)</f>
        <v>64107.240000000005</v>
      </c>
      <c r="G147" s="461">
        <f>SUM(G148:G151)</f>
        <v>64107.240000000005</v>
      </c>
      <c r="H147" s="461">
        <f t="shared" si="36"/>
        <v>981702</v>
      </c>
    </row>
    <row r="148" spans="1:8" s="17" customFormat="1" ht="12" customHeight="1" x14ac:dyDescent="0.2">
      <c r="A148" s="47"/>
      <c r="B148" s="47"/>
      <c r="C148" s="56">
        <v>4176</v>
      </c>
      <c r="D148" s="65" t="s">
        <v>53</v>
      </c>
      <c r="E148" s="54">
        <v>9616.09</v>
      </c>
      <c r="F148" s="54"/>
      <c r="G148" s="54">
        <v>9616.09</v>
      </c>
      <c r="H148" s="43">
        <f t="shared" si="36"/>
        <v>0</v>
      </c>
    </row>
    <row r="149" spans="1:8" s="17" customFormat="1" ht="12" customHeight="1" x14ac:dyDescent="0.2">
      <c r="A149" s="47"/>
      <c r="B149" s="47"/>
      <c r="C149" s="56">
        <v>4177</v>
      </c>
      <c r="D149" s="65" t="s">
        <v>53</v>
      </c>
      <c r="E149" s="54">
        <v>54491.15</v>
      </c>
      <c r="F149" s="54"/>
      <c r="G149" s="54">
        <v>54491.15</v>
      </c>
      <c r="H149" s="43">
        <f t="shared" si="36"/>
        <v>0</v>
      </c>
    </row>
    <row r="150" spans="1:8" s="17" customFormat="1" ht="12" customHeight="1" x14ac:dyDescent="0.2">
      <c r="A150" s="47"/>
      <c r="B150" s="47"/>
      <c r="C150" s="56">
        <v>4306</v>
      </c>
      <c r="D150" s="65" t="s">
        <v>46</v>
      </c>
      <c r="E150" s="54">
        <v>137639.21</v>
      </c>
      <c r="F150" s="54">
        <v>9616.09</v>
      </c>
      <c r="G150" s="54"/>
      <c r="H150" s="43">
        <f t="shared" si="36"/>
        <v>147255.29999999999</v>
      </c>
    </row>
    <row r="151" spans="1:8" s="17" customFormat="1" ht="12" customHeight="1" x14ac:dyDescent="0.2">
      <c r="A151" s="47"/>
      <c r="B151" s="47"/>
      <c r="C151" s="56">
        <v>4307</v>
      </c>
      <c r="D151" s="65" t="s">
        <v>46</v>
      </c>
      <c r="E151" s="54">
        <v>779955.55</v>
      </c>
      <c r="F151" s="54">
        <v>54491.15</v>
      </c>
      <c r="G151" s="54"/>
      <c r="H151" s="43">
        <f t="shared" si="36"/>
        <v>834446.70000000007</v>
      </c>
    </row>
    <row r="152" spans="1:8" s="17" customFormat="1" ht="33.75" customHeight="1" x14ac:dyDescent="0.2">
      <c r="A152" s="47"/>
      <c r="B152" s="47"/>
      <c r="C152" s="67"/>
      <c r="D152" s="465" t="s">
        <v>403</v>
      </c>
      <c r="E152" s="461">
        <v>3814483.77</v>
      </c>
      <c r="F152" s="461">
        <f>SUM(F153:F160)</f>
        <v>513</v>
      </c>
      <c r="G152" s="461">
        <f>SUM(G153:G160)</f>
        <v>513</v>
      </c>
      <c r="H152" s="461">
        <f t="shared" ref="H152:H165" si="42">SUM(E152+F152-G152)</f>
        <v>3814483.77</v>
      </c>
    </row>
    <row r="153" spans="1:8" s="17" customFormat="1" ht="12" customHeight="1" x14ac:dyDescent="0.2">
      <c r="A153" s="47"/>
      <c r="B153" s="47"/>
      <c r="C153" s="56">
        <v>4048</v>
      </c>
      <c r="D153" s="65" t="s">
        <v>52</v>
      </c>
      <c r="E153" s="43">
        <v>2476.7199999999998</v>
      </c>
      <c r="F153" s="54"/>
      <c r="G153" s="43">
        <v>436</v>
      </c>
      <c r="H153" s="43">
        <f t="shared" si="42"/>
        <v>2040.7199999999998</v>
      </c>
    </row>
    <row r="154" spans="1:8" s="17" customFormat="1" ht="12" customHeight="1" x14ac:dyDescent="0.2">
      <c r="A154" s="47"/>
      <c r="B154" s="47"/>
      <c r="C154" s="56">
        <v>4049</v>
      </c>
      <c r="D154" s="65" t="s">
        <v>52</v>
      </c>
      <c r="E154" s="43">
        <v>437.07</v>
      </c>
      <c r="F154" s="54"/>
      <c r="G154" s="43">
        <v>77</v>
      </c>
      <c r="H154" s="43">
        <f t="shared" si="42"/>
        <v>360.07</v>
      </c>
    </row>
    <row r="155" spans="1:8" s="17" customFormat="1" ht="12" customHeight="1" x14ac:dyDescent="0.2">
      <c r="A155" s="47"/>
      <c r="B155" s="47"/>
      <c r="C155" s="56">
        <v>4118</v>
      </c>
      <c r="D155" s="65" t="s">
        <v>97</v>
      </c>
      <c r="E155" s="43">
        <v>1052.03</v>
      </c>
      <c r="F155" s="54">
        <v>365</v>
      </c>
      <c r="G155" s="43"/>
      <c r="H155" s="43">
        <f t="shared" si="42"/>
        <v>1417.03</v>
      </c>
    </row>
    <row r="156" spans="1:8" s="17" customFormat="1" ht="12" customHeight="1" x14ac:dyDescent="0.2">
      <c r="A156" s="47"/>
      <c r="B156" s="47"/>
      <c r="C156" s="56">
        <v>4119</v>
      </c>
      <c r="D156" s="65" t="s">
        <v>97</v>
      </c>
      <c r="E156" s="43">
        <v>185.64</v>
      </c>
      <c r="F156" s="54">
        <v>64</v>
      </c>
      <c r="G156" s="43"/>
      <c r="H156" s="43">
        <f t="shared" si="42"/>
        <v>249.64</v>
      </c>
    </row>
    <row r="157" spans="1:8" s="17" customFormat="1" ht="12" customHeight="1" x14ac:dyDescent="0.2">
      <c r="A157" s="47"/>
      <c r="B157" s="47"/>
      <c r="C157" s="56">
        <v>4128</v>
      </c>
      <c r="D157" s="65" t="s">
        <v>96</v>
      </c>
      <c r="E157" s="43">
        <v>112.45</v>
      </c>
      <c r="F157" s="54">
        <v>46</v>
      </c>
      <c r="G157" s="43"/>
      <c r="H157" s="43">
        <f t="shared" si="42"/>
        <v>158.44999999999999</v>
      </c>
    </row>
    <row r="158" spans="1:8" s="17" customFormat="1" ht="12" customHeight="1" x14ac:dyDescent="0.2">
      <c r="A158" s="47"/>
      <c r="B158" s="47"/>
      <c r="C158" s="56">
        <v>4129</v>
      </c>
      <c r="D158" s="65" t="s">
        <v>96</v>
      </c>
      <c r="E158" s="43">
        <v>19.86</v>
      </c>
      <c r="F158" s="54">
        <v>8</v>
      </c>
      <c r="G158" s="43"/>
      <c r="H158" s="43">
        <f t="shared" si="42"/>
        <v>27.86</v>
      </c>
    </row>
    <row r="159" spans="1:8" s="17" customFormat="1" ht="12" customHeight="1" x14ac:dyDescent="0.2">
      <c r="A159" s="47"/>
      <c r="B159" s="47"/>
      <c r="C159" s="56">
        <v>4718</v>
      </c>
      <c r="D159" s="79" t="s">
        <v>67</v>
      </c>
      <c r="E159" s="43">
        <v>0</v>
      </c>
      <c r="F159" s="43">
        <v>25</v>
      </c>
      <c r="G159" s="43"/>
      <c r="H159" s="43">
        <f t="shared" si="42"/>
        <v>25</v>
      </c>
    </row>
    <row r="160" spans="1:8" s="17" customFormat="1" ht="12" customHeight="1" x14ac:dyDescent="0.2">
      <c r="A160" s="47"/>
      <c r="B160" s="47"/>
      <c r="C160" s="56">
        <v>4719</v>
      </c>
      <c r="D160" s="79" t="s">
        <v>67</v>
      </c>
      <c r="E160" s="43">
        <v>0</v>
      </c>
      <c r="F160" s="43">
        <v>5</v>
      </c>
      <c r="G160" s="43"/>
      <c r="H160" s="43">
        <f t="shared" si="42"/>
        <v>5</v>
      </c>
    </row>
    <row r="161" spans="1:8" s="17" customFormat="1" ht="12" customHeight="1" thickBot="1" x14ac:dyDescent="0.25">
      <c r="A161" s="44">
        <v>752</v>
      </c>
      <c r="B161" s="44"/>
      <c r="C161" s="45"/>
      <c r="D161" s="46" t="s">
        <v>365</v>
      </c>
      <c r="E161" s="31">
        <v>42500</v>
      </c>
      <c r="F161" s="31">
        <f>SUM(F162)</f>
        <v>9300</v>
      </c>
      <c r="G161" s="31">
        <f>SUM(G162)</f>
        <v>6800</v>
      </c>
      <c r="H161" s="31">
        <f t="shared" si="42"/>
        <v>45000</v>
      </c>
    </row>
    <row r="162" spans="1:8" s="17" customFormat="1" ht="12" customHeight="1" thickTop="1" x14ac:dyDescent="0.2">
      <c r="A162" s="44"/>
      <c r="B162" s="76">
        <v>75224</v>
      </c>
      <c r="C162" s="74"/>
      <c r="D162" s="75" t="s">
        <v>366</v>
      </c>
      <c r="E162" s="63">
        <v>42500</v>
      </c>
      <c r="F162" s="38">
        <f>SUM(F163)</f>
        <v>9300</v>
      </c>
      <c r="G162" s="38">
        <f>SUM(G163)</f>
        <v>6800</v>
      </c>
      <c r="H162" s="37">
        <f t="shared" si="42"/>
        <v>45000</v>
      </c>
    </row>
    <row r="163" spans="1:8" s="17" customFormat="1" ht="12" customHeight="1" x14ac:dyDescent="0.2">
      <c r="A163" s="44"/>
      <c r="B163" s="100"/>
      <c r="C163" s="74"/>
      <c r="D163" s="466" t="s">
        <v>340</v>
      </c>
      <c r="E163" s="467">
        <v>42500</v>
      </c>
      <c r="F163" s="463">
        <f>SUM(F164:F165)</f>
        <v>9300</v>
      </c>
      <c r="G163" s="463">
        <f>SUM(G164:G165)</f>
        <v>6800</v>
      </c>
      <c r="H163" s="461">
        <f t="shared" si="42"/>
        <v>45000</v>
      </c>
    </row>
    <row r="164" spans="1:8" s="17" customFormat="1" ht="12" customHeight="1" x14ac:dyDescent="0.2">
      <c r="A164" s="44"/>
      <c r="B164" s="56"/>
      <c r="C164" s="56">
        <v>4170</v>
      </c>
      <c r="D164" s="65" t="s">
        <v>53</v>
      </c>
      <c r="E164" s="62">
        <v>42500</v>
      </c>
      <c r="F164" s="54">
        <v>2500</v>
      </c>
      <c r="G164" s="54">
        <v>6800</v>
      </c>
      <c r="H164" s="43">
        <f t="shared" si="42"/>
        <v>38200</v>
      </c>
    </row>
    <row r="165" spans="1:8" s="17" customFormat="1" ht="12" customHeight="1" x14ac:dyDescent="0.2">
      <c r="A165" s="70"/>
      <c r="B165" s="72"/>
      <c r="C165" s="72">
        <v>4300</v>
      </c>
      <c r="D165" s="36" t="s">
        <v>46</v>
      </c>
      <c r="E165" s="97">
        <v>0</v>
      </c>
      <c r="F165" s="63">
        <v>6800</v>
      </c>
      <c r="G165" s="63"/>
      <c r="H165" s="38">
        <f t="shared" si="42"/>
        <v>6800</v>
      </c>
    </row>
    <row r="166" spans="1:8" s="17" customFormat="1" ht="12" customHeight="1" x14ac:dyDescent="0.2">
      <c r="A166" s="286">
        <v>754</v>
      </c>
      <c r="B166" s="287"/>
      <c r="C166" s="288"/>
      <c r="D166" s="289" t="s">
        <v>404</v>
      </c>
      <c r="E166" s="62"/>
      <c r="F166" s="54"/>
      <c r="G166" s="54"/>
      <c r="H166" s="42"/>
    </row>
    <row r="167" spans="1:8" s="17" customFormat="1" ht="12" customHeight="1" thickBot="1" x14ac:dyDescent="0.25">
      <c r="A167" s="286"/>
      <c r="B167" s="287"/>
      <c r="C167" s="288"/>
      <c r="D167" s="289" t="s">
        <v>128</v>
      </c>
      <c r="E167" s="31">
        <v>6145938</v>
      </c>
      <c r="F167" s="34">
        <f>SUM(F168)</f>
        <v>790</v>
      </c>
      <c r="G167" s="34">
        <f>SUM(G168)</f>
        <v>0</v>
      </c>
      <c r="H167" s="31">
        <f>SUM(E167+F167-G167)</f>
        <v>6146728</v>
      </c>
    </row>
    <row r="168" spans="1:8" s="17" customFormat="1" ht="12" customHeight="1" thickTop="1" x14ac:dyDescent="0.2">
      <c r="A168" s="53"/>
      <c r="B168" s="27" t="s">
        <v>405</v>
      </c>
      <c r="C168" s="56"/>
      <c r="D168" s="36" t="s">
        <v>406</v>
      </c>
      <c r="E168" s="37">
        <v>10000</v>
      </c>
      <c r="F168" s="38">
        <f>SUM(F169)</f>
        <v>790</v>
      </c>
      <c r="G168" s="38">
        <f>SUM(G169)</f>
        <v>0</v>
      </c>
      <c r="H168" s="37">
        <f>SUM(E168+F168-G168)</f>
        <v>10790</v>
      </c>
    </row>
    <row r="169" spans="1:8" s="17" customFormat="1" ht="12" customHeight="1" x14ac:dyDescent="0.2">
      <c r="A169" s="53"/>
      <c r="B169" s="27"/>
      <c r="C169" s="80"/>
      <c r="D169" s="468" t="s">
        <v>340</v>
      </c>
      <c r="E169" s="461">
        <v>10000</v>
      </c>
      <c r="F169" s="461">
        <f>SUM(F170:F170)</f>
        <v>790</v>
      </c>
      <c r="G169" s="461">
        <f>SUM(G170:G170)</f>
        <v>0</v>
      </c>
      <c r="H169" s="285">
        <f>SUM(E169+F169-G169)</f>
        <v>10790</v>
      </c>
    </row>
    <row r="170" spans="1:8" s="17" customFormat="1" ht="12" customHeight="1" x14ac:dyDescent="0.2">
      <c r="A170" s="53"/>
      <c r="B170" s="27"/>
      <c r="C170" s="47">
        <v>4300</v>
      </c>
      <c r="D170" s="65" t="s">
        <v>46</v>
      </c>
      <c r="E170" s="54">
        <v>5000</v>
      </c>
      <c r="F170" s="54">
        <f>700+90</f>
        <v>790</v>
      </c>
      <c r="G170" s="54"/>
      <c r="H170" s="42">
        <f t="shared" ref="H170" si="43">SUM(E170+F170-G170)</f>
        <v>5790</v>
      </c>
    </row>
    <row r="171" spans="1:8" s="17" customFormat="1" ht="12" customHeight="1" thickBot="1" x14ac:dyDescent="0.25">
      <c r="A171" s="44">
        <v>758</v>
      </c>
      <c r="B171" s="44"/>
      <c r="C171" s="45"/>
      <c r="D171" s="46" t="s">
        <v>15</v>
      </c>
      <c r="E171" s="31">
        <v>16977610</v>
      </c>
      <c r="F171" s="34">
        <f>SUM(F172)</f>
        <v>0</v>
      </c>
      <c r="G171" s="34">
        <f>SUM(G172)</f>
        <v>54190</v>
      </c>
      <c r="H171" s="31">
        <f>SUM(E171+F171-G171)</f>
        <v>16923420</v>
      </c>
    </row>
    <row r="172" spans="1:8" s="17" customFormat="1" ht="12" customHeight="1" thickTop="1" x14ac:dyDescent="0.2">
      <c r="A172" s="26"/>
      <c r="B172" s="47">
        <v>75818</v>
      </c>
      <c r="C172" s="27"/>
      <c r="D172" s="55" t="s">
        <v>55</v>
      </c>
      <c r="E172" s="37">
        <v>16977610</v>
      </c>
      <c r="F172" s="38">
        <f>SUM(F173)</f>
        <v>0</v>
      </c>
      <c r="G172" s="38">
        <f>SUM(G173)</f>
        <v>54190</v>
      </c>
      <c r="H172" s="37">
        <f>SUM(E172+F172-G172)</f>
        <v>16923420</v>
      </c>
    </row>
    <row r="173" spans="1:8" s="17" customFormat="1" ht="12" customHeight="1" x14ac:dyDescent="0.2">
      <c r="A173" s="26"/>
      <c r="B173" s="47"/>
      <c r="C173" s="27" t="s">
        <v>56</v>
      </c>
      <c r="D173" s="48" t="s">
        <v>57</v>
      </c>
      <c r="E173" s="78">
        <v>16857610</v>
      </c>
      <c r="F173" s="78">
        <f>SUM(F174:F175)</f>
        <v>0</v>
      </c>
      <c r="G173" s="78">
        <f>SUM(G174:G175)</f>
        <v>54190</v>
      </c>
      <c r="H173" s="78">
        <f>SUM(E173+F173-G173)</f>
        <v>16803420</v>
      </c>
    </row>
    <row r="174" spans="1:8" s="17" customFormat="1" ht="12" customHeight="1" x14ac:dyDescent="0.2">
      <c r="A174" s="26"/>
      <c r="B174" s="47"/>
      <c r="C174" s="27"/>
      <c r="D174" s="79" t="s">
        <v>58</v>
      </c>
      <c r="E174" s="54">
        <v>1082680</v>
      </c>
      <c r="F174" s="54"/>
      <c r="G174" s="54">
        <v>53400</v>
      </c>
      <c r="H174" s="54">
        <f t="shared" ref="H174:H175" si="44">SUM(E174+F174-G174)</f>
        <v>1029280</v>
      </c>
    </row>
    <row r="175" spans="1:8" s="17" customFormat="1" ht="12" customHeight="1" x14ac:dyDescent="0.2">
      <c r="A175" s="26"/>
      <c r="B175" s="47"/>
      <c r="C175" s="27"/>
      <c r="D175" s="79" t="s">
        <v>407</v>
      </c>
      <c r="E175" s="54">
        <v>15774930</v>
      </c>
      <c r="F175" s="54"/>
      <c r="G175" s="54">
        <f>700+90</f>
        <v>790</v>
      </c>
      <c r="H175" s="54">
        <f t="shared" si="44"/>
        <v>15774140</v>
      </c>
    </row>
    <row r="176" spans="1:8" s="17" customFormat="1" ht="12" customHeight="1" thickBot="1" x14ac:dyDescent="0.25">
      <c r="A176" s="44">
        <v>801</v>
      </c>
      <c r="B176" s="44"/>
      <c r="C176" s="45"/>
      <c r="D176" s="46" t="s">
        <v>59</v>
      </c>
      <c r="E176" s="31">
        <v>308400381.64999998</v>
      </c>
      <c r="F176" s="34">
        <f>SUM(F177,F186,F193,F208,F215,F219,F222,F231,F235,F241,F249,F253,F259,F263,F273,F283,F293,F298)</f>
        <v>1460735.9</v>
      </c>
      <c r="G176" s="34">
        <f>SUM(G177,G186,G193,G208,G215,G219,G222,G231,G235,G241,G249,G253,G259,G263,G273,G283,G293,G298)</f>
        <v>1192889.8999999999</v>
      </c>
      <c r="H176" s="31">
        <f>SUM(E176+F176-G176)</f>
        <v>308668227.64999998</v>
      </c>
    </row>
    <row r="177" spans="1:8" s="17" customFormat="1" ht="12" customHeight="1" thickTop="1" x14ac:dyDescent="0.2">
      <c r="A177" s="44"/>
      <c r="B177" s="47">
        <v>80101</v>
      </c>
      <c r="C177" s="27"/>
      <c r="D177" s="36" t="s">
        <v>60</v>
      </c>
      <c r="E177" s="37">
        <v>84288994.540000007</v>
      </c>
      <c r="F177" s="38">
        <f>SUM(F178,F180,F184)</f>
        <v>178446.59</v>
      </c>
      <c r="G177" s="38">
        <f>SUM(G178,G180,G184)</f>
        <v>40625</v>
      </c>
      <c r="H177" s="37">
        <f>SUM(E177+F177-G177)</f>
        <v>84426816.13000001</v>
      </c>
    </row>
    <row r="178" spans="1:8" s="17" customFormat="1" ht="12" customHeight="1" x14ac:dyDescent="0.2">
      <c r="A178" s="44"/>
      <c r="B178" s="47"/>
      <c r="C178" s="27"/>
      <c r="D178" s="460" t="s">
        <v>61</v>
      </c>
      <c r="E178" s="461">
        <v>73652272</v>
      </c>
      <c r="F178" s="461">
        <f>SUM(F179:F179)</f>
        <v>0</v>
      </c>
      <c r="G178" s="461">
        <f>SUM(G179:G179)</f>
        <v>40625</v>
      </c>
      <c r="H178" s="285">
        <f>SUM(E178+F178-G178)</f>
        <v>73611647</v>
      </c>
    </row>
    <row r="179" spans="1:8" s="17" customFormat="1" ht="12" customHeight="1" x14ac:dyDescent="0.2">
      <c r="A179" s="44"/>
      <c r="B179" s="47"/>
      <c r="C179" s="56">
        <v>4710</v>
      </c>
      <c r="D179" s="79" t="s">
        <v>67</v>
      </c>
      <c r="E179" s="62">
        <v>334530</v>
      </c>
      <c r="F179" s="62"/>
      <c r="G179" s="62">
        <v>40625</v>
      </c>
      <c r="H179" s="42">
        <f t="shared" ref="H179" si="45">SUM(E179+F179-G179)</f>
        <v>293905</v>
      </c>
    </row>
    <row r="180" spans="1:8" s="17" customFormat="1" ht="21" customHeight="1" x14ac:dyDescent="0.2">
      <c r="A180" s="44"/>
      <c r="B180" s="47"/>
      <c r="C180" s="27"/>
      <c r="D180" s="457" t="s">
        <v>69</v>
      </c>
      <c r="E180" s="461">
        <v>498723.79</v>
      </c>
      <c r="F180" s="461">
        <f>SUM(F181:F183)</f>
        <v>177232.8</v>
      </c>
      <c r="G180" s="461">
        <f>SUM(G181:G183)</f>
        <v>0</v>
      </c>
      <c r="H180" s="285">
        <f>SUM(E180+F180-G180)</f>
        <v>675956.59</v>
      </c>
    </row>
    <row r="181" spans="1:8" s="17" customFormat="1" ht="19.5" customHeight="1" x14ac:dyDescent="0.2">
      <c r="A181" s="44"/>
      <c r="B181" s="47"/>
      <c r="C181" s="57">
        <v>4740</v>
      </c>
      <c r="D181" s="66" t="s">
        <v>118</v>
      </c>
      <c r="E181" s="54">
        <v>0</v>
      </c>
      <c r="F181" s="54">
        <v>10800</v>
      </c>
      <c r="G181" s="54"/>
      <c r="H181" s="42">
        <f t="shared" ref="H181:H183" si="46">SUM(E181+F181-G181)</f>
        <v>10800</v>
      </c>
    </row>
    <row r="182" spans="1:8" s="17" customFormat="1" ht="19.5" customHeight="1" x14ac:dyDescent="0.2">
      <c r="A182" s="44"/>
      <c r="B182" s="47"/>
      <c r="C182" s="57">
        <v>4750</v>
      </c>
      <c r="D182" s="66" t="s">
        <v>70</v>
      </c>
      <c r="E182" s="54">
        <v>306605</v>
      </c>
      <c r="F182" s="54">
        <v>131624</v>
      </c>
      <c r="G182" s="54"/>
      <c r="H182" s="42">
        <f t="shared" si="46"/>
        <v>438229</v>
      </c>
    </row>
    <row r="183" spans="1:8" s="17" customFormat="1" ht="22.5" customHeight="1" x14ac:dyDescent="0.2">
      <c r="A183" s="44"/>
      <c r="B183" s="47"/>
      <c r="C183" s="57">
        <v>4850</v>
      </c>
      <c r="D183" s="66" t="s">
        <v>71</v>
      </c>
      <c r="E183" s="54">
        <v>74935.81</v>
      </c>
      <c r="F183" s="54">
        <v>34808.800000000003</v>
      </c>
      <c r="G183" s="54"/>
      <c r="H183" s="42">
        <f t="shared" si="46"/>
        <v>109744.61</v>
      </c>
    </row>
    <row r="184" spans="1:8" s="17" customFormat="1" ht="22.5" customHeight="1" x14ac:dyDescent="0.2">
      <c r="A184" s="44"/>
      <c r="B184" s="47"/>
      <c r="C184" s="27"/>
      <c r="D184" s="457" t="s">
        <v>72</v>
      </c>
      <c r="E184" s="461">
        <v>2526.75</v>
      </c>
      <c r="F184" s="461">
        <f>SUM(F185)</f>
        <v>1213.79</v>
      </c>
      <c r="G184" s="461">
        <f>SUM(G185)</f>
        <v>0</v>
      </c>
      <c r="H184" s="285">
        <f>SUM(E184+F184-G184)</f>
        <v>3740.54</v>
      </c>
    </row>
    <row r="185" spans="1:8" s="17" customFormat="1" ht="32.25" customHeight="1" x14ac:dyDescent="0.2">
      <c r="A185" s="44"/>
      <c r="B185" s="47"/>
      <c r="C185" s="83" t="s">
        <v>73</v>
      </c>
      <c r="D185" s="77" t="s">
        <v>74</v>
      </c>
      <c r="E185" s="62">
        <v>2526.75</v>
      </c>
      <c r="F185" s="54">
        <v>1213.79</v>
      </c>
      <c r="G185" s="54"/>
      <c r="H185" s="42">
        <f t="shared" ref="H185" si="47">SUM(E185+F185-G185)</f>
        <v>3740.54</v>
      </c>
    </row>
    <row r="186" spans="1:8" s="17" customFormat="1" ht="12" customHeight="1" x14ac:dyDescent="0.2">
      <c r="A186" s="44"/>
      <c r="B186" s="47">
        <v>80102</v>
      </c>
      <c r="C186" s="27"/>
      <c r="D186" s="36" t="s">
        <v>75</v>
      </c>
      <c r="E186" s="38">
        <v>10518415.5</v>
      </c>
      <c r="F186" s="38">
        <f>SUM(F187,F190)</f>
        <v>11552</v>
      </c>
      <c r="G186" s="38">
        <f>SUM(G187,G190)</f>
        <v>12000</v>
      </c>
      <c r="H186" s="37">
        <f>SUM(E186+F186-G186)</f>
        <v>10517967.5</v>
      </c>
    </row>
    <row r="187" spans="1:8" s="17" customFormat="1" ht="12" customHeight="1" x14ac:dyDescent="0.2">
      <c r="A187" s="44"/>
      <c r="B187" s="47"/>
      <c r="C187" s="27"/>
      <c r="D187" s="460" t="s">
        <v>61</v>
      </c>
      <c r="E187" s="461">
        <v>10499260</v>
      </c>
      <c r="F187" s="461">
        <f>SUM(F188:F189)</f>
        <v>4000</v>
      </c>
      <c r="G187" s="461">
        <f>SUM(G188:G189)</f>
        <v>12000</v>
      </c>
      <c r="H187" s="285">
        <f>SUM(E187+F187-G187)</f>
        <v>10491260</v>
      </c>
    </row>
    <row r="188" spans="1:8" s="17" customFormat="1" ht="21.75" customHeight="1" x14ac:dyDescent="0.2">
      <c r="A188" s="44"/>
      <c r="B188" s="47"/>
      <c r="C188" s="57">
        <v>4700</v>
      </c>
      <c r="D188" s="77" t="s">
        <v>408</v>
      </c>
      <c r="E188" s="54">
        <v>4549</v>
      </c>
      <c r="F188" s="54">
        <v>4000</v>
      </c>
      <c r="G188" s="54"/>
      <c r="H188" s="54">
        <f t="shared" ref="H188:H189" si="48">SUM(E188+F188-G188)</f>
        <v>8549</v>
      </c>
    </row>
    <row r="189" spans="1:8" s="17" customFormat="1" ht="12" customHeight="1" x14ac:dyDescent="0.2">
      <c r="A189" s="44"/>
      <c r="B189" s="47"/>
      <c r="C189" s="56">
        <v>4710</v>
      </c>
      <c r="D189" s="79" t="s">
        <v>67</v>
      </c>
      <c r="E189" s="54">
        <v>33241</v>
      </c>
      <c r="F189" s="54"/>
      <c r="G189" s="54">
        <v>12000</v>
      </c>
      <c r="H189" s="54">
        <f t="shared" si="48"/>
        <v>21241</v>
      </c>
    </row>
    <row r="190" spans="1:8" s="17" customFormat="1" ht="21.75" customHeight="1" x14ac:dyDescent="0.2">
      <c r="A190" s="44"/>
      <c r="B190" s="47"/>
      <c r="C190" s="27"/>
      <c r="D190" s="457" t="s">
        <v>69</v>
      </c>
      <c r="E190" s="461">
        <v>19155.5</v>
      </c>
      <c r="F190" s="461">
        <f>SUM(F191:F192)</f>
        <v>7552</v>
      </c>
      <c r="G190" s="461">
        <f>SUM(G191:G192)</f>
        <v>0</v>
      </c>
      <c r="H190" s="285">
        <f>SUM(E190+F190-G190)</f>
        <v>26707.5</v>
      </c>
    </row>
    <row r="191" spans="1:8" s="17" customFormat="1" ht="21.75" customHeight="1" x14ac:dyDescent="0.2">
      <c r="A191" s="44"/>
      <c r="B191" s="47"/>
      <c r="C191" s="57">
        <v>4750</v>
      </c>
      <c r="D191" s="66" t="s">
        <v>70</v>
      </c>
      <c r="E191" s="54">
        <v>12851.93</v>
      </c>
      <c r="F191" s="54">
        <v>6069</v>
      </c>
      <c r="G191" s="54"/>
      <c r="H191" s="42">
        <f t="shared" ref="H191:H192" si="49">SUM(E191+F191-G191)</f>
        <v>18920.93</v>
      </c>
    </row>
    <row r="192" spans="1:8" s="17" customFormat="1" ht="21.75" customHeight="1" x14ac:dyDescent="0.2">
      <c r="A192" s="44"/>
      <c r="B192" s="47"/>
      <c r="C192" s="57">
        <v>4850</v>
      </c>
      <c r="D192" s="66" t="s">
        <v>71</v>
      </c>
      <c r="E192" s="54">
        <v>3141</v>
      </c>
      <c r="F192" s="54">
        <v>1483</v>
      </c>
      <c r="G192" s="54"/>
      <c r="H192" s="42">
        <f t="shared" si="49"/>
        <v>4624</v>
      </c>
    </row>
    <row r="193" spans="1:8" s="17" customFormat="1" ht="12" customHeight="1" x14ac:dyDescent="0.2">
      <c r="A193" s="44"/>
      <c r="B193" s="47">
        <v>80104</v>
      </c>
      <c r="C193" s="27"/>
      <c r="D193" s="36" t="s">
        <v>79</v>
      </c>
      <c r="E193" s="38">
        <v>40496769.449999996</v>
      </c>
      <c r="F193" s="38">
        <f>SUM(F194,F196,F203,F206)</f>
        <v>39253.410000000003</v>
      </c>
      <c r="G193" s="38">
        <f>SUM(G194,G196,G203,G206)</f>
        <v>53250</v>
      </c>
      <c r="H193" s="37">
        <f>SUM(E193+F193-G193)</f>
        <v>40482772.859999992</v>
      </c>
    </row>
    <row r="194" spans="1:8" s="17" customFormat="1" ht="12" customHeight="1" x14ac:dyDescent="0.2">
      <c r="A194" s="44"/>
      <c r="B194" s="47"/>
      <c r="C194" s="27"/>
      <c r="D194" s="468" t="s">
        <v>356</v>
      </c>
      <c r="E194" s="461">
        <v>9661311</v>
      </c>
      <c r="F194" s="461">
        <f>SUM(F195:F195)</f>
        <v>0</v>
      </c>
      <c r="G194" s="461">
        <f>SUM(G195:G195)</f>
        <v>50000</v>
      </c>
      <c r="H194" s="461">
        <f t="shared" ref="H194:H195" si="50">SUM(E194+F194-G194)</f>
        <v>9611311</v>
      </c>
    </row>
    <row r="195" spans="1:8" s="17" customFormat="1" ht="21.75" customHeight="1" x14ac:dyDescent="0.2">
      <c r="A195" s="44"/>
      <c r="B195" s="47"/>
      <c r="C195" s="57">
        <v>2540</v>
      </c>
      <c r="D195" s="66" t="s">
        <v>409</v>
      </c>
      <c r="E195" s="43">
        <v>7360256</v>
      </c>
      <c r="F195" s="43"/>
      <c r="G195" s="43">
        <v>50000</v>
      </c>
      <c r="H195" s="43">
        <f t="shared" si="50"/>
        <v>7310256</v>
      </c>
    </row>
    <row r="196" spans="1:8" s="17" customFormat="1" ht="12" customHeight="1" x14ac:dyDescent="0.2">
      <c r="A196" s="44"/>
      <c r="B196" s="47"/>
      <c r="C196" s="27"/>
      <c r="D196" s="460" t="s">
        <v>61</v>
      </c>
      <c r="E196" s="461">
        <v>30556394</v>
      </c>
      <c r="F196" s="461">
        <f>SUM(F197:F202)</f>
        <v>3250</v>
      </c>
      <c r="G196" s="461">
        <f>SUM(G197:G202)</f>
        <v>3250</v>
      </c>
      <c r="H196" s="285">
        <f>SUM(E196+F196-G196)</f>
        <v>30556394</v>
      </c>
    </row>
    <row r="197" spans="1:8" s="17" customFormat="1" ht="12" customHeight="1" x14ac:dyDescent="0.2">
      <c r="A197" s="44"/>
      <c r="B197" s="47"/>
      <c r="C197" s="56">
        <v>3020</v>
      </c>
      <c r="D197" s="65" t="s">
        <v>76</v>
      </c>
      <c r="E197" s="54">
        <v>54373</v>
      </c>
      <c r="F197" s="54">
        <v>500</v>
      </c>
      <c r="G197" s="54"/>
      <c r="H197" s="42">
        <f t="shared" ref="H197:H202" si="51">SUM(E197+F197-G197)</f>
        <v>54873</v>
      </c>
    </row>
    <row r="198" spans="1:8" s="17" customFormat="1" ht="12" customHeight="1" x14ac:dyDescent="0.2">
      <c r="A198" s="44"/>
      <c r="B198" s="47"/>
      <c r="C198" s="56">
        <v>4010</v>
      </c>
      <c r="D198" s="65" t="s">
        <v>126</v>
      </c>
      <c r="E198" s="54">
        <v>8263302</v>
      </c>
      <c r="F198" s="54"/>
      <c r="G198" s="54">
        <v>2000</v>
      </c>
      <c r="H198" s="42">
        <f t="shared" si="51"/>
        <v>8261302</v>
      </c>
    </row>
    <row r="199" spans="1:8" s="17" customFormat="1" ht="12" customHeight="1" x14ac:dyDescent="0.2">
      <c r="A199" s="44"/>
      <c r="B199" s="47"/>
      <c r="C199" s="56">
        <v>4040</v>
      </c>
      <c r="D199" s="65" t="s">
        <v>52</v>
      </c>
      <c r="E199" s="54">
        <v>706278</v>
      </c>
      <c r="F199" s="54">
        <v>2000</v>
      </c>
      <c r="G199" s="54"/>
      <c r="H199" s="42">
        <f t="shared" si="51"/>
        <v>708278</v>
      </c>
    </row>
    <row r="200" spans="1:8" s="17" customFormat="1" ht="12" customHeight="1" x14ac:dyDescent="0.2">
      <c r="A200" s="44"/>
      <c r="B200" s="47"/>
      <c r="C200" s="80" t="s">
        <v>62</v>
      </c>
      <c r="D200" s="79" t="s">
        <v>63</v>
      </c>
      <c r="E200" s="54">
        <v>680712</v>
      </c>
      <c r="F200" s="54"/>
      <c r="G200" s="54">
        <v>750</v>
      </c>
      <c r="H200" s="42">
        <f t="shared" si="51"/>
        <v>679962</v>
      </c>
    </row>
    <row r="201" spans="1:8" s="17" customFormat="1" ht="12" customHeight="1" x14ac:dyDescent="0.2">
      <c r="A201" s="44"/>
      <c r="B201" s="47"/>
      <c r="C201" s="56">
        <v>4220</v>
      </c>
      <c r="D201" s="65" t="s">
        <v>111</v>
      </c>
      <c r="E201" s="62">
        <v>0</v>
      </c>
      <c r="F201" s="62">
        <v>750</v>
      </c>
      <c r="G201" s="62"/>
      <c r="H201" s="42">
        <f t="shared" si="51"/>
        <v>750</v>
      </c>
    </row>
    <row r="202" spans="1:8" s="17" customFormat="1" ht="12" customHeight="1" x14ac:dyDescent="0.2">
      <c r="A202" s="44"/>
      <c r="B202" s="47"/>
      <c r="C202" s="56">
        <v>4270</v>
      </c>
      <c r="D202" s="65" t="s">
        <v>45</v>
      </c>
      <c r="E202" s="62">
        <v>208885</v>
      </c>
      <c r="F202" s="62"/>
      <c r="G202" s="62">
        <v>500</v>
      </c>
      <c r="H202" s="42">
        <f t="shared" si="51"/>
        <v>208385</v>
      </c>
    </row>
    <row r="203" spans="1:8" s="17" customFormat="1" ht="21.75" customHeight="1" x14ac:dyDescent="0.2">
      <c r="A203" s="44"/>
      <c r="B203" s="47"/>
      <c r="C203" s="27"/>
      <c r="D203" s="457" t="s">
        <v>69</v>
      </c>
      <c r="E203" s="461">
        <v>68692.010000000009</v>
      </c>
      <c r="F203" s="461">
        <f>SUM(F204:F205)</f>
        <v>30922</v>
      </c>
      <c r="G203" s="461">
        <f>SUM(G204:G205)</f>
        <v>0</v>
      </c>
      <c r="H203" s="285">
        <f>SUM(E203+F203-G203)</f>
        <v>99614.010000000009</v>
      </c>
    </row>
    <row r="204" spans="1:8" s="17" customFormat="1" ht="21.75" customHeight="1" x14ac:dyDescent="0.2">
      <c r="A204" s="44"/>
      <c r="B204" s="47"/>
      <c r="C204" s="57">
        <v>4750</v>
      </c>
      <c r="D204" s="66" t="s">
        <v>70</v>
      </c>
      <c r="E204" s="54">
        <v>47074</v>
      </c>
      <c r="F204" s="54">
        <v>24851</v>
      </c>
      <c r="G204" s="54"/>
      <c r="H204" s="42">
        <f t="shared" ref="H204:H205" si="52">SUM(E204+F204-G204)</f>
        <v>71925</v>
      </c>
    </row>
    <row r="205" spans="1:8" s="17" customFormat="1" ht="21.75" customHeight="1" x14ac:dyDescent="0.2">
      <c r="A205" s="44"/>
      <c r="B205" s="47"/>
      <c r="C205" s="57">
        <v>4850</v>
      </c>
      <c r="D205" s="66" t="s">
        <v>71</v>
      </c>
      <c r="E205" s="54">
        <v>11505</v>
      </c>
      <c r="F205" s="54">
        <v>6071</v>
      </c>
      <c r="G205" s="54"/>
      <c r="H205" s="42">
        <f t="shared" si="52"/>
        <v>17576</v>
      </c>
    </row>
    <row r="206" spans="1:8" s="17" customFormat="1" ht="21.75" customHeight="1" x14ac:dyDescent="0.2">
      <c r="A206" s="44"/>
      <c r="B206" s="47"/>
      <c r="C206" s="27"/>
      <c r="D206" s="457" t="s">
        <v>72</v>
      </c>
      <c r="E206" s="461">
        <v>10372.44</v>
      </c>
      <c r="F206" s="461">
        <f>SUM(F207)</f>
        <v>5081.41</v>
      </c>
      <c r="G206" s="461">
        <f>SUM(G207)</f>
        <v>0</v>
      </c>
      <c r="H206" s="285">
        <f>SUM(E206+F206-G206)</f>
        <v>15453.85</v>
      </c>
    </row>
    <row r="207" spans="1:8" s="17" customFormat="1" ht="33.75" customHeight="1" x14ac:dyDescent="0.2">
      <c r="A207" s="44"/>
      <c r="B207" s="47"/>
      <c r="C207" s="83" t="s">
        <v>73</v>
      </c>
      <c r="D207" s="77" t="s">
        <v>74</v>
      </c>
      <c r="E207" s="62">
        <v>10372.44</v>
      </c>
      <c r="F207" s="54">
        <v>5081.41</v>
      </c>
      <c r="G207" s="54"/>
      <c r="H207" s="42">
        <f t="shared" ref="H207" si="53">SUM(E207+F207-G207)</f>
        <v>15453.85</v>
      </c>
    </row>
    <row r="208" spans="1:8" s="17" customFormat="1" ht="12" customHeight="1" x14ac:dyDescent="0.2">
      <c r="A208" s="44"/>
      <c r="B208" s="47">
        <v>80105</v>
      </c>
      <c r="C208" s="27"/>
      <c r="D208" s="36" t="s">
        <v>80</v>
      </c>
      <c r="E208" s="38">
        <v>713754.52</v>
      </c>
      <c r="F208" s="38">
        <f>SUM(F209,F212)</f>
        <v>6615</v>
      </c>
      <c r="G208" s="38">
        <f>SUM(G209,G212)</f>
        <v>500</v>
      </c>
      <c r="H208" s="37">
        <f>SUM(E208+F208-G208)</f>
        <v>719869.52</v>
      </c>
    </row>
    <row r="209" spans="1:8" s="17" customFormat="1" ht="12" customHeight="1" x14ac:dyDescent="0.2">
      <c r="A209" s="44"/>
      <c r="B209" s="47"/>
      <c r="C209" s="27"/>
      <c r="D209" s="460" t="s">
        <v>61</v>
      </c>
      <c r="E209" s="461">
        <v>700266</v>
      </c>
      <c r="F209" s="461">
        <f>SUM(F210:F211)</f>
        <v>500</v>
      </c>
      <c r="G209" s="461">
        <f>SUM(G210:G211)</f>
        <v>500</v>
      </c>
      <c r="H209" s="285">
        <f>SUM(E209+F209-G209)</f>
        <v>700266</v>
      </c>
    </row>
    <row r="210" spans="1:8" s="17" customFormat="1" ht="21.75" customHeight="1" x14ac:dyDescent="0.2">
      <c r="A210" s="70"/>
      <c r="B210" s="71"/>
      <c r="C210" s="85">
        <v>4700</v>
      </c>
      <c r="D210" s="290" t="s">
        <v>408</v>
      </c>
      <c r="E210" s="63">
        <v>285</v>
      </c>
      <c r="F210" s="63">
        <v>500</v>
      </c>
      <c r="G210" s="63"/>
      <c r="H210" s="63">
        <f t="shared" ref="H210:H211" si="54">SUM(E210+F210-G210)</f>
        <v>785</v>
      </c>
    </row>
    <row r="211" spans="1:8" s="17" customFormat="1" ht="12" customHeight="1" x14ac:dyDescent="0.2">
      <c r="A211" s="44"/>
      <c r="B211" s="47"/>
      <c r="C211" s="56">
        <v>4710</v>
      </c>
      <c r="D211" s="79" t="s">
        <v>67</v>
      </c>
      <c r="E211" s="54">
        <v>3668</v>
      </c>
      <c r="F211" s="54"/>
      <c r="G211" s="54">
        <v>500</v>
      </c>
      <c r="H211" s="54">
        <f t="shared" si="54"/>
        <v>3168</v>
      </c>
    </row>
    <row r="212" spans="1:8" s="17" customFormat="1" ht="24" customHeight="1" x14ac:dyDescent="0.2">
      <c r="A212" s="44"/>
      <c r="B212" s="56"/>
      <c r="C212" s="27"/>
      <c r="D212" s="457" t="s">
        <v>69</v>
      </c>
      <c r="E212" s="461">
        <v>13488.52</v>
      </c>
      <c r="F212" s="461">
        <f>SUM(F213:F214)</f>
        <v>6115</v>
      </c>
      <c r="G212" s="461">
        <f>SUM(G213:G214)</f>
        <v>0</v>
      </c>
      <c r="H212" s="285">
        <f>SUM(E212+F212-G212)</f>
        <v>19603.52</v>
      </c>
    </row>
    <row r="213" spans="1:8" s="17" customFormat="1" ht="21.75" customHeight="1" x14ac:dyDescent="0.2">
      <c r="A213" s="44"/>
      <c r="B213" s="56"/>
      <c r="C213" s="57">
        <v>4750</v>
      </c>
      <c r="D213" s="66" t="s">
        <v>70</v>
      </c>
      <c r="E213" s="54">
        <v>10280</v>
      </c>
      <c r="F213" s="54">
        <v>4914</v>
      </c>
      <c r="G213" s="54"/>
      <c r="H213" s="42">
        <f t="shared" ref="H213:H214" si="55">SUM(E213+F213-G213)</f>
        <v>15194</v>
      </c>
    </row>
    <row r="214" spans="1:8" s="17" customFormat="1" ht="21.75" customHeight="1" x14ac:dyDescent="0.2">
      <c r="A214" s="44"/>
      <c r="B214" s="56"/>
      <c r="C214" s="57">
        <v>4850</v>
      </c>
      <c r="D214" s="66" t="s">
        <v>71</v>
      </c>
      <c r="E214" s="54">
        <v>2512</v>
      </c>
      <c r="F214" s="54">
        <v>1201</v>
      </c>
      <c r="G214" s="54"/>
      <c r="H214" s="42">
        <f t="shared" si="55"/>
        <v>3713</v>
      </c>
    </row>
    <row r="215" spans="1:8" s="17" customFormat="1" ht="12" customHeight="1" x14ac:dyDescent="0.2">
      <c r="A215" s="44"/>
      <c r="B215" s="47">
        <v>80107</v>
      </c>
      <c r="C215" s="27"/>
      <c r="D215" s="69" t="s">
        <v>410</v>
      </c>
      <c r="E215" s="38">
        <v>5665310</v>
      </c>
      <c r="F215" s="38">
        <f>SUM(F216)</f>
        <v>500</v>
      </c>
      <c r="G215" s="38">
        <f>SUM(G216)</f>
        <v>2500</v>
      </c>
      <c r="H215" s="37">
        <f>SUM(E215+F215-G215)</f>
        <v>5663310</v>
      </c>
    </row>
    <row r="216" spans="1:8" s="17" customFormat="1" ht="12" customHeight="1" x14ac:dyDescent="0.2">
      <c r="A216" s="44"/>
      <c r="B216" s="47"/>
      <c r="C216" s="27"/>
      <c r="D216" s="460" t="s">
        <v>61</v>
      </c>
      <c r="E216" s="461">
        <v>5665310</v>
      </c>
      <c r="F216" s="461">
        <f>SUM(F217:F218)</f>
        <v>500</v>
      </c>
      <c r="G216" s="461">
        <f>SUM(G217:G218)</f>
        <v>2500</v>
      </c>
      <c r="H216" s="285">
        <f>SUM(E216+F216-G216)</f>
        <v>5663310</v>
      </c>
    </row>
    <row r="217" spans="1:8" s="17" customFormat="1" ht="21.75" customHeight="1" x14ac:dyDescent="0.2">
      <c r="A217" s="44"/>
      <c r="B217" s="47"/>
      <c r="C217" s="57">
        <v>4700</v>
      </c>
      <c r="D217" s="77" t="s">
        <v>408</v>
      </c>
      <c r="E217" s="54">
        <v>823</v>
      </c>
      <c r="F217" s="54">
        <v>500</v>
      </c>
      <c r="G217" s="54"/>
      <c r="H217" s="54">
        <f t="shared" ref="H217:H218" si="56">SUM(E217+F217-G217)</f>
        <v>1323</v>
      </c>
    </row>
    <row r="218" spans="1:8" s="17" customFormat="1" ht="12" customHeight="1" x14ac:dyDescent="0.2">
      <c r="A218" s="44"/>
      <c r="B218" s="47"/>
      <c r="C218" s="56">
        <v>4710</v>
      </c>
      <c r="D218" s="79" t="s">
        <v>67</v>
      </c>
      <c r="E218" s="54">
        <v>54358</v>
      </c>
      <c r="F218" s="54"/>
      <c r="G218" s="54">
        <v>2500</v>
      </c>
      <c r="H218" s="54">
        <f t="shared" si="56"/>
        <v>51858</v>
      </c>
    </row>
    <row r="219" spans="1:8" s="17" customFormat="1" ht="12" customHeight="1" x14ac:dyDescent="0.2">
      <c r="A219" s="44"/>
      <c r="B219" s="67" t="s">
        <v>411</v>
      </c>
      <c r="C219" s="68"/>
      <c r="D219" s="69" t="s">
        <v>412</v>
      </c>
      <c r="E219" s="37">
        <v>762925</v>
      </c>
      <c r="F219" s="38">
        <f>SUM(F220)</f>
        <v>50000</v>
      </c>
      <c r="G219" s="38">
        <f>SUM(G220)</f>
        <v>0</v>
      </c>
      <c r="H219" s="37">
        <f>SUM(E219+F219-G219)</f>
        <v>812925</v>
      </c>
    </row>
    <row r="220" spans="1:8" s="17" customFormat="1" ht="12" customHeight="1" x14ac:dyDescent="0.2">
      <c r="A220" s="44"/>
      <c r="B220" s="44"/>
      <c r="C220" s="27"/>
      <c r="D220" s="468" t="s">
        <v>356</v>
      </c>
      <c r="E220" s="461">
        <v>120000</v>
      </c>
      <c r="F220" s="461">
        <f>SUM(F221:F221)</f>
        <v>50000</v>
      </c>
      <c r="G220" s="461">
        <f>SUM(G221:G221)</f>
        <v>0</v>
      </c>
      <c r="H220" s="461">
        <f t="shared" ref="H220:H221" si="57">SUM(E220+F220-G220)</f>
        <v>170000</v>
      </c>
    </row>
    <row r="221" spans="1:8" s="17" customFormat="1" ht="12" customHeight="1" x14ac:dyDescent="0.2">
      <c r="A221" s="44"/>
      <c r="B221" s="26"/>
      <c r="C221" s="56">
        <v>4300</v>
      </c>
      <c r="D221" s="65" t="s">
        <v>46</v>
      </c>
      <c r="E221" s="42">
        <v>120000</v>
      </c>
      <c r="F221" s="42">
        <v>50000</v>
      </c>
      <c r="G221" s="43"/>
      <c r="H221" s="43">
        <f t="shared" si="57"/>
        <v>170000</v>
      </c>
    </row>
    <row r="222" spans="1:8" s="17" customFormat="1" ht="12" customHeight="1" x14ac:dyDescent="0.2">
      <c r="A222" s="44"/>
      <c r="B222" s="47">
        <v>80115</v>
      </c>
      <c r="C222" s="27"/>
      <c r="D222" s="36" t="s">
        <v>81</v>
      </c>
      <c r="E222" s="37">
        <v>53433954.409999996</v>
      </c>
      <c r="F222" s="38">
        <f>SUM(F223,F228)</f>
        <v>98748</v>
      </c>
      <c r="G222" s="38">
        <f>SUM(G223,G228)</f>
        <v>68200</v>
      </c>
      <c r="H222" s="37">
        <f>SUM(E222+F222-G222)</f>
        <v>53464502.409999996</v>
      </c>
    </row>
    <row r="223" spans="1:8" s="17" customFormat="1" ht="12" customHeight="1" x14ac:dyDescent="0.2">
      <c r="A223" s="44"/>
      <c r="B223" s="47"/>
      <c r="C223" s="27"/>
      <c r="D223" s="460" t="s">
        <v>61</v>
      </c>
      <c r="E223" s="461">
        <v>40174516</v>
      </c>
      <c r="F223" s="461">
        <f>SUM(F224:F227)</f>
        <v>91200</v>
      </c>
      <c r="G223" s="461">
        <f>SUM(G224:G227)</f>
        <v>68200</v>
      </c>
      <c r="H223" s="461">
        <f t="shared" ref="H223:H227" si="58">SUM(E223+F223-G223)</f>
        <v>40197516</v>
      </c>
    </row>
    <row r="224" spans="1:8" s="17" customFormat="1" ht="12" customHeight="1" x14ac:dyDescent="0.2">
      <c r="A224" s="44"/>
      <c r="B224" s="47"/>
      <c r="C224" s="56">
        <v>4260</v>
      </c>
      <c r="D224" s="65" t="s">
        <v>413</v>
      </c>
      <c r="E224" s="42">
        <v>2735563</v>
      </c>
      <c r="F224" s="42">
        <v>90000</v>
      </c>
      <c r="G224" s="43"/>
      <c r="H224" s="43">
        <f t="shared" si="58"/>
        <v>2825563</v>
      </c>
    </row>
    <row r="225" spans="1:8" s="17" customFormat="1" ht="12" customHeight="1" x14ac:dyDescent="0.2">
      <c r="A225" s="44"/>
      <c r="B225" s="47"/>
      <c r="C225" s="56">
        <v>4410</v>
      </c>
      <c r="D225" s="79" t="s">
        <v>414</v>
      </c>
      <c r="E225" s="42">
        <v>14240</v>
      </c>
      <c r="F225" s="42"/>
      <c r="G225" s="43">
        <v>1200</v>
      </c>
      <c r="H225" s="43">
        <f t="shared" si="58"/>
        <v>13040</v>
      </c>
    </row>
    <row r="226" spans="1:8" s="17" customFormat="1" ht="12" customHeight="1" x14ac:dyDescent="0.2">
      <c r="A226" s="44"/>
      <c r="B226" s="47"/>
      <c r="C226" s="56">
        <v>4420</v>
      </c>
      <c r="D226" s="79" t="s">
        <v>415</v>
      </c>
      <c r="E226" s="42">
        <v>0</v>
      </c>
      <c r="F226" s="42">
        <v>1200</v>
      </c>
      <c r="G226" s="43"/>
      <c r="H226" s="43">
        <f t="shared" si="58"/>
        <v>1200</v>
      </c>
    </row>
    <row r="227" spans="1:8" s="17" customFormat="1" ht="12" customHeight="1" x14ac:dyDescent="0.2">
      <c r="A227" s="44"/>
      <c r="B227" s="47"/>
      <c r="C227" s="56">
        <v>4710</v>
      </c>
      <c r="D227" s="79" t="s">
        <v>67</v>
      </c>
      <c r="E227" s="42">
        <v>211107</v>
      </c>
      <c r="F227" s="42"/>
      <c r="G227" s="42">
        <v>67000</v>
      </c>
      <c r="H227" s="43">
        <f t="shared" si="58"/>
        <v>144107</v>
      </c>
    </row>
    <row r="228" spans="1:8" s="17" customFormat="1" ht="21.75" customHeight="1" x14ac:dyDescent="0.2">
      <c r="A228" s="44"/>
      <c r="B228" s="47"/>
      <c r="C228" s="27"/>
      <c r="D228" s="457" t="s">
        <v>69</v>
      </c>
      <c r="E228" s="461">
        <v>24409.41</v>
      </c>
      <c r="F228" s="461">
        <f>SUM(F229:F230)</f>
        <v>7548</v>
      </c>
      <c r="G228" s="461">
        <f>SUM(G229:G230)</f>
        <v>0</v>
      </c>
      <c r="H228" s="285">
        <f>SUM(E228+F228-G228)</f>
        <v>31957.41</v>
      </c>
    </row>
    <row r="229" spans="1:8" s="17" customFormat="1" ht="21.75" customHeight="1" x14ac:dyDescent="0.2">
      <c r="A229" s="44"/>
      <c r="B229" s="47"/>
      <c r="C229" s="57">
        <v>4750</v>
      </c>
      <c r="D229" s="66" t="s">
        <v>70</v>
      </c>
      <c r="E229" s="54">
        <v>16066</v>
      </c>
      <c r="F229" s="54">
        <v>6065</v>
      </c>
      <c r="G229" s="54"/>
      <c r="H229" s="42">
        <f t="shared" ref="H229:H230" si="59">SUM(E229+F229-G229)</f>
        <v>22131</v>
      </c>
    </row>
    <row r="230" spans="1:8" s="17" customFormat="1" ht="21.75" customHeight="1" x14ac:dyDescent="0.2">
      <c r="A230" s="44"/>
      <c r="B230" s="47"/>
      <c r="C230" s="57">
        <v>4850</v>
      </c>
      <c r="D230" s="66" t="s">
        <v>71</v>
      </c>
      <c r="E230" s="54">
        <v>3926</v>
      </c>
      <c r="F230" s="54">
        <v>1483</v>
      </c>
      <c r="G230" s="54"/>
      <c r="H230" s="42">
        <f t="shared" si="59"/>
        <v>5409</v>
      </c>
    </row>
    <row r="231" spans="1:8" s="17" customFormat="1" ht="12" customHeight="1" x14ac:dyDescent="0.2">
      <c r="A231" s="44"/>
      <c r="B231" s="47">
        <v>80116</v>
      </c>
      <c r="C231" s="27"/>
      <c r="D231" s="36" t="s">
        <v>246</v>
      </c>
      <c r="E231" s="37">
        <v>6084573</v>
      </c>
      <c r="F231" s="38">
        <f>SUM(F232)</f>
        <v>400</v>
      </c>
      <c r="G231" s="38">
        <f>SUM(G232)</f>
        <v>400</v>
      </c>
      <c r="H231" s="37">
        <f>SUM(E231+F231-G231)</f>
        <v>6084573</v>
      </c>
    </row>
    <row r="232" spans="1:8" s="17" customFormat="1" ht="12" customHeight="1" x14ac:dyDescent="0.2">
      <c r="A232" s="44"/>
      <c r="B232" s="47"/>
      <c r="C232" s="27"/>
      <c r="D232" s="460" t="s">
        <v>61</v>
      </c>
      <c r="E232" s="461">
        <v>889990</v>
      </c>
      <c r="F232" s="461">
        <f>SUM(F233:F234)</f>
        <v>400</v>
      </c>
      <c r="G232" s="461">
        <f>SUM(G233:G234)</f>
        <v>400</v>
      </c>
      <c r="H232" s="285">
        <f>SUM(E232+F232-G232)</f>
        <v>889990</v>
      </c>
    </row>
    <row r="233" spans="1:8" s="17" customFormat="1" ht="21" customHeight="1" x14ac:dyDescent="0.2">
      <c r="A233" s="44"/>
      <c r="B233" s="47"/>
      <c r="C233" s="57">
        <v>4700</v>
      </c>
      <c r="D233" s="77" t="s">
        <v>408</v>
      </c>
      <c r="E233" s="54">
        <v>140</v>
      </c>
      <c r="F233" s="54">
        <v>400</v>
      </c>
      <c r="G233" s="54"/>
      <c r="H233" s="54">
        <f t="shared" ref="H233:H234" si="60">SUM(E233+F233-G233)</f>
        <v>540</v>
      </c>
    </row>
    <row r="234" spans="1:8" s="17" customFormat="1" ht="12" customHeight="1" x14ac:dyDescent="0.2">
      <c r="A234" s="44"/>
      <c r="B234" s="47"/>
      <c r="C234" s="56">
        <v>4710</v>
      </c>
      <c r="D234" s="79" t="s">
        <v>67</v>
      </c>
      <c r="E234" s="54">
        <v>4255</v>
      </c>
      <c r="F234" s="54"/>
      <c r="G234" s="54">
        <v>400</v>
      </c>
      <c r="H234" s="54">
        <f t="shared" si="60"/>
        <v>3855</v>
      </c>
    </row>
    <row r="235" spans="1:8" s="17" customFormat="1" ht="12" customHeight="1" x14ac:dyDescent="0.2">
      <c r="A235" s="44"/>
      <c r="B235" s="47">
        <v>80117</v>
      </c>
      <c r="C235" s="27"/>
      <c r="D235" s="36" t="s">
        <v>82</v>
      </c>
      <c r="E235" s="63">
        <v>9059952.6699999999</v>
      </c>
      <c r="F235" s="38">
        <f>SUM(F236,F239)</f>
        <v>6190</v>
      </c>
      <c r="G235" s="38">
        <f>SUM(G236,G239)</f>
        <v>0</v>
      </c>
      <c r="H235" s="37">
        <f>SUM(E235+F235-G235)</f>
        <v>9066142.6699999999</v>
      </c>
    </row>
    <row r="236" spans="1:8" s="17" customFormat="1" ht="21.75" customHeight="1" x14ac:dyDescent="0.2">
      <c r="A236" s="44"/>
      <c r="B236" s="44"/>
      <c r="C236" s="27"/>
      <c r="D236" s="457" t="s">
        <v>69</v>
      </c>
      <c r="E236" s="461">
        <v>5468</v>
      </c>
      <c r="F236" s="461">
        <f>SUM(F237:F238)</f>
        <v>5414</v>
      </c>
      <c r="G236" s="461">
        <f>SUM(G237:G238)</f>
        <v>0</v>
      </c>
      <c r="H236" s="285">
        <f>SUM(E236+F236-G236)</f>
        <v>10882</v>
      </c>
    </row>
    <row r="237" spans="1:8" s="17" customFormat="1" ht="21.75" customHeight="1" x14ac:dyDescent="0.2">
      <c r="A237" s="44"/>
      <c r="B237" s="44"/>
      <c r="C237" s="57">
        <v>4750</v>
      </c>
      <c r="D237" s="66" t="s">
        <v>70</v>
      </c>
      <c r="E237" s="54">
        <v>4394</v>
      </c>
      <c r="F237" s="54">
        <v>4352</v>
      </c>
      <c r="G237" s="54"/>
      <c r="H237" s="42">
        <f t="shared" ref="H237:H238" si="61">SUM(E237+F237-G237)</f>
        <v>8746</v>
      </c>
    </row>
    <row r="238" spans="1:8" s="17" customFormat="1" ht="21.75" customHeight="1" x14ac:dyDescent="0.2">
      <c r="A238" s="44"/>
      <c r="B238" s="44"/>
      <c r="C238" s="57">
        <v>4850</v>
      </c>
      <c r="D238" s="66" t="s">
        <v>71</v>
      </c>
      <c r="E238" s="54">
        <v>1074</v>
      </c>
      <c r="F238" s="54">
        <v>1062</v>
      </c>
      <c r="G238" s="54"/>
      <c r="H238" s="42">
        <f t="shared" si="61"/>
        <v>2136</v>
      </c>
    </row>
    <row r="239" spans="1:8" s="17" customFormat="1" ht="21.75" customHeight="1" x14ac:dyDescent="0.2">
      <c r="A239" s="44"/>
      <c r="B239" s="44"/>
      <c r="C239" s="27"/>
      <c r="D239" s="457" t="s">
        <v>72</v>
      </c>
      <c r="E239" s="461">
        <v>1602.67</v>
      </c>
      <c r="F239" s="461">
        <f>SUM(F240)</f>
        <v>776</v>
      </c>
      <c r="G239" s="461">
        <f>SUM(G240)</f>
        <v>0</v>
      </c>
      <c r="H239" s="285">
        <f>SUM(E239+F239-G239)</f>
        <v>2378.67</v>
      </c>
    </row>
    <row r="240" spans="1:8" s="17" customFormat="1" ht="33.75" customHeight="1" x14ac:dyDescent="0.2">
      <c r="A240" s="44"/>
      <c r="B240" s="44"/>
      <c r="C240" s="83" t="s">
        <v>73</v>
      </c>
      <c r="D240" s="77" t="s">
        <v>74</v>
      </c>
      <c r="E240" s="62">
        <v>1602.67</v>
      </c>
      <c r="F240" s="54">
        <v>776</v>
      </c>
      <c r="G240" s="54"/>
      <c r="H240" s="42">
        <f t="shared" ref="H240" si="62">SUM(E240+F240-G240)</f>
        <v>2378.67</v>
      </c>
    </row>
    <row r="241" spans="1:8" s="17" customFormat="1" ht="12" customHeight="1" x14ac:dyDescent="0.2">
      <c r="A241" s="44"/>
      <c r="B241" s="67">
        <v>80120</v>
      </c>
      <c r="C241" s="68"/>
      <c r="D241" s="69" t="s">
        <v>83</v>
      </c>
      <c r="E241" s="63">
        <v>30561724.149999999</v>
      </c>
      <c r="F241" s="38">
        <f>SUM(F242,F244,F247)</f>
        <v>20635</v>
      </c>
      <c r="G241" s="38">
        <f>SUM(G242,G244,G247)</f>
        <v>73180</v>
      </c>
      <c r="H241" s="37">
        <f>SUM(E241+F241-G241)</f>
        <v>30509179.149999999</v>
      </c>
    </row>
    <row r="242" spans="1:8" s="17" customFormat="1" ht="12" customHeight="1" x14ac:dyDescent="0.2">
      <c r="A242" s="44"/>
      <c r="B242" s="44"/>
      <c r="C242" s="27"/>
      <c r="D242" s="460" t="s">
        <v>61</v>
      </c>
      <c r="E242" s="461">
        <v>23846524</v>
      </c>
      <c r="F242" s="461">
        <f>SUM(F243:F243)</f>
        <v>0</v>
      </c>
      <c r="G242" s="461">
        <f>SUM(G243:G243)</f>
        <v>73180</v>
      </c>
      <c r="H242" s="461">
        <f t="shared" ref="H242:H243" si="63">SUM(E242+F242-G242)</f>
        <v>23773344</v>
      </c>
    </row>
    <row r="243" spans="1:8" s="17" customFormat="1" ht="11.45" customHeight="1" x14ac:dyDescent="0.2">
      <c r="A243" s="44"/>
      <c r="B243" s="47"/>
      <c r="C243" s="56">
        <v>4710</v>
      </c>
      <c r="D243" s="79" t="s">
        <v>67</v>
      </c>
      <c r="E243" s="42">
        <v>228165</v>
      </c>
      <c r="F243" s="43"/>
      <c r="G243" s="43">
        <v>73180</v>
      </c>
      <c r="H243" s="43">
        <f t="shared" si="63"/>
        <v>154985</v>
      </c>
    </row>
    <row r="244" spans="1:8" s="17" customFormat="1" ht="21.75" customHeight="1" x14ac:dyDescent="0.2">
      <c r="A244" s="44"/>
      <c r="B244" s="47"/>
      <c r="C244" s="27"/>
      <c r="D244" s="457" t="s">
        <v>69</v>
      </c>
      <c r="E244" s="461">
        <v>38181.75</v>
      </c>
      <c r="F244" s="461">
        <f>SUM(F245:F246)</f>
        <v>11281</v>
      </c>
      <c r="G244" s="461">
        <f>SUM(G245:G246)</f>
        <v>0</v>
      </c>
      <c r="H244" s="285">
        <f>SUM(E244+F244-G244)</f>
        <v>49462.75</v>
      </c>
    </row>
    <row r="245" spans="1:8" s="17" customFormat="1" ht="21.75" customHeight="1" x14ac:dyDescent="0.2">
      <c r="A245" s="44"/>
      <c r="B245" s="47"/>
      <c r="C245" s="57">
        <v>4750</v>
      </c>
      <c r="D245" s="66" t="s">
        <v>70</v>
      </c>
      <c r="E245" s="54">
        <v>18937</v>
      </c>
      <c r="F245" s="54">
        <v>9065</v>
      </c>
      <c r="G245" s="54"/>
      <c r="H245" s="42">
        <f t="shared" ref="H245:H246" si="64">SUM(E245+F245-G245)</f>
        <v>28002</v>
      </c>
    </row>
    <row r="246" spans="1:8" s="17" customFormat="1" ht="21.75" customHeight="1" x14ac:dyDescent="0.2">
      <c r="A246" s="44"/>
      <c r="B246" s="47"/>
      <c r="C246" s="57">
        <v>4850</v>
      </c>
      <c r="D246" s="66" t="s">
        <v>71</v>
      </c>
      <c r="E246" s="54">
        <v>4628</v>
      </c>
      <c r="F246" s="54">
        <v>2216</v>
      </c>
      <c r="G246" s="54"/>
      <c r="H246" s="42">
        <f t="shared" si="64"/>
        <v>6844</v>
      </c>
    </row>
    <row r="247" spans="1:8" s="17" customFormat="1" ht="21.75" customHeight="1" x14ac:dyDescent="0.2">
      <c r="A247" s="44"/>
      <c r="B247" s="47"/>
      <c r="C247" s="27"/>
      <c r="D247" s="457" t="s">
        <v>72</v>
      </c>
      <c r="E247" s="461">
        <v>18582.400000000001</v>
      </c>
      <c r="F247" s="461">
        <f>SUM(F248)</f>
        <v>9354</v>
      </c>
      <c r="G247" s="461">
        <f>SUM(G248)</f>
        <v>0</v>
      </c>
      <c r="H247" s="285">
        <f>SUM(E247+F247-G247)</f>
        <v>27936.400000000001</v>
      </c>
    </row>
    <row r="248" spans="1:8" s="17" customFormat="1" ht="34.5" customHeight="1" x14ac:dyDescent="0.2">
      <c r="A248" s="44"/>
      <c r="B248" s="47"/>
      <c r="C248" s="83" t="s">
        <v>73</v>
      </c>
      <c r="D248" s="77" t="s">
        <v>74</v>
      </c>
      <c r="E248" s="62">
        <v>18582.400000000001</v>
      </c>
      <c r="F248" s="54">
        <v>9354</v>
      </c>
      <c r="G248" s="54"/>
      <c r="H248" s="42">
        <f t="shared" ref="H248" si="65">SUM(E248+F248-G248)</f>
        <v>27936.400000000001</v>
      </c>
    </row>
    <row r="249" spans="1:8" s="17" customFormat="1" ht="12" customHeight="1" x14ac:dyDescent="0.2">
      <c r="A249" s="44"/>
      <c r="B249" s="56">
        <v>80132</v>
      </c>
      <c r="C249" s="27"/>
      <c r="D249" s="36" t="s">
        <v>85</v>
      </c>
      <c r="E249" s="38">
        <v>8655821.7799999993</v>
      </c>
      <c r="F249" s="38">
        <f>SUM(F250)</f>
        <v>5356</v>
      </c>
      <c r="G249" s="38">
        <f>SUM(G250)</f>
        <v>0</v>
      </c>
      <c r="H249" s="37">
        <f>SUM(E249+F249-G249)</f>
        <v>8661177.7799999993</v>
      </c>
    </row>
    <row r="250" spans="1:8" s="17" customFormat="1" ht="21.75" customHeight="1" x14ac:dyDescent="0.2">
      <c r="A250" s="44"/>
      <c r="B250" s="56"/>
      <c r="C250" s="27"/>
      <c r="D250" s="457" t="s">
        <v>69</v>
      </c>
      <c r="E250" s="461">
        <v>11529.78</v>
      </c>
      <c r="F250" s="461">
        <f>SUM(F251:F252)</f>
        <v>5356</v>
      </c>
      <c r="G250" s="461">
        <f>SUM(G251:G252)</f>
        <v>0</v>
      </c>
      <c r="H250" s="285">
        <f>SUM(E250+F250-G250)</f>
        <v>16885.78</v>
      </c>
    </row>
    <row r="251" spans="1:8" s="17" customFormat="1" ht="21.75" customHeight="1" x14ac:dyDescent="0.2">
      <c r="A251" s="70"/>
      <c r="B251" s="72"/>
      <c r="C251" s="85">
        <v>4750</v>
      </c>
      <c r="D251" s="61" t="s">
        <v>70</v>
      </c>
      <c r="E251" s="63">
        <v>8895</v>
      </c>
      <c r="F251" s="63">
        <v>4304</v>
      </c>
      <c r="G251" s="63"/>
      <c r="H251" s="37">
        <f t="shared" ref="H251:H252" si="66">SUM(E251+F251-G251)</f>
        <v>13199</v>
      </c>
    </row>
    <row r="252" spans="1:8" s="17" customFormat="1" ht="21.75" customHeight="1" x14ac:dyDescent="0.2">
      <c r="A252" s="44"/>
      <c r="B252" s="56"/>
      <c r="C252" s="57">
        <v>4850</v>
      </c>
      <c r="D252" s="66" t="s">
        <v>71</v>
      </c>
      <c r="E252" s="54">
        <v>2173</v>
      </c>
      <c r="F252" s="54">
        <v>1052</v>
      </c>
      <c r="G252" s="54"/>
      <c r="H252" s="42">
        <f t="shared" si="66"/>
        <v>3225</v>
      </c>
    </row>
    <row r="253" spans="1:8" s="17" customFormat="1" ht="11.45" customHeight="1" x14ac:dyDescent="0.2">
      <c r="A253" s="44"/>
      <c r="B253" s="47">
        <v>80134</v>
      </c>
      <c r="C253" s="27"/>
      <c r="D253" s="55" t="s">
        <v>86</v>
      </c>
      <c r="E253" s="63">
        <v>9537499</v>
      </c>
      <c r="F253" s="38">
        <f>SUM(F254)</f>
        <v>30000</v>
      </c>
      <c r="G253" s="38">
        <f>SUM(G254)</f>
        <v>12000</v>
      </c>
      <c r="H253" s="37">
        <f>SUM(E253+F253-G253)</f>
        <v>9555499</v>
      </c>
    </row>
    <row r="254" spans="1:8" s="17" customFormat="1" ht="11.45" customHeight="1" x14ac:dyDescent="0.2">
      <c r="A254" s="44"/>
      <c r="B254" s="44"/>
      <c r="C254" s="27"/>
      <c r="D254" s="460" t="s">
        <v>61</v>
      </c>
      <c r="E254" s="461">
        <v>9396539</v>
      </c>
      <c r="F254" s="461">
        <f>SUM(F255:F257)</f>
        <v>30000</v>
      </c>
      <c r="G254" s="461">
        <f>SUM(G255:G257)</f>
        <v>12000</v>
      </c>
      <c r="H254" s="285">
        <f>SUM(E254+F254-G254)</f>
        <v>9414539</v>
      </c>
    </row>
    <row r="255" spans="1:8" s="17" customFormat="1" ht="11.45" customHeight="1" x14ac:dyDescent="0.2">
      <c r="A255" s="44"/>
      <c r="B255" s="44"/>
      <c r="C255" s="56">
        <v>3020</v>
      </c>
      <c r="D255" s="65" t="s">
        <v>76</v>
      </c>
      <c r="E255" s="54">
        <v>15648</v>
      </c>
      <c r="F255" s="54">
        <v>28000</v>
      </c>
      <c r="G255" s="54"/>
      <c r="H255" s="42">
        <f t="shared" ref="H255:H257" si="67">SUM(E255+F255-G255)</f>
        <v>43648</v>
      </c>
    </row>
    <row r="256" spans="1:8" s="17" customFormat="1" ht="20.25" customHeight="1" x14ac:dyDescent="0.2">
      <c r="A256" s="44"/>
      <c r="B256" s="44"/>
      <c r="C256" s="57">
        <v>4700</v>
      </c>
      <c r="D256" s="77" t="s">
        <v>408</v>
      </c>
      <c r="E256" s="54">
        <v>2375</v>
      </c>
      <c r="F256" s="54">
        <v>2000</v>
      </c>
      <c r="G256" s="54"/>
      <c r="H256" s="42">
        <f t="shared" si="67"/>
        <v>4375</v>
      </c>
    </row>
    <row r="257" spans="1:8" s="17" customFormat="1" ht="11.25" customHeight="1" x14ac:dyDescent="0.2">
      <c r="A257" s="44"/>
      <c r="B257" s="44"/>
      <c r="C257" s="56">
        <v>4710</v>
      </c>
      <c r="D257" s="79" t="s">
        <v>67</v>
      </c>
      <c r="E257" s="54">
        <v>34701</v>
      </c>
      <c r="F257" s="54"/>
      <c r="G257" s="54">
        <v>12000</v>
      </c>
      <c r="H257" s="42">
        <f t="shared" si="67"/>
        <v>22701</v>
      </c>
    </row>
    <row r="258" spans="1:8" s="17" customFormat="1" ht="11.45" customHeight="1" x14ac:dyDescent="0.2">
      <c r="A258" s="44"/>
      <c r="B258" s="56">
        <v>80140</v>
      </c>
      <c r="C258" s="80"/>
      <c r="D258" s="86" t="s">
        <v>87</v>
      </c>
      <c r="E258" s="54"/>
      <c r="F258" s="54"/>
      <c r="G258" s="54"/>
      <c r="H258" s="42"/>
    </row>
    <row r="259" spans="1:8" s="17" customFormat="1" ht="11.45" customHeight="1" x14ac:dyDescent="0.2">
      <c r="A259" s="44"/>
      <c r="B259" s="56"/>
      <c r="C259" s="27"/>
      <c r="D259" s="36" t="s">
        <v>88</v>
      </c>
      <c r="E259" s="37">
        <v>3539377</v>
      </c>
      <c r="F259" s="38">
        <f>SUM(F260)</f>
        <v>400</v>
      </c>
      <c r="G259" s="38">
        <f>SUM(G260)</f>
        <v>400</v>
      </c>
      <c r="H259" s="37">
        <f>SUM(E259+F259-G259)</f>
        <v>3539377</v>
      </c>
    </row>
    <row r="260" spans="1:8" s="17" customFormat="1" ht="11.45" customHeight="1" x14ac:dyDescent="0.2">
      <c r="A260" s="44"/>
      <c r="B260" s="52"/>
      <c r="C260" s="27"/>
      <c r="D260" s="460" t="s">
        <v>61</v>
      </c>
      <c r="E260" s="461">
        <v>3539377</v>
      </c>
      <c r="F260" s="461">
        <f>SUM(F261:F262)</f>
        <v>400</v>
      </c>
      <c r="G260" s="461">
        <f>SUM(G261:G262)</f>
        <v>400</v>
      </c>
      <c r="H260" s="461">
        <f t="shared" ref="H260:H262" si="68">SUM(E260+F260-G260)</f>
        <v>3539377</v>
      </c>
    </row>
    <row r="261" spans="1:8" s="17" customFormat="1" ht="11.45" customHeight="1" x14ac:dyDescent="0.2">
      <c r="A261" s="44"/>
      <c r="B261" s="52"/>
      <c r="C261" s="80" t="s">
        <v>77</v>
      </c>
      <c r="D261" s="79" t="s">
        <v>78</v>
      </c>
      <c r="E261" s="54">
        <v>0</v>
      </c>
      <c r="F261" s="54">
        <v>400</v>
      </c>
      <c r="G261" s="54"/>
      <c r="H261" s="42">
        <f t="shared" si="68"/>
        <v>400</v>
      </c>
    </row>
    <row r="262" spans="1:8" s="17" customFormat="1" ht="11.45" customHeight="1" x14ac:dyDescent="0.2">
      <c r="A262" s="44"/>
      <c r="B262" s="52"/>
      <c r="C262" s="80" t="s">
        <v>62</v>
      </c>
      <c r="D262" s="79" t="s">
        <v>63</v>
      </c>
      <c r="E262" s="54">
        <v>19500</v>
      </c>
      <c r="F262" s="54"/>
      <c r="G262" s="54">
        <v>400</v>
      </c>
      <c r="H262" s="42">
        <f t="shared" si="68"/>
        <v>19100</v>
      </c>
    </row>
    <row r="263" spans="1:8" s="17" customFormat="1" ht="11.45" customHeight="1" x14ac:dyDescent="0.2">
      <c r="A263" s="44"/>
      <c r="B263" s="95">
        <v>80146</v>
      </c>
      <c r="C263" s="80"/>
      <c r="D263" s="36" t="s">
        <v>416</v>
      </c>
      <c r="E263" s="37">
        <v>1376306</v>
      </c>
      <c r="F263" s="38">
        <f>SUM(F264,F268)</f>
        <v>923395.73</v>
      </c>
      <c r="G263" s="38">
        <f>SUM(G264,G268)</f>
        <v>923395.73</v>
      </c>
      <c r="H263" s="37">
        <f>SUM(E263+F263-G263)</f>
        <v>1376306</v>
      </c>
    </row>
    <row r="264" spans="1:8" s="17" customFormat="1" ht="11.45" customHeight="1" x14ac:dyDescent="0.2">
      <c r="A264" s="44"/>
      <c r="B264" s="47"/>
      <c r="C264" s="27"/>
      <c r="D264" s="460" t="s">
        <v>61</v>
      </c>
      <c r="E264" s="285">
        <v>328000</v>
      </c>
      <c r="F264" s="463">
        <f>SUM(F265:F267)</f>
        <v>923395.73</v>
      </c>
      <c r="G264" s="463">
        <f>SUM(G265:G267)</f>
        <v>0</v>
      </c>
      <c r="H264" s="461">
        <f t="shared" ref="H264:H269" si="69">SUM(E264+F264-G264)</f>
        <v>1251395.73</v>
      </c>
    </row>
    <row r="265" spans="1:8" s="17" customFormat="1" ht="11.45" customHeight="1" x14ac:dyDescent="0.2">
      <c r="A265" s="44"/>
      <c r="B265" s="47"/>
      <c r="C265" s="56">
        <v>4300</v>
      </c>
      <c r="D265" s="65" t="s">
        <v>46</v>
      </c>
      <c r="E265" s="42">
        <v>0</v>
      </c>
      <c r="F265" s="62">
        <v>262308.67</v>
      </c>
      <c r="G265" s="62"/>
      <c r="H265" s="43">
        <f t="shared" si="69"/>
        <v>262308.67</v>
      </c>
    </row>
    <row r="266" spans="1:8" s="17" customFormat="1" ht="11.45" customHeight="1" x14ac:dyDescent="0.2">
      <c r="A266" s="44"/>
      <c r="B266" s="47"/>
      <c r="C266" s="56">
        <v>4410</v>
      </c>
      <c r="D266" s="79" t="s">
        <v>414</v>
      </c>
      <c r="E266" s="42">
        <v>0</v>
      </c>
      <c r="F266" s="62">
        <v>74350</v>
      </c>
      <c r="G266" s="62"/>
      <c r="H266" s="43">
        <f t="shared" si="69"/>
        <v>74350</v>
      </c>
    </row>
    <row r="267" spans="1:8" s="17" customFormat="1" ht="11.45" customHeight="1" x14ac:dyDescent="0.2">
      <c r="A267" s="44"/>
      <c r="B267" s="47"/>
      <c r="C267" s="57">
        <v>4700</v>
      </c>
      <c r="D267" s="291" t="s">
        <v>417</v>
      </c>
      <c r="E267" s="42">
        <v>0</v>
      </c>
      <c r="F267" s="62">
        <v>586737.06000000006</v>
      </c>
      <c r="G267" s="62"/>
      <c r="H267" s="43">
        <f t="shared" si="69"/>
        <v>586737.06000000006</v>
      </c>
    </row>
    <row r="268" spans="1:8" s="17" customFormat="1" ht="11.45" customHeight="1" x14ac:dyDescent="0.2">
      <c r="A268" s="44"/>
      <c r="B268" s="47"/>
      <c r="C268" s="45"/>
      <c r="D268" s="468" t="s">
        <v>356</v>
      </c>
      <c r="E268" s="461">
        <v>1048306</v>
      </c>
      <c r="F268" s="461">
        <f>SUM(F269:F269)</f>
        <v>0</v>
      </c>
      <c r="G268" s="461">
        <f>SUM(G269:G269)</f>
        <v>923395.73</v>
      </c>
      <c r="H268" s="461">
        <f t="shared" si="69"/>
        <v>124910.27000000002</v>
      </c>
    </row>
    <row r="269" spans="1:8" s="17" customFormat="1" ht="11.45" customHeight="1" x14ac:dyDescent="0.2">
      <c r="A269" s="44"/>
      <c r="B269" s="47"/>
      <c r="C269" s="56">
        <v>4300</v>
      </c>
      <c r="D269" s="65" t="s">
        <v>46</v>
      </c>
      <c r="E269" s="43">
        <v>1048306</v>
      </c>
      <c r="F269" s="43"/>
      <c r="G269" s="43">
        <v>923395.73</v>
      </c>
      <c r="H269" s="43">
        <f t="shared" si="69"/>
        <v>124910.27000000002</v>
      </c>
    </row>
    <row r="270" spans="1:8" s="17" customFormat="1" ht="12" customHeight="1" x14ac:dyDescent="0.2">
      <c r="A270" s="44"/>
      <c r="B270" s="47">
        <v>80149</v>
      </c>
      <c r="C270" s="80"/>
      <c r="D270" s="79" t="s">
        <v>90</v>
      </c>
      <c r="E270" s="43"/>
      <c r="F270" s="43"/>
      <c r="G270" s="43"/>
      <c r="H270" s="43"/>
    </row>
    <row r="271" spans="1:8" s="17" customFormat="1" ht="12" customHeight="1" x14ac:dyDescent="0.2">
      <c r="A271" s="44"/>
      <c r="B271" s="47"/>
      <c r="C271" s="80"/>
      <c r="D271" s="79" t="s">
        <v>91</v>
      </c>
      <c r="E271" s="43"/>
      <c r="F271" s="43"/>
      <c r="G271" s="43"/>
      <c r="H271" s="43"/>
    </row>
    <row r="272" spans="1:8" s="17" customFormat="1" ht="12" customHeight="1" x14ac:dyDescent="0.2">
      <c r="A272" s="44"/>
      <c r="B272" s="47"/>
      <c r="C272" s="80"/>
      <c r="D272" s="79" t="s">
        <v>92</v>
      </c>
      <c r="E272" s="43"/>
      <c r="F272" s="43"/>
      <c r="G272" s="43"/>
      <c r="H272" s="43"/>
    </row>
    <row r="273" spans="1:8" s="17" customFormat="1" ht="12" customHeight="1" x14ac:dyDescent="0.2">
      <c r="A273" s="44"/>
      <c r="B273" s="47"/>
      <c r="C273" s="27"/>
      <c r="D273" s="36" t="s">
        <v>93</v>
      </c>
      <c r="E273" s="37">
        <v>4621116</v>
      </c>
      <c r="F273" s="38">
        <f>SUM(F274)</f>
        <v>41287</v>
      </c>
      <c r="G273" s="38">
        <f>SUM(G274)</f>
        <v>0</v>
      </c>
      <c r="H273" s="37">
        <f>SUM(E273+F273-G273)</f>
        <v>4662403</v>
      </c>
    </row>
    <row r="274" spans="1:8" s="17" customFormat="1" ht="12" customHeight="1" x14ac:dyDescent="0.2">
      <c r="A274" s="44"/>
      <c r="B274" s="44"/>
      <c r="C274" s="27"/>
      <c r="D274" s="460" t="s">
        <v>61</v>
      </c>
      <c r="E274" s="461">
        <v>2323714</v>
      </c>
      <c r="F274" s="461">
        <f>SUM(F275:F280)</f>
        <v>41287</v>
      </c>
      <c r="G274" s="461">
        <f>SUM(G275:G280)</f>
        <v>0</v>
      </c>
      <c r="H274" s="461">
        <f t="shared" ref="H274:H280" si="70">SUM(E274+F274-G274)</f>
        <v>2365001</v>
      </c>
    </row>
    <row r="275" spans="1:8" s="17" customFormat="1" ht="11.45" customHeight="1" x14ac:dyDescent="0.2">
      <c r="A275" s="44"/>
      <c r="B275" s="44"/>
      <c r="C275" s="56">
        <v>4110</v>
      </c>
      <c r="D275" s="65" t="s">
        <v>97</v>
      </c>
      <c r="E275" s="42">
        <v>352019</v>
      </c>
      <c r="F275" s="43">
        <v>5579</v>
      </c>
      <c r="G275" s="43"/>
      <c r="H275" s="43">
        <f t="shared" si="70"/>
        <v>357598</v>
      </c>
    </row>
    <row r="276" spans="1:8" s="17" customFormat="1" ht="11.45" customHeight="1" x14ac:dyDescent="0.2">
      <c r="A276" s="44"/>
      <c r="B276" s="44"/>
      <c r="C276" s="56">
        <v>4120</v>
      </c>
      <c r="D276" s="65" t="s">
        <v>96</v>
      </c>
      <c r="E276" s="42">
        <v>50199</v>
      </c>
      <c r="F276" s="43">
        <v>808</v>
      </c>
      <c r="G276" s="43"/>
      <c r="H276" s="43">
        <f t="shared" si="70"/>
        <v>51007</v>
      </c>
    </row>
    <row r="277" spans="1:8" s="17" customFormat="1" ht="11.45" customHeight="1" x14ac:dyDescent="0.2">
      <c r="A277" s="44"/>
      <c r="B277" s="44"/>
      <c r="C277" s="56">
        <v>4240</v>
      </c>
      <c r="D277" s="65" t="s">
        <v>99</v>
      </c>
      <c r="E277" s="42">
        <v>46315</v>
      </c>
      <c r="F277" s="43">
        <v>1500</v>
      </c>
      <c r="G277" s="43"/>
      <c r="H277" s="43">
        <f t="shared" si="70"/>
        <v>47815</v>
      </c>
    </row>
    <row r="278" spans="1:8" s="17" customFormat="1" ht="11.45" customHeight="1" x14ac:dyDescent="0.2">
      <c r="A278" s="44"/>
      <c r="B278" s="44"/>
      <c r="C278" s="56">
        <v>4440</v>
      </c>
      <c r="D278" s="65" t="s">
        <v>418</v>
      </c>
      <c r="E278" s="42">
        <v>107598</v>
      </c>
      <c r="F278" s="43">
        <v>3900</v>
      </c>
      <c r="G278" s="43"/>
      <c r="H278" s="43">
        <f t="shared" si="70"/>
        <v>111498</v>
      </c>
    </row>
    <row r="279" spans="1:8" s="17" customFormat="1" ht="11.45" customHeight="1" x14ac:dyDescent="0.2">
      <c r="A279" s="44"/>
      <c r="B279" s="44"/>
      <c r="C279" s="56">
        <v>4710</v>
      </c>
      <c r="D279" s="79" t="s">
        <v>67</v>
      </c>
      <c r="E279" s="42">
        <v>21674</v>
      </c>
      <c r="F279" s="43">
        <v>500</v>
      </c>
      <c r="G279" s="43"/>
      <c r="H279" s="43">
        <f t="shared" si="70"/>
        <v>22174</v>
      </c>
    </row>
    <row r="280" spans="1:8" s="17" customFormat="1" ht="11.45" customHeight="1" x14ac:dyDescent="0.2">
      <c r="A280" s="44"/>
      <c r="B280" s="44"/>
      <c r="C280" s="74">
        <v>4790</v>
      </c>
      <c r="D280" s="89" t="s">
        <v>98</v>
      </c>
      <c r="E280" s="42">
        <v>1594243</v>
      </c>
      <c r="F280" s="43">
        <v>29000</v>
      </c>
      <c r="G280" s="43"/>
      <c r="H280" s="43">
        <f t="shared" si="70"/>
        <v>1623243</v>
      </c>
    </row>
    <row r="281" spans="1:8" s="17" customFormat="1" ht="11.45" customHeight="1" x14ac:dyDescent="0.2">
      <c r="A281" s="44"/>
      <c r="B281" s="47">
        <v>80150</v>
      </c>
      <c r="C281" s="80"/>
      <c r="D281" s="79" t="s">
        <v>90</v>
      </c>
      <c r="E281" s="43"/>
      <c r="F281" s="43"/>
      <c r="G281" s="43"/>
      <c r="H281" s="43"/>
    </row>
    <row r="282" spans="1:8" s="17" customFormat="1" ht="11.45" customHeight="1" x14ac:dyDescent="0.2">
      <c r="A282" s="44"/>
      <c r="B282" s="47"/>
      <c r="C282" s="80"/>
      <c r="D282" s="79" t="s">
        <v>94</v>
      </c>
      <c r="E282" s="43"/>
      <c r="F282" s="43"/>
      <c r="G282" s="43"/>
      <c r="H282" s="43"/>
    </row>
    <row r="283" spans="1:8" s="17" customFormat="1" ht="11.45" customHeight="1" x14ac:dyDescent="0.2">
      <c r="A283" s="44"/>
      <c r="B283" s="47"/>
      <c r="C283" s="27"/>
      <c r="D283" s="36" t="s">
        <v>95</v>
      </c>
      <c r="E283" s="37">
        <v>9686112</v>
      </c>
      <c r="F283" s="38">
        <f>SUM(F284)</f>
        <v>0</v>
      </c>
      <c r="G283" s="38">
        <f>SUM(G284)</f>
        <v>662</v>
      </c>
      <c r="H283" s="37">
        <f>SUM(E283+F283-G283)</f>
        <v>9685450</v>
      </c>
    </row>
    <row r="284" spans="1:8" s="17" customFormat="1" ht="12" customHeight="1" x14ac:dyDescent="0.2">
      <c r="A284" s="44"/>
      <c r="B284" s="47"/>
      <c r="C284" s="27"/>
      <c r="D284" s="460" t="s">
        <v>61</v>
      </c>
      <c r="E284" s="461">
        <v>9436589</v>
      </c>
      <c r="F284" s="461">
        <f>SUM(F285:F285)</f>
        <v>0</v>
      </c>
      <c r="G284" s="461">
        <f>SUM(G285:G285)</f>
        <v>662</v>
      </c>
      <c r="H284" s="461">
        <f t="shared" ref="H284:H285" si="71">SUM(E284+F284-G284)</f>
        <v>9435927</v>
      </c>
    </row>
    <row r="285" spans="1:8" s="17" customFormat="1" ht="12" customHeight="1" x14ac:dyDescent="0.2">
      <c r="A285" s="44"/>
      <c r="B285" s="47"/>
      <c r="C285" s="67">
        <v>4800</v>
      </c>
      <c r="D285" s="82" t="s">
        <v>68</v>
      </c>
      <c r="E285" s="43">
        <v>567417</v>
      </c>
      <c r="F285" s="43"/>
      <c r="G285" s="43">
        <v>662</v>
      </c>
      <c r="H285" s="43">
        <f t="shared" si="71"/>
        <v>566755</v>
      </c>
    </row>
    <row r="286" spans="1:8" s="17" customFormat="1" ht="12" customHeight="1" x14ac:dyDescent="0.2">
      <c r="A286" s="44"/>
      <c r="B286" s="47">
        <v>80152</v>
      </c>
      <c r="C286" s="80"/>
      <c r="D286" s="79" t="s">
        <v>90</v>
      </c>
      <c r="E286" s="42"/>
      <c r="F286" s="42"/>
      <c r="G286" s="43"/>
      <c r="H286" s="43"/>
    </row>
    <row r="287" spans="1:8" s="17" customFormat="1" ht="12" customHeight="1" x14ac:dyDescent="0.2">
      <c r="A287" s="44"/>
      <c r="B287" s="47"/>
      <c r="C287" s="80"/>
      <c r="D287" s="79" t="s">
        <v>94</v>
      </c>
      <c r="E287" s="42"/>
      <c r="F287" s="42"/>
      <c r="G287" s="43"/>
      <c r="H287" s="43"/>
    </row>
    <row r="288" spans="1:8" s="17" customFormat="1" ht="12" customHeight="1" x14ac:dyDescent="0.2">
      <c r="A288" s="44"/>
      <c r="B288" s="47"/>
      <c r="C288" s="80"/>
      <c r="D288" s="79" t="s">
        <v>419</v>
      </c>
      <c r="E288" s="42"/>
      <c r="F288" s="42"/>
      <c r="G288" s="43"/>
      <c r="H288" s="43"/>
    </row>
    <row r="289" spans="1:8" s="17" customFormat="1" ht="12" customHeight="1" x14ac:dyDescent="0.2">
      <c r="A289" s="44"/>
      <c r="B289" s="47"/>
      <c r="C289" s="80"/>
      <c r="D289" s="95" t="s">
        <v>420</v>
      </c>
      <c r="E289" s="42"/>
      <c r="F289" s="42"/>
      <c r="G289" s="43"/>
      <c r="H289" s="43"/>
    </row>
    <row r="290" spans="1:8" s="17" customFormat="1" ht="12" customHeight="1" x14ac:dyDescent="0.2">
      <c r="A290" s="44"/>
      <c r="B290" s="47"/>
      <c r="C290" s="80"/>
      <c r="D290" s="95" t="s">
        <v>421</v>
      </c>
      <c r="E290" s="42"/>
      <c r="F290" s="42"/>
      <c r="G290" s="43"/>
      <c r="H290" s="43"/>
    </row>
    <row r="291" spans="1:8" s="17" customFormat="1" ht="12" customHeight="1" x14ac:dyDescent="0.2">
      <c r="A291" s="44"/>
      <c r="B291" s="47"/>
      <c r="C291" s="80"/>
      <c r="D291" s="79" t="s">
        <v>422</v>
      </c>
      <c r="E291" s="42"/>
      <c r="F291" s="42"/>
      <c r="G291" s="43"/>
      <c r="H291" s="43"/>
    </row>
    <row r="292" spans="1:8" s="17" customFormat="1" ht="12" customHeight="1" x14ac:dyDescent="0.2">
      <c r="A292" s="44"/>
      <c r="B292" s="47"/>
      <c r="C292" s="80"/>
      <c r="D292" s="95" t="s">
        <v>423</v>
      </c>
      <c r="E292" s="42"/>
      <c r="F292" s="42"/>
      <c r="G292" s="43"/>
      <c r="H292" s="43"/>
    </row>
    <row r="293" spans="1:8" s="17" customFormat="1" ht="12" customHeight="1" x14ac:dyDescent="0.2">
      <c r="A293" s="44"/>
      <c r="B293" s="47"/>
      <c r="C293" s="27"/>
      <c r="D293" s="69" t="s">
        <v>424</v>
      </c>
      <c r="E293" s="37">
        <v>3896987</v>
      </c>
      <c r="F293" s="38">
        <f>SUM(F294)</f>
        <v>42180</v>
      </c>
      <c r="G293" s="38">
        <f>SUM(G294)</f>
        <v>0</v>
      </c>
      <c r="H293" s="37">
        <f>SUM(E293+F293-G293)</f>
        <v>3939167</v>
      </c>
    </row>
    <row r="294" spans="1:8" s="17" customFormat="1" ht="12" customHeight="1" x14ac:dyDescent="0.2">
      <c r="A294" s="44"/>
      <c r="B294" s="44"/>
      <c r="C294" s="27"/>
      <c r="D294" s="460" t="s">
        <v>61</v>
      </c>
      <c r="E294" s="461">
        <v>3293039</v>
      </c>
      <c r="F294" s="461">
        <f>SUM(F295:F297)</f>
        <v>42180</v>
      </c>
      <c r="G294" s="461">
        <f>SUM(G295:G297)</f>
        <v>0</v>
      </c>
      <c r="H294" s="461">
        <f t="shared" ref="H294:H297" si="72">SUM(E294+F294-G294)</f>
        <v>3335219</v>
      </c>
    </row>
    <row r="295" spans="1:8" s="17" customFormat="1" ht="12" customHeight="1" x14ac:dyDescent="0.2">
      <c r="A295" s="44"/>
      <c r="B295" s="44"/>
      <c r="C295" s="56">
        <v>4110</v>
      </c>
      <c r="D295" s="65" t="s">
        <v>97</v>
      </c>
      <c r="E295" s="42">
        <v>448182</v>
      </c>
      <c r="F295" s="42">
        <v>7000</v>
      </c>
      <c r="G295" s="43"/>
      <c r="H295" s="43">
        <f t="shared" si="72"/>
        <v>455182</v>
      </c>
    </row>
    <row r="296" spans="1:8" s="17" customFormat="1" ht="12" customHeight="1" x14ac:dyDescent="0.2">
      <c r="A296" s="44"/>
      <c r="B296" s="44"/>
      <c r="C296" s="56">
        <v>4120</v>
      </c>
      <c r="D296" s="65" t="s">
        <v>96</v>
      </c>
      <c r="E296" s="42">
        <v>63842</v>
      </c>
      <c r="F296" s="42">
        <v>1000</v>
      </c>
      <c r="G296" s="43"/>
      <c r="H296" s="43">
        <f t="shared" si="72"/>
        <v>64842</v>
      </c>
    </row>
    <row r="297" spans="1:8" s="17" customFormat="1" ht="12" customHeight="1" x14ac:dyDescent="0.2">
      <c r="A297" s="44"/>
      <c r="B297" s="44"/>
      <c r="C297" s="67">
        <v>4790</v>
      </c>
      <c r="D297" s="82" t="s">
        <v>98</v>
      </c>
      <c r="E297" s="42">
        <v>2401664</v>
      </c>
      <c r="F297" s="42">
        <v>34180</v>
      </c>
      <c r="G297" s="43"/>
      <c r="H297" s="43">
        <f t="shared" si="72"/>
        <v>2435844</v>
      </c>
    </row>
    <row r="298" spans="1:8" s="17" customFormat="1" ht="12" customHeight="1" x14ac:dyDescent="0.2">
      <c r="A298" s="44"/>
      <c r="B298" s="56">
        <v>80195</v>
      </c>
      <c r="C298" s="27"/>
      <c r="D298" s="36" t="s">
        <v>27</v>
      </c>
      <c r="E298" s="37">
        <v>20295482.629999999</v>
      </c>
      <c r="F298" s="38">
        <f>SUM(F300,F305)</f>
        <v>5777.17</v>
      </c>
      <c r="G298" s="38">
        <f>SUM(G300,G305)</f>
        <v>5777.17</v>
      </c>
      <c r="H298" s="37">
        <f>SUM(E298+F298-G298)</f>
        <v>20295482.629999999</v>
      </c>
    </row>
    <row r="299" spans="1:8" s="17" customFormat="1" ht="12" customHeight="1" x14ac:dyDescent="0.2">
      <c r="A299" s="44"/>
      <c r="B299" s="56"/>
      <c r="C299" s="74"/>
      <c r="D299" s="87" t="s">
        <v>425</v>
      </c>
      <c r="E299" s="54"/>
      <c r="F299" s="54"/>
      <c r="G299" s="54"/>
      <c r="H299" s="62"/>
    </row>
    <row r="300" spans="1:8" s="17" customFormat="1" ht="11.25" customHeight="1" x14ac:dyDescent="0.2">
      <c r="A300" s="44"/>
      <c r="B300" s="56"/>
      <c r="C300" s="27"/>
      <c r="D300" s="469" t="s">
        <v>426</v>
      </c>
      <c r="E300" s="461">
        <v>50321</v>
      </c>
      <c r="F300" s="461">
        <f>SUM(F301:F302)</f>
        <v>3200</v>
      </c>
      <c r="G300" s="461">
        <f>SUM(G301:G302)</f>
        <v>3200</v>
      </c>
      <c r="H300" s="461">
        <f t="shared" ref="H300:H311" si="73">SUM(E300+F300-G300)</f>
        <v>50321</v>
      </c>
    </row>
    <row r="301" spans="1:8" s="17" customFormat="1" ht="12" customHeight="1" x14ac:dyDescent="0.2">
      <c r="A301" s="44"/>
      <c r="B301" s="56"/>
      <c r="C301" s="74">
        <v>4301</v>
      </c>
      <c r="D301" s="87" t="s">
        <v>427</v>
      </c>
      <c r="E301" s="105">
        <v>23870</v>
      </c>
      <c r="F301" s="54"/>
      <c r="G301" s="54">
        <v>3200</v>
      </c>
      <c r="H301" s="62">
        <f t="shared" si="73"/>
        <v>20670</v>
      </c>
    </row>
    <row r="302" spans="1:8" s="17" customFormat="1" ht="12" customHeight="1" x14ac:dyDescent="0.2">
      <c r="A302" s="44"/>
      <c r="B302" s="56"/>
      <c r="C302" s="74">
        <v>4421</v>
      </c>
      <c r="D302" s="87" t="s">
        <v>428</v>
      </c>
      <c r="E302" s="105">
        <v>5000</v>
      </c>
      <c r="F302" s="54">
        <v>3200</v>
      </c>
      <c r="G302" s="54"/>
      <c r="H302" s="62">
        <f t="shared" si="73"/>
        <v>8200</v>
      </c>
    </row>
    <row r="303" spans="1:8" s="17" customFormat="1" ht="12" customHeight="1" x14ac:dyDescent="0.2">
      <c r="A303" s="44"/>
      <c r="B303" s="56"/>
      <c r="C303" s="74"/>
      <c r="D303" s="87" t="s">
        <v>429</v>
      </c>
      <c r="E303" s="105"/>
      <c r="F303" s="54"/>
      <c r="G303" s="54"/>
      <c r="H303" s="62"/>
    </row>
    <row r="304" spans="1:8" s="17" customFormat="1" ht="12" customHeight="1" x14ac:dyDescent="0.2">
      <c r="A304" s="44"/>
      <c r="B304" s="56"/>
      <c r="C304" s="74"/>
      <c r="D304" s="87" t="s">
        <v>430</v>
      </c>
      <c r="E304" s="105"/>
      <c r="F304" s="54"/>
      <c r="G304" s="54"/>
      <c r="H304" s="62"/>
    </row>
    <row r="305" spans="1:8" s="17" customFormat="1" ht="12" customHeight="1" x14ac:dyDescent="0.2">
      <c r="A305" s="44"/>
      <c r="B305" s="56"/>
      <c r="C305" s="74"/>
      <c r="D305" s="470" t="s">
        <v>431</v>
      </c>
      <c r="E305" s="461">
        <v>33081.050000000003</v>
      </c>
      <c r="F305" s="461">
        <f>SUM(F306:F307)</f>
        <v>2577.17</v>
      </c>
      <c r="G305" s="461">
        <f>SUM(G306:G307)</f>
        <v>2577.17</v>
      </c>
      <c r="H305" s="461">
        <f t="shared" si="73"/>
        <v>33081.050000000003</v>
      </c>
    </row>
    <row r="306" spans="1:8" s="17" customFormat="1" ht="12" customHeight="1" x14ac:dyDescent="0.2">
      <c r="A306" s="44"/>
      <c r="B306" s="56"/>
      <c r="C306" s="74">
        <v>4211</v>
      </c>
      <c r="D306" s="87" t="s">
        <v>432</v>
      </c>
      <c r="E306" s="42">
        <v>7000</v>
      </c>
      <c r="F306" s="43">
        <v>2577.17</v>
      </c>
      <c r="G306" s="42"/>
      <c r="H306" s="43">
        <f t="shared" si="73"/>
        <v>9577.17</v>
      </c>
    </row>
    <row r="307" spans="1:8" s="17" customFormat="1" ht="12" customHeight="1" x14ac:dyDescent="0.2">
      <c r="A307" s="44"/>
      <c r="B307" s="56"/>
      <c r="C307" s="74">
        <v>4421</v>
      </c>
      <c r="D307" s="87" t="s">
        <v>428</v>
      </c>
      <c r="E307" s="42">
        <v>17645.150000000001</v>
      </c>
      <c r="F307" s="43"/>
      <c r="G307" s="42">
        <v>2577.17</v>
      </c>
      <c r="H307" s="43">
        <f t="shared" si="73"/>
        <v>15067.980000000001</v>
      </c>
    </row>
    <row r="308" spans="1:8" s="17" customFormat="1" ht="12" customHeight="1" thickBot="1" x14ac:dyDescent="0.25">
      <c r="A308" s="45" t="s">
        <v>433</v>
      </c>
      <c r="B308" s="52"/>
      <c r="C308" s="45"/>
      <c r="D308" s="46" t="s">
        <v>434</v>
      </c>
      <c r="E308" s="292">
        <v>6082085</v>
      </c>
      <c r="F308" s="292">
        <f>SUM(F309)</f>
        <v>43112</v>
      </c>
      <c r="G308" s="292">
        <f>SUM(G309)</f>
        <v>43112</v>
      </c>
      <c r="H308" s="31">
        <f t="shared" si="73"/>
        <v>6082085</v>
      </c>
    </row>
    <row r="309" spans="1:8" s="17" customFormat="1" ht="12" customHeight="1" thickTop="1" x14ac:dyDescent="0.2">
      <c r="A309" s="45"/>
      <c r="B309" s="67">
        <v>85154</v>
      </c>
      <c r="C309" s="68"/>
      <c r="D309" s="69" t="s">
        <v>435</v>
      </c>
      <c r="E309" s="38">
        <v>5374485</v>
      </c>
      <c r="F309" s="38">
        <f>SUM(F310,F312,F316)</f>
        <v>43112</v>
      </c>
      <c r="G309" s="38">
        <f>SUM(G310,G312,G316)</f>
        <v>43112</v>
      </c>
      <c r="H309" s="37">
        <f t="shared" si="73"/>
        <v>5374485</v>
      </c>
    </row>
    <row r="310" spans="1:8" s="17" customFormat="1" ht="12" customHeight="1" x14ac:dyDescent="0.2">
      <c r="A310" s="45"/>
      <c r="B310" s="67"/>
      <c r="C310" s="67"/>
      <c r="D310" s="460" t="s">
        <v>104</v>
      </c>
      <c r="E310" s="456">
        <v>1149184</v>
      </c>
      <c r="F310" s="456">
        <f>SUM(F311:F311)</f>
        <v>0</v>
      </c>
      <c r="G310" s="456">
        <f>SUM(G311:G311)</f>
        <v>39277</v>
      </c>
      <c r="H310" s="461">
        <f t="shared" si="73"/>
        <v>1109907</v>
      </c>
    </row>
    <row r="311" spans="1:8" s="17" customFormat="1" ht="12" customHeight="1" x14ac:dyDescent="0.2">
      <c r="A311" s="88"/>
      <c r="B311" s="293"/>
      <c r="C311" s="72">
        <v>4300</v>
      </c>
      <c r="D311" s="36" t="s">
        <v>46</v>
      </c>
      <c r="E311" s="38">
        <v>281184</v>
      </c>
      <c r="F311" s="38"/>
      <c r="G311" s="38">
        <v>39277</v>
      </c>
      <c r="H311" s="38">
        <f t="shared" si="73"/>
        <v>241907</v>
      </c>
    </row>
    <row r="312" spans="1:8" s="17" customFormat="1" ht="12" customHeight="1" x14ac:dyDescent="0.2">
      <c r="A312" s="45"/>
      <c r="B312" s="44"/>
      <c r="C312" s="27"/>
      <c r="D312" s="464" t="s">
        <v>436</v>
      </c>
      <c r="E312" s="461">
        <v>2968521</v>
      </c>
      <c r="F312" s="456">
        <f>SUM(F313:F315)</f>
        <v>1135</v>
      </c>
      <c r="G312" s="456">
        <f>SUM(G313:G315)</f>
        <v>1135</v>
      </c>
      <c r="H312" s="285">
        <f>SUM(E312+F312-G312)</f>
        <v>2968521</v>
      </c>
    </row>
    <row r="313" spans="1:8" s="17" customFormat="1" ht="12" customHeight="1" x14ac:dyDescent="0.2">
      <c r="A313" s="45"/>
      <c r="B313" s="44"/>
      <c r="C313" s="40" t="s">
        <v>64</v>
      </c>
      <c r="D313" s="81" t="s">
        <v>65</v>
      </c>
      <c r="E313" s="54">
        <v>3000</v>
      </c>
      <c r="F313" s="54">
        <v>1000</v>
      </c>
      <c r="G313" s="54"/>
      <c r="H313" s="42">
        <f t="shared" ref="H313:H319" si="74">SUM(E313+F313-G313)</f>
        <v>4000</v>
      </c>
    </row>
    <row r="314" spans="1:8" s="17" customFormat="1" ht="12" customHeight="1" x14ac:dyDescent="0.2">
      <c r="A314" s="45"/>
      <c r="B314" s="44"/>
      <c r="C314" s="56">
        <v>4280</v>
      </c>
      <c r="D314" s="65" t="s">
        <v>84</v>
      </c>
      <c r="E314" s="54">
        <v>1368000</v>
      </c>
      <c r="F314" s="54"/>
      <c r="G314" s="54">
        <v>1135</v>
      </c>
      <c r="H314" s="42">
        <f t="shared" si="74"/>
        <v>1366865</v>
      </c>
    </row>
    <row r="315" spans="1:8" s="17" customFormat="1" ht="12" customHeight="1" x14ac:dyDescent="0.2">
      <c r="A315" s="45"/>
      <c r="B315" s="44"/>
      <c r="C315" s="56">
        <v>4430</v>
      </c>
      <c r="D315" s="65" t="s">
        <v>47</v>
      </c>
      <c r="E315" s="54">
        <v>2000</v>
      </c>
      <c r="F315" s="54">
        <v>135</v>
      </c>
      <c r="G315" s="54"/>
      <c r="H315" s="42">
        <f t="shared" si="74"/>
        <v>2135</v>
      </c>
    </row>
    <row r="316" spans="1:8" s="17" customFormat="1" ht="12" customHeight="1" x14ac:dyDescent="0.2">
      <c r="A316" s="44"/>
      <c r="B316" s="44"/>
      <c r="C316" s="27"/>
      <c r="D316" s="460" t="s">
        <v>108</v>
      </c>
      <c r="E316" s="461">
        <v>1206780</v>
      </c>
      <c r="F316" s="456">
        <f>SUM(F317:F319)</f>
        <v>41977</v>
      </c>
      <c r="G316" s="456">
        <f>SUM(G317:G319)</f>
        <v>2700</v>
      </c>
      <c r="H316" s="285">
        <f>SUM(E316+F316-G316)</f>
        <v>1246057</v>
      </c>
    </row>
    <row r="317" spans="1:8" s="17" customFormat="1" ht="12" customHeight="1" x14ac:dyDescent="0.2">
      <c r="A317" s="44"/>
      <c r="B317" s="44"/>
      <c r="C317" s="56">
        <v>4120</v>
      </c>
      <c r="D317" s="65" t="s">
        <v>96</v>
      </c>
      <c r="E317" s="54">
        <v>12978</v>
      </c>
      <c r="F317" s="62"/>
      <c r="G317" s="62">
        <v>2700</v>
      </c>
      <c r="H317" s="54">
        <f t="shared" si="74"/>
        <v>10278</v>
      </c>
    </row>
    <row r="318" spans="1:8" s="17" customFormat="1" ht="12" customHeight="1" x14ac:dyDescent="0.2">
      <c r="A318" s="44"/>
      <c r="B318" s="44"/>
      <c r="C318" s="56">
        <v>4300</v>
      </c>
      <c r="D318" s="65" t="s">
        <v>46</v>
      </c>
      <c r="E318" s="54">
        <v>199899</v>
      </c>
      <c r="F318" s="54">
        <v>39277</v>
      </c>
      <c r="G318" s="54"/>
      <c r="H318" s="42">
        <f t="shared" si="74"/>
        <v>239176</v>
      </c>
    </row>
    <row r="319" spans="1:8" s="17" customFormat="1" ht="12" customHeight="1" x14ac:dyDescent="0.2">
      <c r="A319" s="44"/>
      <c r="B319" s="44"/>
      <c r="C319" s="56">
        <v>4710</v>
      </c>
      <c r="D319" s="79" t="s">
        <v>67</v>
      </c>
      <c r="E319" s="54">
        <v>0</v>
      </c>
      <c r="F319" s="54">
        <v>2700</v>
      </c>
      <c r="G319" s="54"/>
      <c r="H319" s="42">
        <f t="shared" si="74"/>
        <v>2700</v>
      </c>
    </row>
    <row r="320" spans="1:8" s="17" customFormat="1" ht="12" customHeight="1" thickBot="1" x14ac:dyDescent="0.25">
      <c r="A320" s="45" t="s">
        <v>102</v>
      </c>
      <c r="B320" s="44"/>
      <c r="C320" s="45"/>
      <c r="D320" s="46" t="s">
        <v>21</v>
      </c>
      <c r="E320" s="31">
        <v>72060772.600000009</v>
      </c>
      <c r="F320" s="34">
        <f>SUM(F321,F325,F328,F335,F340,F345)</f>
        <v>411334.43</v>
      </c>
      <c r="G320" s="34">
        <f>SUM(G321,G325,G328,G335,G340,G345)</f>
        <v>407100.43</v>
      </c>
      <c r="H320" s="31">
        <f t="shared" ref="H320:H323" si="75">SUM(E320+F320-G320)</f>
        <v>72065006.600000009</v>
      </c>
    </row>
    <row r="321" spans="1:8" s="17" customFormat="1" ht="12" customHeight="1" thickTop="1" x14ac:dyDescent="0.2">
      <c r="A321" s="45"/>
      <c r="B321" s="47">
        <v>85202</v>
      </c>
      <c r="C321" s="27"/>
      <c r="D321" s="55" t="s">
        <v>103</v>
      </c>
      <c r="E321" s="63">
        <v>18724321.690000001</v>
      </c>
      <c r="F321" s="38">
        <f>SUM(F322)</f>
        <v>5600</v>
      </c>
      <c r="G321" s="38">
        <f>SUM(G322)</f>
        <v>0</v>
      </c>
      <c r="H321" s="37">
        <f t="shared" si="75"/>
        <v>18729921.690000001</v>
      </c>
    </row>
    <row r="322" spans="1:8" s="17" customFormat="1" ht="12" customHeight="1" x14ac:dyDescent="0.2">
      <c r="A322" s="45"/>
      <c r="B322" s="47"/>
      <c r="C322" s="27"/>
      <c r="D322" s="460" t="s">
        <v>437</v>
      </c>
      <c r="E322" s="285">
        <v>4596329.6900000004</v>
      </c>
      <c r="F322" s="463">
        <f>SUM(F323:F323)</f>
        <v>5600</v>
      </c>
      <c r="G322" s="463">
        <f>SUM(G323:G323)</f>
        <v>0</v>
      </c>
      <c r="H322" s="461">
        <f t="shared" si="75"/>
        <v>4601929.6900000004</v>
      </c>
    </row>
    <row r="323" spans="1:8" s="17" customFormat="1" ht="11.25" customHeight="1" x14ac:dyDescent="0.2">
      <c r="A323" s="45"/>
      <c r="B323" s="47"/>
      <c r="C323" s="80" t="s">
        <v>62</v>
      </c>
      <c r="D323" s="79" t="s">
        <v>63</v>
      </c>
      <c r="E323" s="62">
        <v>100398</v>
      </c>
      <c r="F323" s="54">
        <v>5600</v>
      </c>
      <c r="G323" s="54"/>
      <c r="H323" s="43">
        <f t="shared" si="75"/>
        <v>105998</v>
      </c>
    </row>
    <row r="324" spans="1:8" s="17" customFormat="1" ht="12" customHeight="1" x14ac:dyDescent="0.2">
      <c r="A324" s="45"/>
      <c r="B324" s="47">
        <v>85214</v>
      </c>
      <c r="C324" s="27"/>
      <c r="D324" s="48" t="s">
        <v>22</v>
      </c>
      <c r="E324" s="49"/>
      <c r="F324" s="50"/>
      <c r="G324" s="50"/>
      <c r="H324" s="49"/>
    </row>
    <row r="325" spans="1:8" s="17" customFormat="1" ht="12" customHeight="1" x14ac:dyDescent="0.2">
      <c r="A325" s="45"/>
      <c r="B325" s="47"/>
      <c r="C325" s="27"/>
      <c r="D325" s="51" t="s">
        <v>23</v>
      </c>
      <c r="E325" s="37">
        <v>8254584.4100000001</v>
      </c>
      <c r="F325" s="38">
        <f t="shared" ref="F325:G325" si="76">SUM(F326)</f>
        <v>594</v>
      </c>
      <c r="G325" s="38">
        <f t="shared" si="76"/>
        <v>0</v>
      </c>
      <c r="H325" s="37">
        <f>SUM(E325+F325-G325)</f>
        <v>8255178.4100000001</v>
      </c>
    </row>
    <row r="326" spans="1:8" s="17" customFormat="1" ht="22.5" customHeight="1" x14ac:dyDescent="0.2">
      <c r="A326" s="45"/>
      <c r="B326" s="44"/>
      <c r="C326" s="80"/>
      <c r="D326" s="458" t="s">
        <v>105</v>
      </c>
      <c r="E326" s="285">
        <v>1590</v>
      </c>
      <c r="F326" s="456">
        <f>SUM(F327:F327)</f>
        <v>594</v>
      </c>
      <c r="G326" s="456">
        <f>SUM(G327:G327)</f>
        <v>0</v>
      </c>
      <c r="H326" s="285">
        <f t="shared" ref="H326:H333" si="77">SUM(E326+F326-G326)</f>
        <v>2184</v>
      </c>
    </row>
    <row r="327" spans="1:8" s="17" customFormat="1" ht="21" customHeight="1" x14ac:dyDescent="0.2">
      <c r="A327" s="45"/>
      <c r="B327" s="44"/>
      <c r="C327" s="57">
        <v>3290</v>
      </c>
      <c r="D327" s="66" t="s">
        <v>106</v>
      </c>
      <c r="E327" s="42">
        <v>1590</v>
      </c>
      <c r="F327" s="42">
        <v>594</v>
      </c>
      <c r="G327" s="43"/>
      <c r="H327" s="42">
        <f t="shared" si="77"/>
        <v>2184</v>
      </c>
    </row>
    <row r="328" spans="1:8" s="17" customFormat="1" ht="12" customHeight="1" x14ac:dyDescent="0.2">
      <c r="A328" s="45"/>
      <c r="B328" s="67">
        <v>85219</v>
      </c>
      <c r="C328" s="68"/>
      <c r="D328" s="69" t="s">
        <v>370</v>
      </c>
      <c r="E328" s="63">
        <v>15968399.6</v>
      </c>
      <c r="F328" s="38">
        <f>SUM(F329)</f>
        <v>46700</v>
      </c>
      <c r="G328" s="38">
        <f>SUM(G329)</f>
        <v>6000</v>
      </c>
      <c r="H328" s="37">
        <f t="shared" si="77"/>
        <v>16009099.6</v>
      </c>
    </row>
    <row r="329" spans="1:8" s="17" customFormat="1" ht="12" customHeight="1" x14ac:dyDescent="0.2">
      <c r="A329" s="45"/>
      <c r="B329" s="56"/>
      <c r="C329" s="80"/>
      <c r="D329" s="460" t="s">
        <v>108</v>
      </c>
      <c r="E329" s="285">
        <v>15921533</v>
      </c>
      <c r="F329" s="456">
        <f>SUM(F330:F333)</f>
        <v>46700</v>
      </c>
      <c r="G329" s="456">
        <f>SUM(G330:G333)</f>
        <v>6000</v>
      </c>
      <c r="H329" s="285">
        <f t="shared" si="77"/>
        <v>15962233</v>
      </c>
    </row>
    <row r="330" spans="1:8" s="17" customFormat="1" ht="12" customHeight="1" x14ac:dyDescent="0.2">
      <c r="A330" s="45"/>
      <c r="B330" s="56"/>
      <c r="C330" s="56">
        <v>4040</v>
      </c>
      <c r="D330" s="65" t="s">
        <v>52</v>
      </c>
      <c r="E330" s="54">
        <v>941661</v>
      </c>
      <c r="F330" s="62"/>
      <c r="G330" s="62">
        <v>6000</v>
      </c>
      <c r="H330" s="62">
        <f t="shared" si="77"/>
        <v>935661</v>
      </c>
    </row>
    <row r="331" spans="1:8" s="17" customFormat="1" ht="12" customHeight="1" x14ac:dyDescent="0.2">
      <c r="A331" s="45"/>
      <c r="B331" s="56"/>
      <c r="C331" s="80" t="s">
        <v>62</v>
      </c>
      <c r="D331" s="79" t="s">
        <v>63</v>
      </c>
      <c r="E331" s="43">
        <v>175143</v>
      </c>
      <c r="F331" s="43">
        <v>20350</v>
      </c>
      <c r="G331" s="43"/>
      <c r="H331" s="43">
        <f t="shared" si="77"/>
        <v>195493</v>
      </c>
    </row>
    <row r="332" spans="1:8" s="17" customFormat="1" ht="12" customHeight="1" x14ac:dyDescent="0.2">
      <c r="A332" s="45"/>
      <c r="B332" s="56"/>
      <c r="C332" s="56">
        <v>4300</v>
      </c>
      <c r="D332" s="65" t="s">
        <v>46</v>
      </c>
      <c r="E332" s="43">
        <v>309105</v>
      </c>
      <c r="F332" s="43">
        <v>20350</v>
      </c>
      <c r="G332" s="43"/>
      <c r="H332" s="43">
        <f t="shared" si="77"/>
        <v>329455</v>
      </c>
    </row>
    <row r="333" spans="1:8" s="17" customFormat="1" ht="12" customHeight="1" x14ac:dyDescent="0.2">
      <c r="A333" s="45"/>
      <c r="B333" s="56"/>
      <c r="C333" s="56">
        <v>4710</v>
      </c>
      <c r="D333" s="79" t="s">
        <v>67</v>
      </c>
      <c r="E333" s="43">
        <v>6517</v>
      </c>
      <c r="F333" s="43">
        <v>6000</v>
      </c>
      <c r="G333" s="43"/>
      <c r="H333" s="43">
        <f t="shared" si="77"/>
        <v>12517</v>
      </c>
    </row>
    <row r="334" spans="1:8" s="17" customFormat="1" ht="12" customHeight="1" x14ac:dyDescent="0.2">
      <c r="A334" s="45"/>
      <c r="B334" s="67">
        <v>85220</v>
      </c>
      <c r="C334" s="68"/>
      <c r="D334" s="95" t="s">
        <v>438</v>
      </c>
      <c r="E334" s="62"/>
      <c r="F334" s="54"/>
      <c r="G334" s="54"/>
      <c r="H334" s="43"/>
    </row>
    <row r="335" spans="1:8" s="17" customFormat="1" ht="12" customHeight="1" x14ac:dyDescent="0.2">
      <c r="A335" s="45"/>
      <c r="B335" s="90"/>
      <c r="C335" s="68"/>
      <c r="D335" s="69" t="s">
        <v>439</v>
      </c>
      <c r="E335" s="63">
        <v>984564</v>
      </c>
      <c r="F335" s="38">
        <f>SUM(F337)</f>
        <v>1400</v>
      </c>
      <c r="G335" s="38">
        <f>SUM(G337)</f>
        <v>1400</v>
      </c>
      <c r="H335" s="37">
        <f t="shared" ref="H335" si="78">SUM(E335+F335-G335)</f>
        <v>984564</v>
      </c>
    </row>
    <row r="336" spans="1:8" s="17" customFormat="1" ht="12" customHeight="1" x14ac:dyDescent="0.2">
      <c r="A336" s="45"/>
      <c r="B336" s="90"/>
      <c r="C336" s="68"/>
      <c r="D336" s="95" t="s">
        <v>440</v>
      </c>
      <c r="E336" s="54"/>
      <c r="F336" s="43"/>
      <c r="G336" s="43"/>
      <c r="H336" s="42"/>
    </row>
    <row r="337" spans="1:8" s="17" customFormat="1" ht="12" customHeight="1" x14ac:dyDescent="0.2">
      <c r="A337" s="45"/>
      <c r="B337" s="47"/>
      <c r="C337" s="80"/>
      <c r="D337" s="464" t="s">
        <v>441</v>
      </c>
      <c r="E337" s="285">
        <v>953964</v>
      </c>
      <c r="F337" s="456">
        <f>SUM(F338:F339)</f>
        <v>1400</v>
      </c>
      <c r="G337" s="456">
        <f>SUM(G338:G339)</f>
        <v>1400</v>
      </c>
      <c r="H337" s="285">
        <f t="shared" ref="H337:H344" si="79">SUM(E337+F337-G337)</f>
        <v>953964</v>
      </c>
    </row>
    <row r="338" spans="1:8" s="17" customFormat="1" ht="12" customHeight="1" x14ac:dyDescent="0.2">
      <c r="A338" s="45"/>
      <c r="B338" s="47"/>
      <c r="C338" s="56">
        <v>4040</v>
      </c>
      <c r="D338" s="65" t="s">
        <v>52</v>
      </c>
      <c r="E338" s="54">
        <v>41500</v>
      </c>
      <c r="F338" s="43"/>
      <c r="G338" s="43">
        <v>1400</v>
      </c>
      <c r="H338" s="43">
        <f t="shared" si="79"/>
        <v>40100</v>
      </c>
    </row>
    <row r="339" spans="1:8" s="17" customFormat="1" ht="12" customHeight="1" x14ac:dyDescent="0.2">
      <c r="A339" s="45"/>
      <c r="B339" s="47"/>
      <c r="C339" s="56">
        <v>4710</v>
      </c>
      <c r="D339" s="79" t="s">
        <v>67</v>
      </c>
      <c r="E339" s="54">
        <v>0</v>
      </c>
      <c r="F339" s="43">
        <v>1400</v>
      </c>
      <c r="G339" s="43"/>
      <c r="H339" s="43">
        <f t="shared" si="79"/>
        <v>1400</v>
      </c>
    </row>
    <row r="340" spans="1:8" s="17" customFormat="1" ht="12" customHeight="1" x14ac:dyDescent="0.2">
      <c r="A340" s="45"/>
      <c r="B340" s="67">
        <v>85230</v>
      </c>
      <c r="C340" s="68"/>
      <c r="D340" s="69" t="s">
        <v>25</v>
      </c>
      <c r="E340" s="63">
        <v>5651604</v>
      </c>
      <c r="F340" s="38">
        <f>SUM(F341,F343)</f>
        <v>2140</v>
      </c>
      <c r="G340" s="38">
        <f>SUM(G341,G343)</f>
        <v>44800</v>
      </c>
      <c r="H340" s="37">
        <f t="shared" si="79"/>
        <v>5608944</v>
      </c>
    </row>
    <row r="341" spans="1:8" s="17" customFormat="1" ht="12" customHeight="1" x14ac:dyDescent="0.2">
      <c r="A341" s="45"/>
      <c r="B341" s="67"/>
      <c r="C341" s="80"/>
      <c r="D341" s="460" t="s">
        <v>108</v>
      </c>
      <c r="E341" s="285">
        <v>5642500</v>
      </c>
      <c r="F341" s="456">
        <f>SUM(F342)</f>
        <v>0</v>
      </c>
      <c r="G341" s="456">
        <f>SUM(G342)</f>
        <v>44800</v>
      </c>
      <c r="H341" s="285">
        <f t="shared" si="79"/>
        <v>5597700</v>
      </c>
    </row>
    <row r="342" spans="1:8" s="17" customFormat="1" ht="12" customHeight="1" x14ac:dyDescent="0.2">
      <c r="A342" s="45"/>
      <c r="B342" s="67"/>
      <c r="C342" s="56">
        <v>3110</v>
      </c>
      <c r="D342" s="65" t="s">
        <v>109</v>
      </c>
      <c r="E342" s="54">
        <v>3242500</v>
      </c>
      <c r="F342" s="43"/>
      <c r="G342" s="43">
        <v>44800</v>
      </c>
      <c r="H342" s="43">
        <f t="shared" si="79"/>
        <v>3197700</v>
      </c>
    </row>
    <row r="343" spans="1:8" s="17" customFormat="1" ht="21.75" customHeight="1" x14ac:dyDescent="0.2">
      <c r="A343" s="45"/>
      <c r="B343" s="44"/>
      <c r="C343" s="27"/>
      <c r="D343" s="462" t="s">
        <v>107</v>
      </c>
      <c r="E343" s="285">
        <v>7761</v>
      </c>
      <c r="F343" s="456">
        <f>SUM(F344:F344)</f>
        <v>2140</v>
      </c>
      <c r="G343" s="456">
        <f>SUM(G344:G344)</f>
        <v>0</v>
      </c>
      <c r="H343" s="285">
        <f t="shared" si="79"/>
        <v>9901</v>
      </c>
    </row>
    <row r="344" spans="1:8" s="17" customFormat="1" ht="21" customHeight="1" x14ac:dyDescent="0.2">
      <c r="A344" s="45"/>
      <c r="B344" s="44"/>
      <c r="C344" s="57">
        <v>3290</v>
      </c>
      <c r="D344" s="66" t="s">
        <v>106</v>
      </c>
      <c r="E344" s="54">
        <v>7761</v>
      </c>
      <c r="F344" s="62">
        <v>2140</v>
      </c>
      <c r="G344" s="62"/>
      <c r="H344" s="43">
        <f t="shared" si="79"/>
        <v>9901</v>
      </c>
    </row>
    <row r="345" spans="1:8" s="17" customFormat="1" ht="12" customHeight="1" x14ac:dyDescent="0.2">
      <c r="A345" s="45"/>
      <c r="B345" s="47">
        <v>85295</v>
      </c>
      <c r="C345" s="27"/>
      <c r="D345" s="36" t="s">
        <v>27</v>
      </c>
      <c r="E345" s="37">
        <v>5830234.9000000004</v>
      </c>
      <c r="F345" s="38">
        <f>SUM(F346,F351)</f>
        <v>354900.43</v>
      </c>
      <c r="G345" s="38">
        <f>SUM(G346,G351)</f>
        <v>354900.43</v>
      </c>
      <c r="H345" s="37">
        <f>SUM(E345+F345-G345)</f>
        <v>5830234.9000000004</v>
      </c>
    </row>
    <row r="346" spans="1:8" s="17" customFormat="1" ht="48" customHeight="1" x14ac:dyDescent="0.2">
      <c r="A346" s="45"/>
      <c r="B346" s="44"/>
      <c r="C346" s="27"/>
      <c r="D346" s="458" t="s">
        <v>442</v>
      </c>
      <c r="E346" s="285">
        <v>1132769.9900000002</v>
      </c>
      <c r="F346" s="463">
        <f>SUM(F347:F350)</f>
        <v>262080</v>
      </c>
      <c r="G346" s="463">
        <f>SUM(G347:G350)</f>
        <v>262080</v>
      </c>
      <c r="H346" s="461">
        <f>SUM(E346+F346-G346)</f>
        <v>1132769.9900000002</v>
      </c>
    </row>
    <row r="347" spans="1:8" s="17" customFormat="1" ht="12" customHeight="1" x14ac:dyDescent="0.2">
      <c r="A347" s="45"/>
      <c r="B347" s="44"/>
      <c r="C347" s="56">
        <v>4017</v>
      </c>
      <c r="D347" s="65" t="s">
        <v>126</v>
      </c>
      <c r="E347" s="62">
        <v>479546.64</v>
      </c>
      <c r="F347" s="62"/>
      <c r="G347" s="62">
        <v>220881</v>
      </c>
      <c r="H347" s="43">
        <f t="shared" ref="H347:H382" si="80">SUM(E347+F347-G347)</f>
        <v>258665.64</v>
      </c>
    </row>
    <row r="348" spans="1:8" s="17" customFormat="1" ht="12" customHeight="1" x14ac:dyDescent="0.2">
      <c r="A348" s="45"/>
      <c r="B348" s="44"/>
      <c r="C348" s="56">
        <v>4019</v>
      </c>
      <c r="D348" s="65" t="s">
        <v>126</v>
      </c>
      <c r="E348" s="62">
        <v>89445.49</v>
      </c>
      <c r="F348" s="62"/>
      <c r="G348" s="62">
        <v>41199</v>
      </c>
      <c r="H348" s="43">
        <f t="shared" si="80"/>
        <v>48246.490000000005</v>
      </c>
    </row>
    <row r="349" spans="1:8" s="17" customFormat="1" ht="12" customHeight="1" x14ac:dyDescent="0.2">
      <c r="A349" s="45"/>
      <c r="B349" s="44"/>
      <c r="C349" s="56">
        <v>4177</v>
      </c>
      <c r="D349" s="65" t="s">
        <v>53</v>
      </c>
      <c r="E349" s="62">
        <v>0</v>
      </c>
      <c r="F349" s="62">
        <v>220881</v>
      </c>
      <c r="G349" s="62"/>
      <c r="H349" s="43">
        <f t="shared" si="80"/>
        <v>220881</v>
      </c>
    </row>
    <row r="350" spans="1:8" s="17" customFormat="1" ht="12" customHeight="1" x14ac:dyDescent="0.2">
      <c r="A350" s="45"/>
      <c r="B350" s="44"/>
      <c r="C350" s="56">
        <v>4179</v>
      </c>
      <c r="D350" s="65" t="s">
        <v>53</v>
      </c>
      <c r="E350" s="62">
        <v>0</v>
      </c>
      <c r="F350" s="62">
        <v>41199</v>
      </c>
      <c r="G350" s="62"/>
      <c r="H350" s="43">
        <f t="shared" si="80"/>
        <v>41199</v>
      </c>
    </row>
    <row r="351" spans="1:8" s="17" customFormat="1" ht="34.5" customHeight="1" x14ac:dyDescent="0.2">
      <c r="A351" s="45"/>
      <c r="B351" s="44"/>
      <c r="C351" s="80"/>
      <c r="D351" s="471" t="s">
        <v>443</v>
      </c>
      <c r="E351" s="285">
        <v>456126.80999999994</v>
      </c>
      <c r="F351" s="456">
        <f>SUM(F352:F363)</f>
        <v>92820.43</v>
      </c>
      <c r="G351" s="456">
        <f>SUM(G352:G363)</f>
        <v>92820.43</v>
      </c>
      <c r="H351" s="285">
        <f t="shared" si="80"/>
        <v>456126.81</v>
      </c>
    </row>
    <row r="352" spans="1:8" s="17" customFormat="1" ht="12" customHeight="1" x14ac:dyDescent="0.2">
      <c r="A352" s="45"/>
      <c r="B352" s="44"/>
      <c r="C352" s="56">
        <v>4017</v>
      </c>
      <c r="D352" s="65" t="s">
        <v>126</v>
      </c>
      <c r="E352" s="54">
        <v>86204.43</v>
      </c>
      <c r="F352" s="62">
        <v>70546.42</v>
      </c>
      <c r="G352" s="62"/>
      <c r="H352" s="43">
        <f t="shared" si="80"/>
        <v>156750.84999999998</v>
      </c>
    </row>
    <row r="353" spans="1:8" s="17" customFormat="1" ht="12" customHeight="1" x14ac:dyDescent="0.2">
      <c r="A353" s="45"/>
      <c r="B353" s="44"/>
      <c r="C353" s="56">
        <v>4019</v>
      </c>
      <c r="D353" s="65" t="s">
        <v>126</v>
      </c>
      <c r="E353" s="54">
        <v>34718.9</v>
      </c>
      <c r="F353" s="62"/>
      <c r="G353" s="62">
        <v>3226.97</v>
      </c>
      <c r="H353" s="43">
        <f t="shared" si="80"/>
        <v>31491.93</v>
      </c>
    </row>
    <row r="354" spans="1:8" s="17" customFormat="1" ht="12" customHeight="1" x14ac:dyDescent="0.2">
      <c r="A354" s="45"/>
      <c r="B354" s="44"/>
      <c r="C354" s="56">
        <v>4047</v>
      </c>
      <c r="D354" s="65" t="s">
        <v>52</v>
      </c>
      <c r="E354" s="54">
        <v>27579</v>
      </c>
      <c r="F354" s="62"/>
      <c r="G354" s="62">
        <v>4846.1499999999996</v>
      </c>
      <c r="H354" s="43">
        <f t="shared" si="80"/>
        <v>22732.85</v>
      </c>
    </row>
    <row r="355" spans="1:8" s="17" customFormat="1" ht="12" customHeight="1" x14ac:dyDescent="0.2">
      <c r="A355" s="45"/>
      <c r="B355" s="44"/>
      <c r="C355" s="56">
        <v>4117</v>
      </c>
      <c r="D355" s="65" t="s">
        <v>100</v>
      </c>
      <c r="E355" s="54">
        <v>22648.1</v>
      </c>
      <c r="F355" s="62">
        <v>11707.01</v>
      </c>
      <c r="G355" s="62"/>
      <c r="H355" s="43">
        <f t="shared" si="80"/>
        <v>34355.11</v>
      </c>
    </row>
    <row r="356" spans="1:8" s="17" customFormat="1" ht="12" customHeight="1" x14ac:dyDescent="0.2">
      <c r="A356" s="45"/>
      <c r="B356" s="44"/>
      <c r="C356" s="56">
        <v>4119</v>
      </c>
      <c r="D356" s="65" t="s">
        <v>100</v>
      </c>
      <c r="E356" s="54">
        <v>2754.92</v>
      </c>
      <c r="F356" s="62">
        <v>2829.88</v>
      </c>
      <c r="G356" s="62"/>
      <c r="H356" s="43">
        <f t="shared" si="80"/>
        <v>5584.8</v>
      </c>
    </row>
    <row r="357" spans="1:8" s="17" customFormat="1" ht="12" customHeight="1" x14ac:dyDescent="0.2">
      <c r="A357" s="45"/>
      <c r="B357" s="44"/>
      <c r="C357" s="56">
        <v>4127</v>
      </c>
      <c r="D357" s="79" t="s">
        <v>101</v>
      </c>
      <c r="E357" s="54">
        <v>3445.5</v>
      </c>
      <c r="F357" s="62">
        <v>1642.72</v>
      </c>
      <c r="G357" s="62"/>
      <c r="H357" s="43">
        <f t="shared" si="80"/>
        <v>5088.22</v>
      </c>
    </row>
    <row r="358" spans="1:8" s="17" customFormat="1" ht="12" customHeight="1" x14ac:dyDescent="0.2">
      <c r="A358" s="45"/>
      <c r="B358" s="44"/>
      <c r="C358" s="56">
        <v>4129</v>
      </c>
      <c r="D358" s="79" t="s">
        <v>101</v>
      </c>
      <c r="E358" s="54">
        <v>374.48</v>
      </c>
      <c r="F358" s="62">
        <v>397.09</v>
      </c>
      <c r="G358" s="62"/>
      <c r="H358" s="43">
        <f t="shared" si="80"/>
        <v>771.56999999999994</v>
      </c>
    </row>
    <row r="359" spans="1:8" s="17" customFormat="1" ht="12" customHeight="1" x14ac:dyDescent="0.2">
      <c r="A359" s="45"/>
      <c r="B359" s="44"/>
      <c r="C359" s="56">
        <v>4177</v>
      </c>
      <c r="D359" s="65" t="s">
        <v>53</v>
      </c>
      <c r="E359" s="54">
        <v>21090</v>
      </c>
      <c r="F359" s="62"/>
      <c r="G359" s="62">
        <v>13410</v>
      </c>
      <c r="H359" s="43">
        <f t="shared" si="80"/>
        <v>7680</v>
      </c>
    </row>
    <row r="360" spans="1:8" s="17" customFormat="1" ht="12" customHeight="1" x14ac:dyDescent="0.2">
      <c r="A360" s="45"/>
      <c r="B360" s="44"/>
      <c r="C360" s="56">
        <v>4217</v>
      </c>
      <c r="D360" s="65" t="s">
        <v>63</v>
      </c>
      <c r="E360" s="54">
        <v>14325.21</v>
      </c>
      <c r="F360" s="62"/>
      <c r="G360" s="62">
        <v>7149.16</v>
      </c>
      <c r="H360" s="43">
        <f t="shared" si="80"/>
        <v>7176.0499999999993</v>
      </c>
    </row>
    <row r="361" spans="1:8" s="17" customFormat="1" ht="12" customHeight="1" x14ac:dyDescent="0.2">
      <c r="A361" s="45"/>
      <c r="B361" s="44"/>
      <c r="C361" s="56">
        <v>4227</v>
      </c>
      <c r="D361" s="65" t="s">
        <v>111</v>
      </c>
      <c r="E361" s="54">
        <v>13108.53</v>
      </c>
      <c r="F361" s="62">
        <v>5697.31</v>
      </c>
      <c r="G361" s="62"/>
      <c r="H361" s="43">
        <f t="shared" si="80"/>
        <v>18805.84</v>
      </c>
    </row>
    <row r="362" spans="1:8" s="17" customFormat="1" ht="12" customHeight="1" x14ac:dyDescent="0.2">
      <c r="A362" s="45"/>
      <c r="B362" s="44"/>
      <c r="C362" s="56">
        <v>4267</v>
      </c>
      <c r="D362" s="65" t="s">
        <v>413</v>
      </c>
      <c r="E362" s="54">
        <v>9689.2999999999993</v>
      </c>
      <c r="F362" s="62"/>
      <c r="G362" s="62">
        <v>6421.06</v>
      </c>
      <c r="H362" s="43">
        <f t="shared" si="80"/>
        <v>3268.2399999999989</v>
      </c>
    </row>
    <row r="363" spans="1:8" s="17" customFormat="1" ht="12" customHeight="1" x14ac:dyDescent="0.2">
      <c r="A363" s="88"/>
      <c r="B363" s="70"/>
      <c r="C363" s="71">
        <v>4307</v>
      </c>
      <c r="D363" s="36" t="s">
        <v>46</v>
      </c>
      <c r="E363" s="63">
        <v>159310.21</v>
      </c>
      <c r="F363" s="97"/>
      <c r="G363" s="97">
        <v>57767.09</v>
      </c>
      <c r="H363" s="38">
        <f t="shared" si="80"/>
        <v>101543.12</v>
      </c>
    </row>
    <row r="364" spans="1:8" s="17" customFormat="1" ht="12" customHeight="1" thickBot="1" x14ac:dyDescent="0.25">
      <c r="A364" s="52">
        <v>853</v>
      </c>
      <c r="B364" s="44"/>
      <c r="C364" s="45"/>
      <c r="D364" s="46" t="s">
        <v>36</v>
      </c>
      <c r="E364" s="31">
        <v>11817510.919999998</v>
      </c>
      <c r="F364" s="34">
        <f>SUM(F365)</f>
        <v>53040</v>
      </c>
      <c r="G364" s="34">
        <f>SUM(G365)</f>
        <v>53040</v>
      </c>
      <c r="H364" s="31">
        <f t="shared" si="80"/>
        <v>11817510.919999998</v>
      </c>
    </row>
    <row r="365" spans="1:8" s="17" customFormat="1" ht="12" customHeight="1" thickTop="1" x14ac:dyDescent="0.2">
      <c r="A365" s="45"/>
      <c r="B365" s="47">
        <v>85395</v>
      </c>
      <c r="C365" s="27"/>
      <c r="D365" s="36" t="s">
        <v>27</v>
      </c>
      <c r="E365" s="63">
        <v>7299230.919999999</v>
      </c>
      <c r="F365" s="37">
        <f>SUM(F366,F369,F372,F375,F378)</f>
        <v>53040</v>
      </c>
      <c r="G365" s="37">
        <f>SUM(G366,G369,G372,G375,G378)</f>
        <v>53040</v>
      </c>
      <c r="H365" s="37">
        <f t="shared" si="80"/>
        <v>7299230.919999999</v>
      </c>
    </row>
    <row r="366" spans="1:8" s="17" customFormat="1" ht="12" customHeight="1" x14ac:dyDescent="0.2">
      <c r="A366" s="45"/>
      <c r="B366" s="47"/>
      <c r="C366" s="67"/>
      <c r="D366" s="460" t="s">
        <v>104</v>
      </c>
      <c r="E366" s="456">
        <v>752350</v>
      </c>
      <c r="F366" s="456">
        <f>SUM(F367:F368)</f>
        <v>50000</v>
      </c>
      <c r="G366" s="456">
        <f>SUM(G367:G368)</f>
        <v>50000</v>
      </c>
      <c r="H366" s="461">
        <f t="shared" si="80"/>
        <v>752350</v>
      </c>
    </row>
    <row r="367" spans="1:8" s="17" customFormat="1" ht="21.75" customHeight="1" x14ac:dyDescent="0.2">
      <c r="A367" s="45"/>
      <c r="B367" s="47"/>
      <c r="C367" s="40" t="s">
        <v>444</v>
      </c>
      <c r="D367" s="81" t="s">
        <v>445</v>
      </c>
      <c r="E367" s="54">
        <v>0</v>
      </c>
      <c r="F367" s="43">
        <v>50000</v>
      </c>
      <c r="G367" s="43"/>
      <c r="H367" s="43">
        <f t="shared" si="80"/>
        <v>50000</v>
      </c>
    </row>
    <row r="368" spans="1:8" s="17" customFormat="1" ht="33" customHeight="1" x14ac:dyDescent="0.2">
      <c r="A368" s="45"/>
      <c r="B368" s="47"/>
      <c r="C368" s="83" t="s">
        <v>397</v>
      </c>
      <c r="D368" s="77" t="s">
        <v>398</v>
      </c>
      <c r="E368" s="54">
        <v>50000</v>
      </c>
      <c r="F368" s="42"/>
      <c r="G368" s="42">
        <v>50000</v>
      </c>
      <c r="H368" s="43">
        <f t="shared" si="80"/>
        <v>0</v>
      </c>
    </row>
    <row r="369" spans="1:8" s="17" customFormat="1" ht="12" customHeight="1" x14ac:dyDescent="0.2">
      <c r="A369" s="45"/>
      <c r="B369" s="47"/>
      <c r="C369" s="80"/>
      <c r="D369" s="468" t="s">
        <v>110</v>
      </c>
      <c r="E369" s="285">
        <v>4820223</v>
      </c>
      <c r="F369" s="456">
        <f>SUM(F370:F371)</f>
        <v>1600</v>
      </c>
      <c r="G369" s="456">
        <f>SUM(G370:G371)</f>
        <v>1600</v>
      </c>
      <c r="H369" s="285">
        <f t="shared" si="80"/>
        <v>4820223</v>
      </c>
    </row>
    <row r="370" spans="1:8" s="17" customFormat="1" ht="12" customHeight="1" x14ac:dyDescent="0.2">
      <c r="A370" s="45"/>
      <c r="B370" s="47"/>
      <c r="C370" s="56">
        <v>4110</v>
      </c>
      <c r="D370" s="65" t="s">
        <v>97</v>
      </c>
      <c r="E370" s="54">
        <v>382201</v>
      </c>
      <c r="F370" s="62"/>
      <c r="G370" s="62">
        <v>1600</v>
      </c>
      <c r="H370" s="43">
        <f t="shared" si="80"/>
        <v>380601</v>
      </c>
    </row>
    <row r="371" spans="1:8" s="17" customFormat="1" ht="12" customHeight="1" x14ac:dyDescent="0.2">
      <c r="A371" s="45"/>
      <c r="B371" s="47"/>
      <c r="C371" s="56">
        <v>4710</v>
      </c>
      <c r="D371" s="79" t="s">
        <v>67</v>
      </c>
      <c r="E371" s="54">
        <v>0</v>
      </c>
      <c r="F371" s="62">
        <v>1600</v>
      </c>
      <c r="G371" s="62"/>
      <c r="H371" s="43">
        <f t="shared" si="80"/>
        <v>1600</v>
      </c>
    </row>
    <row r="372" spans="1:8" s="17" customFormat="1" ht="35.25" customHeight="1" x14ac:dyDescent="0.2">
      <c r="A372" s="45"/>
      <c r="B372" s="47"/>
      <c r="C372" s="80"/>
      <c r="D372" s="472" t="s">
        <v>446</v>
      </c>
      <c r="E372" s="285">
        <v>478512.02</v>
      </c>
      <c r="F372" s="456">
        <f>SUM(F373:F374)</f>
        <v>700</v>
      </c>
      <c r="G372" s="456">
        <f>SUM(G373:G374)</f>
        <v>700</v>
      </c>
      <c r="H372" s="285">
        <f>SUM(E372+F372-G372)</f>
        <v>478512.02</v>
      </c>
    </row>
    <row r="373" spans="1:8" s="17" customFormat="1" ht="12" customHeight="1" x14ac:dyDescent="0.2">
      <c r="A373" s="45"/>
      <c r="B373" s="47"/>
      <c r="C373" s="56">
        <v>4040</v>
      </c>
      <c r="D373" s="65" t="s">
        <v>52</v>
      </c>
      <c r="E373" s="54">
        <v>22300</v>
      </c>
      <c r="F373" s="43"/>
      <c r="G373" s="43">
        <v>700</v>
      </c>
      <c r="H373" s="43">
        <f>SUM(E373+F373-G373)</f>
        <v>21600</v>
      </c>
    </row>
    <row r="374" spans="1:8" s="17" customFormat="1" ht="12" customHeight="1" x14ac:dyDescent="0.2">
      <c r="A374" s="45"/>
      <c r="B374" s="47"/>
      <c r="C374" s="56">
        <v>4710</v>
      </c>
      <c r="D374" s="79" t="s">
        <v>67</v>
      </c>
      <c r="E374" s="54">
        <v>0</v>
      </c>
      <c r="F374" s="43">
        <v>700</v>
      </c>
      <c r="G374" s="43"/>
      <c r="H374" s="43">
        <f t="shared" ref="H374:H380" si="81">SUM(E374+F374-G374)</f>
        <v>700</v>
      </c>
    </row>
    <row r="375" spans="1:8" s="17" customFormat="1" ht="57.75" customHeight="1" x14ac:dyDescent="0.2">
      <c r="A375" s="45"/>
      <c r="B375" s="47"/>
      <c r="C375" s="80"/>
      <c r="D375" s="458" t="s">
        <v>447</v>
      </c>
      <c r="E375" s="285">
        <v>15697.1</v>
      </c>
      <c r="F375" s="456">
        <f>SUM(F376:F377)</f>
        <v>280</v>
      </c>
      <c r="G375" s="456">
        <f>SUM(G376:G377)</f>
        <v>280</v>
      </c>
      <c r="H375" s="461">
        <f t="shared" si="81"/>
        <v>15697.1</v>
      </c>
    </row>
    <row r="376" spans="1:8" s="17" customFormat="1" ht="12" customHeight="1" x14ac:dyDescent="0.2">
      <c r="A376" s="45"/>
      <c r="B376" s="47"/>
      <c r="C376" s="56">
        <v>4177</v>
      </c>
      <c r="D376" s="65" t="s">
        <v>53</v>
      </c>
      <c r="E376" s="54">
        <v>4520</v>
      </c>
      <c r="F376" s="62"/>
      <c r="G376" s="62">
        <v>280</v>
      </c>
      <c r="H376" s="43">
        <f t="shared" si="81"/>
        <v>4240</v>
      </c>
    </row>
    <row r="377" spans="1:8" s="17" customFormat="1" ht="12" customHeight="1" x14ac:dyDescent="0.2">
      <c r="A377" s="45"/>
      <c r="B377" s="47"/>
      <c r="C377" s="47">
        <v>4307</v>
      </c>
      <c r="D377" s="65" t="s">
        <v>46</v>
      </c>
      <c r="E377" s="54">
        <v>4170</v>
      </c>
      <c r="F377" s="62">
        <v>280</v>
      </c>
      <c r="G377" s="62"/>
      <c r="H377" s="43">
        <f t="shared" si="81"/>
        <v>4450</v>
      </c>
    </row>
    <row r="378" spans="1:8" s="17" customFormat="1" ht="57.75" customHeight="1" x14ac:dyDescent="0.2">
      <c r="A378" s="45"/>
      <c r="B378" s="47"/>
      <c r="C378" s="80"/>
      <c r="D378" s="458" t="s">
        <v>448</v>
      </c>
      <c r="E378" s="285">
        <v>10444.25</v>
      </c>
      <c r="F378" s="456">
        <f>SUM(F379:F380)</f>
        <v>460</v>
      </c>
      <c r="G378" s="456">
        <f>SUM(G379:G380)</f>
        <v>460</v>
      </c>
      <c r="H378" s="461">
        <f t="shared" si="81"/>
        <v>10444.25</v>
      </c>
    </row>
    <row r="379" spans="1:8" s="17" customFormat="1" ht="12" customHeight="1" x14ac:dyDescent="0.2">
      <c r="A379" s="45"/>
      <c r="B379" s="47"/>
      <c r="C379" s="56">
        <v>4177</v>
      </c>
      <c r="D379" s="65" t="s">
        <v>53</v>
      </c>
      <c r="E379" s="54">
        <v>5500</v>
      </c>
      <c r="F379" s="62"/>
      <c r="G379" s="62">
        <v>460</v>
      </c>
      <c r="H379" s="43">
        <f t="shared" si="81"/>
        <v>5040</v>
      </c>
    </row>
    <row r="380" spans="1:8" s="17" customFormat="1" ht="12" customHeight="1" x14ac:dyDescent="0.2">
      <c r="A380" s="45"/>
      <c r="B380" s="47"/>
      <c r="C380" s="47">
        <v>4307</v>
      </c>
      <c r="D380" s="65" t="s">
        <v>46</v>
      </c>
      <c r="E380" s="54">
        <v>2920</v>
      </c>
      <c r="F380" s="62">
        <v>460</v>
      </c>
      <c r="G380" s="62"/>
      <c r="H380" s="43">
        <f t="shared" si="81"/>
        <v>3380</v>
      </c>
    </row>
    <row r="381" spans="1:8" s="17" customFormat="1" ht="12" customHeight="1" thickBot="1" x14ac:dyDescent="0.25">
      <c r="A381" s="44">
        <v>854</v>
      </c>
      <c r="B381" s="44"/>
      <c r="C381" s="45"/>
      <c r="D381" s="46" t="s">
        <v>29</v>
      </c>
      <c r="E381" s="31">
        <v>16821023.43</v>
      </c>
      <c r="F381" s="34">
        <f>SUM(F382,F385)</f>
        <v>44535</v>
      </c>
      <c r="G381" s="34">
        <f>SUM(G382,G385)</f>
        <v>39588</v>
      </c>
      <c r="H381" s="31">
        <f t="shared" si="80"/>
        <v>16825970.43</v>
      </c>
    </row>
    <row r="382" spans="1:8" s="17" customFormat="1" ht="12" customHeight="1" thickTop="1" x14ac:dyDescent="0.2">
      <c r="A382" s="44"/>
      <c r="B382" s="67">
        <v>85410</v>
      </c>
      <c r="C382" s="90"/>
      <c r="D382" s="69" t="s">
        <v>112</v>
      </c>
      <c r="E382" s="37">
        <v>4017519.43</v>
      </c>
      <c r="F382" s="38">
        <f>SUM(F383)</f>
        <v>4947</v>
      </c>
      <c r="G382" s="38">
        <f>SUM(G383)</f>
        <v>0</v>
      </c>
      <c r="H382" s="37">
        <f t="shared" si="80"/>
        <v>4022466.43</v>
      </c>
    </row>
    <row r="383" spans="1:8" s="17" customFormat="1" ht="23.25" customHeight="1" x14ac:dyDescent="0.2">
      <c r="A383" s="44"/>
      <c r="B383" s="44"/>
      <c r="C383" s="27"/>
      <c r="D383" s="457" t="s">
        <v>69</v>
      </c>
      <c r="E383" s="461">
        <v>13870.43</v>
      </c>
      <c r="F383" s="461">
        <f>SUM(F384)</f>
        <v>4947</v>
      </c>
      <c r="G383" s="461">
        <f>SUM(G384)</f>
        <v>0</v>
      </c>
      <c r="H383" s="285">
        <f>SUM(E383+F383-G383)</f>
        <v>18817.43</v>
      </c>
    </row>
    <row r="384" spans="1:8" s="17" customFormat="1" ht="21.75" customHeight="1" x14ac:dyDescent="0.2">
      <c r="A384" s="44"/>
      <c r="B384" s="44"/>
      <c r="C384" s="83" t="s">
        <v>113</v>
      </c>
      <c r="D384" s="77" t="s">
        <v>114</v>
      </c>
      <c r="E384" s="62">
        <v>13870.43</v>
      </c>
      <c r="F384" s="54">
        <v>4947</v>
      </c>
      <c r="G384" s="54"/>
      <c r="H384" s="42">
        <f t="shared" ref="H384:H391" si="82">SUM(E384+F384-G384)</f>
        <v>18817.43</v>
      </c>
    </row>
    <row r="385" spans="1:8" s="17" customFormat="1" ht="12" customHeight="1" x14ac:dyDescent="0.2">
      <c r="A385" s="44"/>
      <c r="B385" s="95">
        <v>85446</v>
      </c>
      <c r="C385" s="80"/>
      <c r="D385" s="36" t="s">
        <v>416</v>
      </c>
      <c r="E385" s="37">
        <v>55545</v>
      </c>
      <c r="F385" s="38">
        <f>SUM(F386,F390)</f>
        <v>39588</v>
      </c>
      <c r="G385" s="38">
        <f>SUM(G386,G390)</f>
        <v>39588</v>
      </c>
      <c r="H385" s="37">
        <f t="shared" si="82"/>
        <v>55545</v>
      </c>
    </row>
    <row r="386" spans="1:8" s="17" customFormat="1" ht="12" customHeight="1" x14ac:dyDescent="0.2">
      <c r="A386" s="44"/>
      <c r="B386" s="47"/>
      <c r="C386" s="27"/>
      <c r="D386" s="460" t="s">
        <v>61</v>
      </c>
      <c r="E386" s="285">
        <v>0</v>
      </c>
      <c r="F386" s="463">
        <f>SUM(F387:F389)</f>
        <v>39588</v>
      </c>
      <c r="G386" s="463">
        <f>SUM(G387:G389)</f>
        <v>0</v>
      </c>
      <c r="H386" s="461">
        <f t="shared" si="82"/>
        <v>39588</v>
      </c>
    </row>
    <row r="387" spans="1:8" s="17" customFormat="1" ht="12" customHeight="1" x14ac:dyDescent="0.2">
      <c r="A387" s="44"/>
      <c r="B387" s="47"/>
      <c r="C387" s="56">
        <v>4300</v>
      </c>
      <c r="D387" s="65" t="s">
        <v>46</v>
      </c>
      <c r="E387" s="42">
        <v>0</v>
      </c>
      <c r="F387" s="62">
        <v>3600</v>
      </c>
      <c r="G387" s="62"/>
      <c r="H387" s="43">
        <f t="shared" si="82"/>
        <v>3600</v>
      </c>
    </row>
    <row r="388" spans="1:8" s="17" customFormat="1" ht="12" customHeight="1" x14ac:dyDescent="0.2">
      <c r="A388" s="44"/>
      <c r="B388" s="47"/>
      <c r="C388" s="56">
        <v>4410</v>
      </c>
      <c r="D388" s="79" t="s">
        <v>414</v>
      </c>
      <c r="E388" s="42">
        <v>0</v>
      </c>
      <c r="F388" s="62">
        <v>5200</v>
      </c>
      <c r="G388" s="62"/>
      <c r="H388" s="43">
        <f t="shared" si="82"/>
        <v>5200</v>
      </c>
    </row>
    <row r="389" spans="1:8" s="17" customFormat="1" ht="21" customHeight="1" x14ac:dyDescent="0.2">
      <c r="A389" s="44"/>
      <c r="B389" s="47"/>
      <c r="C389" s="57">
        <v>4700</v>
      </c>
      <c r="D389" s="77" t="s">
        <v>417</v>
      </c>
      <c r="E389" s="62">
        <v>0</v>
      </c>
      <c r="F389" s="62">
        <v>30788</v>
      </c>
      <c r="G389" s="62"/>
      <c r="H389" s="43">
        <f t="shared" si="82"/>
        <v>30788</v>
      </c>
    </row>
    <row r="390" spans="1:8" s="17" customFormat="1" ht="12" customHeight="1" x14ac:dyDescent="0.2">
      <c r="A390" s="44"/>
      <c r="B390" s="47"/>
      <c r="C390" s="45"/>
      <c r="D390" s="468" t="s">
        <v>356</v>
      </c>
      <c r="E390" s="461">
        <v>55545</v>
      </c>
      <c r="F390" s="461">
        <f>SUM(F391:F391)</f>
        <v>0</v>
      </c>
      <c r="G390" s="461">
        <f>SUM(G391:G391)</f>
        <v>39588</v>
      </c>
      <c r="H390" s="461">
        <f t="shared" si="82"/>
        <v>15957</v>
      </c>
    </row>
    <row r="391" spans="1:8" s="17" customFormat="1" ht="12" customHeight="1" x14ac:dyDescent="0.2">
      <c r="A391" s="44"/>
      <c r="B391" s="47"/>
      <c r="C391" s="56">
        <v>4300</v>
      </c>
      <c r="D391" s="65" t="s">
        <v>46</v>
      </c>
      <c r="E391" s="43">
        <v>55545</v>
      </c>
      <c r="F391" s="43"/>
      <c r="G391" s="43">
        <v>39588</v>
      </c>
      <c r="H391" s="43">
        <f t="shared" si="82"/>
        <v>15957</v>
      </c>
    </row>
    <row r="392" spans="1:8" s="17" customFormat="1" ht="12" customHeight="1" thickBot="1" x14ac:dyDescent="0.25">
      <c r="A392" s="44">
        <v>855</v>
      </c>
      <c r="B392" s="44"/>
      <c r="C392" s="45"/>
      <c r="D392" s="46" t="s">
        <v>30</v>
      </c>
      <c r="E392" s="34">
        <v>29250889.719999999</v>
      </c>
      <c r="F392" s="34">
        <f>SUM(F393,F397)</f>
        <v>19646</v>
      </c>
      <c r="G392" s="34">
        <f>SUM(G393,G397)</f>
        <v>3795</v>
      </c>
      <c r="H392" s="34">
        <f>SUM(E392+F392-G392)</f>
        <v>29266740.719999999</v>
      </c>
    </row>
    <row r="393" spans="1:8" s="17" customFormat="1" ht="12" customHeight="1" thickTop="1" x14ac:dyDescent="0.2">
      <c r="A393" s="44"/>
      <c r="B393" s="56">
        <v>85510</v>
      </c>
      <c r="C393" s="56"/>
      <c r="D393" s="36" t="s">
        <v>116</v>
      </c>
      <c r="E393" s="63">
        <v>15448609</v>
      </c>
      <c r="F393" s="37">
        <f>SUM(F394)</f>
        <v>3795</v>
      </c>
      <c r="G393" s="37">
        <f>SUM(G394)</f>
        <v>3795</v>
      </c>
      <c r="H393" s="37">
        <f t="shared" ref="H393:H396" si="83">SUM(E393+F393-G393)</f>
        <v>15448609</v>
      </c>
    </row>
    <row r="394" spans="1:8" s="17" customFormat="1" ht="12" customHeight="1" x14ac:dyDescent="0.2">
      <c r="A394" s="44"/>
      <c r="B394" s="52"/>
      <c r="C394" s="27"/>
      <c r="D394" s="473" t="s">
        <v>449</v>
      </c>
      <c r="E394" s="285">
        <v>4175299</v>
      </c>
      <c r="F394" s="463">
        <f>SUM(F395:F396)</f>
        <v>3795</v>
      </c>
      <c r="G394" s="463">
        <f>SUM(G395:G396)</f>
        <v>3795</v>
      </c>
      <c r="H394" s="285">
        <f t="shared" si="83"/>
        <v>4175299</v>
      </c>
    </row>
    <row r="395" spans="1:8" s="17" customFormat="1" ht="12" customHeight="1" x14ac:dyDescent="0.2">
      <c r="A395" s="44"/>
      <c r="B395" s="52"/>
      <c r="C395" s="56">
        <v>4410</v>
      </c>
      <c r="D395" s="79" t="s">
        <v>414</v>
      </c>
      <c r="E395" s="54">
        <v>1500</v>
      </c>
      <c r="F395" s="62">
        <v>3795</v>
      </c>
      <c r="G395" s="62"/>
      <c r="H395" s="62">
        <f t="shared" si="83"/>
        <v>5295</v>
      </c>
    </row>
    <row r="396" spans="1:8" s="17" customFormat="1" ht="12" customHeight="1" x14ac:dyDescent="0.2">
      <c r="A396" s="44"/>
      <c r="B396" s="52"/>
      <c r="C396" s="56">
        <v>4710</v>
      </c>
      <c r="D396" s="79" t="s">
        <v>67</v>
      </c>
      <c r="E396" s="54">
        <v>43729</v>
      </c>
      <c r="F396" s="62"/>
      <c r="G396" s="62">
        <v>3795</v>
      </c>
      <c r="H396" s="62">
        <f t="shared" si="83"/>
        <v>39934</v>
      </c>
    </row>
    <row r="397" spans="1:8" s="17" customFormat="1" ht="12" customHeight="1" x14ac:dyDescent="0.2">
      <c r="A397" s="44"/>
      <c r="B397" s="57">
        <v>85595</v>
      </c>
      <c r="C397" s="27"/>
      <c r="D397" s="91" t="s">
        <v>27</v>
      </c>
      <c r="E397" s="37">
        <v>418367.72000000003</v>
      </c>
      <c r="F397" s="38">
        <f>SUM(F398)</f>
        <v>15851</v>
      </c>
      <c r="G397" s="38">
        <f>SUM(G398)</f>
        <v>0</v>
      </c>
      <c r="H397" s="37">
        <f>SUM(E397+F397-G397)</f>
        <v>434218.72000000003</v>
      </c>
    </row>
    <row r="398" spans="1:8" s="17" customFormat="1" ht="24" customHeight="1" x14ac:dyDescent="0.2">
      <c r="A398" s="44"/>
      <c r="B398" s="47"/>
      <c r="C398" s="80"/>
      <c r="D398" s="458" t="s">
        <v>117</v>
      </c>
      <c r="E398" s="285">
        <v>30878</v>
      </c>
      <c r="F398" s="456">
        <f>SUM(F399:F401)</f>
        <v>15851</v>
      </c>
      <c r="G398" s="456">
        <f>SUM(G399:G401)</f>
        <v>0</v>
      </c>
      <c r="H398" s="285">
        <f t="shared" ref="H398:H403" si="84">SUM(E398+F398-G398)</f>
        <v>46729</v>
      </c>
    </row>
    <row r="399" spans="1:8" s="17" customFormat="1" ht="22.5" customHeight="1" x14ac:dyDescent="0.2">
      <c r="A399" s="44"/>
      <c r="B399" s="47"/>
      <c r="C399" s="57">
        <v>3290</v>
      </c>
      <c r="D399" s="66" t="s">
        <v>106</v>
      </c>
      <c r="E399" s="42">
        <v>30342</v>
      </c>
      <c r="F399" s="42">
        <v>15395</v>
      </c>
      <c r="G399" s="43"/>
      <c r="H399" s="42">
        <f t="shared" si="84"/>
        <v>45737</v>
      </c>
    </row>
    <row r="400" spans="1:8" s="17" customFormat="1" ht="22.5" customHeight="1" x14ac:dyDescent="0.2">
      <c r="A400" s="44"/>
      <c r="B400" s="47"/>
      <c r="C400" s="57">
        <v>4740</v>
      </c>
      <c r="D400" s="66" t="s">
        <v>118</v>
      </c>
      <c r="E400" s="62">
        <v>447</v>
      </c>
      <c r="F400" s="54">
        <v>380</v>
      </c>
      <c r="G400" s="62"/>
      <c r="H400" s="42">
        <f t="shared" si="84"/>
        <v>827</v>
      </c>
    </row>
    <row r="401" spans="1:8" s="17" customFormat="1" ht="21.75" customHeight="1" x14ac:dyDescent="0.2">
      <c r="A401" s="44"/>
      <c r="B401" s="47"/>
      <c r="C401" s="57">
        <v>4850</v>
      </c>
      <c r="D401" s="66" t="s">
        <v>71</v>
      </c>
      <c r="E401" s="62">
        <v>89</v>
      </c>
      <c r="F401" s="54">
        <v>76</v>
      </c>
      <c r="G401" s="62"/>
      <c r="H401" s="42">
        <f t="shared" si="84"/>
        <v>165</v>
      </c>
    </row>
    <row r="402" spans="1:8" s="17" customFormat="1" ht="12" customHeight="1" thickBot="1" x14ac:dyDescent="0.25">
      <c r="A402" s="44">
        <v>900</v>
      </c>
      <c r="B402" s="44"/>
      <c r="C402" s="45"/>
      <c r="D402" s="46" t="s">
        <v>119</v>
      </c>
      <c r="E402" s="31">
        <v>76409211.469999999</v>
      </c>
      <c r="F402" s="34">
        <f>SUM(F403)</f>
        <v>4795.7700000000004</v>
      </c>
      <c r="G402" s="34">
        <f>SUM(G403)</f>
        <v>4795.7700000000004</v>
      </c>
      <c r="H402" s="31">
        <f t="shared" si="84"/>
        <v>76409211.469999999</v>
      </c>
    </row>
    <row r="403" spans="1:8" s="17" customFormat="1" ht="12" customHeight="1" thickTop="1" x14ac:dyDescent="0.2">
      <c r="A403" s="44"/>
      <c r="B403" s="47">
        <v>90005</v>
      </c>
      <c r="C403" s="45"/>
      <c r="D403" s="75" t="s">
        <v>450</v>
      </c>
      <c r="E403" s="37">
        <v>622414.56999999995</v>
      </c>
      <c r="F403" s="37">
        <f>SUM(F404)</f>
        <v>4795.7700000000004</v>
      </c>
      <c r="G403" s="37">
        <f>SUM(G404)</f>
        <v>4795.7700000000004</v>
      </c>
      <c r="H403" s="37">
        <f t="shared" si="84"/>
        <v>622414.56999999995</v>
      </c>
    </row>
    <row r="404" spans="1:8" s="17" customFormat="1" ht="12" customHeight="1" x14ac:dyDescent="0.2">
      <c r="A404" s="44"/>
      <c r="B404" s="47"/>
      <c r="C404" s="27"/>
      <c r="D404" s="459" t="s">
        <v>388</v>
      </c>
      <c r="E404" s="467">
        <v>21889.57</v>
      </c>
      <c r="F404" s="456">
        <f>SUM(F405:F406)</f>
        <v>4795.7700000000004</v>
      </c>
      <c r="G404" s="456">
        <f>SUM(G405:G406)</f>
        <v>4795.7700000000004</v>
      </c>
      <c r="H404" s="285">
        <f>SUM(E404+F404-G404)</f>
        <v>21889.57</v>
      </c>
    </row>
    <row r="405" spans="1:8" s="17" customFormat="1" ht="12" customHeight="1" x14ac:dyDescent="0.2">
      <c r="A405" s="44"/>
      <c r="B405" s="47"/>
      <c r="C405" s="80" t="s">
        <v>62</v>
      </c>
      <c r="D405" s="79" t="s">
        <v>63</v>
      </c>
      <c r="E405" s="54">
        <v>0</v>
      </c>
      <c r="F405" s="62">
        <v>4795.7700000000004</v>
      </c>
      <c r="G405" s="62"/>
      <c r="H405" s="54">
        <f t="shared" ref="H405:H413" si="85">SUM(E405+F405-G405)</f>
        <v>4795.7700000000004</v>
      </c>
    </row>
    <row r="406" spans="1:8" s="17" customFormat="1" ht="12" customHeight="1" x14ac:dyDescent="0.2">
      <c r="A406" s="70"/>
      <c r="B406" s="71"/>
      <c r="C406" s="72">
        <v>4300</v>
      </c>
      <c r="D406" s="36" t="s">
        <v>46</v>
      </c>
      <c r="E406" s="63">
        <v>21889.57</v>
      </c>
      <c r="F406" s="97"/>
      <c r="G406" s="97">
        <v>4795.7700000000004</v>
      </c>
      <c r="H406" s="63">
        <f t="shared" si="85"/>
        <v>17093.8</v>
      </c>
    </row>
    <row r="407" spans="1:8" s="17" customFormat="1" ht="12" customHeight="1" thickBot="1" x14ac:dyDescent="0.25">
      <c r="A407" s="52">
        <v>921</v>
      </c>
      <c r="B407" s="52"/>
      <c r="C407" s="45"/>
      <c r="D407" s="46" t="s">
        <v>120</v>
      </c>
      <c r="E407" s="31">
        <v>13483611.369999999</v>
      </c>
      <c r="F407" s="31">
        <f>SUM(F408,F411)</f>
        <v>11000</v>
      </c>
      <c r="G407" s="31">
        <f>SUM(G408,G411)</f>
        <v>11000</v>
      </c>
      <c r="H407" s="31">
        <f t="shared" si="85"/>
        <v>13483611.369999999</v>
      </c>
    </row>
    <row r="408" spans="1:8" s="17" customFormat="1" ht="12" customHeight="1" thickTop="1" x14ac:dyDescent="0.2">
      <c r="A408" s="92"/>
      <c r="B408" s="67">
        <v>92110</v>
      </c>
      <c r="C408" s="68"/>
      <c r="D408" s="69" t="s">
        <v>181</v>
      </c>
      <c r="E408" s="37">
        <v>750506</v>
      </c>
      <c r="F408" s="37">
        <f>SUM(F409)</f>
        <v>11000</v>
      </c>
      <c r="G408" s="37">
        <f>SUM(G409)</f>
        <v>0</v>
      </c>
      <c r="H408" s="37">
        <f t="shared" si="85"/>
        <v>761506</v>
      </c>
    </row>
    <row r="409" spans="1:8" s="17" customFormat="1" ht="12" customHeight="1" x14ac:dyDescent="0.2">
      <c r="A409" s="92"/>
      <c r="B409" s="93"/>
      <c r="C409" s="67"/>
      <c r="D409" s="474" t="s">
        <v>122</v>
      </c>
      <c r="E409" s="285">
        <v>750506</v>
      </c>
      <c r="F409" s="463">
        <f>SUM(F410:F410)</f>
        <v>11000</v>
      </c>
      <c r="G409" s="463">
        <f>SUM(G410:G410)</f>
        <v>0</v>
      </c>
      <c r="H409" s="461">
        <f t="shared" si="85"/>
        <v>761506</v>
      </c>
    </row>
    <row r="410" spans="1:8" s="17" customFormat="1" ht="21" customHeight="1" x14ac:dyDescent="0.2">
      <c r="A410" s="92"/>
      <c r="B410" s="93"/>
      <c r="C410" s="40" t="s">
        <v>444</v>
      </c>
      <c r="D410" s="81" t="s">
        <v>445</v>
      </c>
      <c r="E410" s="43">
        <v>0</v>
      </c>
      <c r="F410" s="43">
        <v>11000</v>
      </c>
      <c r="G410" s="43"/>
      <c r="H410" s="43">
        <f t="shared" si="85"/>
        <v>11000</v>
      </c>
    </row>
    <row r="411" spans="1:8" s="17" customFormat="1" ht="12" customHeight="1" x14ac:dyDescent="0.2">
      <c r="A411" s="92"/>
      <c r="B411" s="67">
        <v>92195</v>
      </c>
      <c r="C411" s="68"/>
      <c r="D411" s="91" t="s">
        <v>27</v>
      </c>
      <c r="E411" s="37">
        <v>1119194.26</v>
      </c>
      <c r="F411" s="37">
        <f>SUM(F412)</f>
        <v>0</v>
      </c>
      <c r="G411" s="37">
        <f>SUM(G412)</f>
        <v>11000</v>
      </c>
      <c r="H411" s="37">
        <f t="shared" si="85"/>
        <v>1108194.26</v>
      </c>
    </row>
    <row r="412" spans="1:8" s="17" customFormat="1" ht="12" customHeight="1" x14ac:dyDescent="0.2">
      <c r="A412" s="92"/>
      <c r="B412" s="93"/>
      <c r="C412" s="67"/>
      <c r="D412" s="474" t="s">
        <v>122</v>
      </c>
      <c r="E412" s="285">
        <v>798658</v>
      </c>
      <c r="F412" s="463">
        <f>SUM(F413:F413)</f>
        <v>0</v>
      </c>
      <c r="G412" s="463">
        <f>SUM(G413:G413)</f>
        <v>11000</v>
      </c>
      <c r="H412" s="461">
        <f t="shared" si="85"/>
        <v>787658</v>
      </c>
    </row>
    <row r="413" spans="1:8" s="17" customFormat="1" ht="12" customHeight="1" x14ac:dyDescent="0.2">
      <c r="A413" s="92"/>
      <c r="B413" s="93"/>
      <c r="C413" s="56">
        <v>4300</v>
      </c>
      <c r="D413" s="65" t="s">
        <v>46</v>
      </c>
      <c r="E413" s="43">
        <v>495000</v>
      </c>
      <c r="F413" s="43"/>
      <c r="G413" s="43">
        <v>11000</v>
      </c>
      <c r="H413" s="43">
        <f t="shared" si="85"/>
        <v>484000</v>
      </c>
    </row>
    <row r="414" spans="1:8" s="17" customFormat="1" ht="18.600000000000001" customHeight="1" thickBot="1" x14ac:dyDescent="0.25">
      <c r="A414" s="92"/>
      <c r="B414" s="47"/>
      <c r="C414" s="56"/>
      <c r="D414" s="30" t="s">
        <v>123</v>
      </c>
      <c r="E414" s="31">
        <v>42466400</v>
      </c>
      <c r="F414" s="31">
        <f>SUM(F415,F425,F436,F452,F458)</f>
        <v>437009.68000000005</v>
      </c>
      <c r="G414" s="31">
        <f>SUM(G415,G425,G436,G452,G458)</f>
        <v>107725.91</v>
      </c>
      <c r="H414" s="31">
        <f t="shared" ref="H414:H420" si="86">SUM(E414+F414-G414)</f>
        <v>42795683.770000003</v>
      </c>
    </row>
    <row r="415" spans="1:8" s="17" customFormat="1" ht="19.5" customHeight="1" thickTop="1" thickBot="1" x14ac:dyDescent="0.25">
      <c r="A415" s="44">
        <v>750</v>
      </c>
      <c r="B415" s="44"/>
      <c r="C415" s="45"/>
      <c r="D415" s="46" t="s">
        <v>49</v>
      </c>
      <c r="E415" s="31">
        <v>1926000</v>
      </c>
      <c r="F415" s="31">
        <f>SUM(F416)</f>
        <v>400.77000000000004</v>
      </c>
      <c r="G415" s="31">
        <f>SUM(G416)</f>
        <v>19200</v>
      </c>
      <c r="H415" s="31">
        <f t="shared" si="86"/>
        <v>1907200.77</v>
      </c>
    </row>
    <row r="416" spans="1:8" s="17" customFormat="1" ht="12" customHeight="1" thickTop="1" x14ac:dyDescent="0.2">
      <c r="A416" s="44"/>
      <c r="B416" s="56">
        <v>75011</v>
      </c>
      <c r="C416" s="35"/>
      <c r="D416" s="94" t="s">
        <v>124</v>
      </c>
      <c r="E416" s="63">
        <v>1926000</v>
      </c>
      <c r="F416" s="38">
        <f>SUM(F417,F421)</f>
        <v>400.77000000000004</v>
      </c>
      <c r="G416" s="38">
        <f>SUM(G417,G421)</f>
        <v>19200</v>
      </c>
      <c r="H416" s="37">
        <f t="shared" si="86"/>
        <v>1907200.77</v>
      </c>
    </row>
    <row r="417" spans="1:8" s="17" customFormat="1" ht="12" customHeight="1" x14ac:dyDescent="0.2">
      <c r="A417" s="44"/>
      <c r="B417" s="56"/>
      <c r="C417" s="27"/>
      <c r="D417" s="460" t="s">
        <v>125</v>
      </c>
      <c r="E417" s="467">
        <v>1926000</v>
      </c>
      <c r="F417" s="463">
        <f>SUM(F418:F420)</f>
        <v>0</v>
      </c>
      <c r="G417" s="463">
        <f>SUM(G418:G420)</f>
        <v>19200</v>
      </c>
      <c r="H417" s="461">
        <f t="shared" si="86"/>
        <v>1906800</v>
      </c>
    </row>
    <row r="418" spans="1:8" s="17" customFormat="1" ht="12" customHeight="1" x14ac:dyDescent="0.2">
      <c r="A418" s="44"/>
      <c r="B418" s="56"/>
      <c r="C418" s="56">
        <v>4010</v>
      </c>
      <c r="D418" s="65" t="s">
        <v>126</v>
      </c>
      <c r="E418" s="62">
        <v>1492923</v>
      </c>
      <c r="F418" s="54"/>
      <c r="G418" s="54">
        <v>16284</v>
      </c>
      <c r="H418" s="43">
        <f t="shared" si="86"/>
        <v>1476639</v>
      </c>
    </row>
    <row r="419" spans="1:8" s="17" customFormat="1" ht="12" customHeight="1" x14ac:dyDescent="0.2">
      <c r="A419" s="44"/>
      <c r="B419" s="56"/>
      <c r="C419" s="56">
        <v>4110</v>
      </c>
      <c r="D419" s="65" t="s">
        <v>97</v>
      </c>
      <c r="E419" s="62">
        <v>277035</v>
      </c>
      <c r="F419" s="54"/>
      <c r="G419" s="54">
        <v>2552</v>
      </c>
      <c r="H419" s="43">
        <f t="shared" si="86"/>
        <v>274483</v>
      </c>
    </row>
    <row r="420" spans="1:8" s="17" customFormat="1" ht="12" customHeight="1" x14ac:dyDescent="0.2">
      <c r="A420" s="44"/>
      <c r="B420" s="56"/>
      <c r="C420" s="56">
        <v>4120</v>
      </c>
      <c r="D420" s="65" t="s">
        <v>96</v>
      </c>
      <c r="E420" s="62">
        <v>39484</v>
      </c>
      <c r="F420" s="54"/>
      <c r="G420" s="54">
        <v>364</v>
      </c>
      <c r="H420" s="43">
        <f t="shared" si="86"/>
        <v>39120</v>
      </c>
    </row>
    <row r="421" spans="1:8" s="17" customFormat="1" ht="32.25" customHeight="1" x14ac:dyDescent="0.2">
      <c r="A421" s="44"/>
      <c r="B421" s="56"/>
      <c r="C421" s="27"/>
      <c r="D421" s="472" t="s">
        <v>451</v>
      </c>
      <c r="E421" s="285">
        <v>0</v>
      </c>
      <c r="F421" s="463">
        <f>SUM(F422:F423)</f>
        <v>400.77000000000004</v>
      </c>
      <c r="G421" s="463">
        <f>SUM(G422:G423)</f>
        <v>0</v>
      </c>
      <c r="H421" s="461">
        <f t="shared" ref="H421:H423" si="87">SUM(E421+F421-G421)</f>
        <v>400.77000000000004</v>
      </c>
    </row>
    <row r="422" spans="1:8" s="17" customFormat="1" ht="21.75" customHeight="1" x14ac:dyDescent="0.2">
      <c r="A422" s="44"/>
      <c r="B422" s="56"/>
      <c r="C422" s="57">
        <v>4740</v>
      </c>
      <c r="D422" s="66" t="s">
        <v>118</v>
      </c>
      <c r="E422" s="62">
        <v>0</v>
      </c>
      <c r="F422" s="54">
        <v>334.98</v>
      </c>
      <c r="G422" s="54"/>
      <c r="H422" s="43">
        <f t="shared" si="87"/>
        <v>334.98</v>
      </c>
    </row>
    <row r="423" spans="1:8" s="17" customFormat="1" ht="21" customHeight="1" x14ac:dyDescent="0.2">
      <c r="A423" s="44"/>
      <c r="B423" s="56"/>
      <c r="C423" s="57">
        <v>4850</v>
      </c>
      <c r="D423" s="66" t="s">
        <v>71</v>
      </c>
      <c r="E423" s="62">
        <v>0</v>
      </c>
      <c r="F423" s="54">
        <v>65.790000000000006</v>
      </c>
      <c r="G423" s="54"/>
      <c r="H423" s="43">
        <f t="shared" si="87"/>
        <v>65.790000000000006</v>
      </c>
    </row>
    <row r="424" spans="1:8" s="17" customFormat="1" ht="12" customHeight="1" x14ac:dyDescent="0.2">
      <c r="A424" s="44">
        <v>754</v>
      </c>
      <c r="B424" s="44"/>
      <c r="C424" s="45"/>
      <c r="D424" s="46" t="s">
        <v>127</v>
      </c>
      <c r="E424" s="62"/>
      <c r="F424" s="42"/>
      <c r="G424" s="42"/>
      <c r="H424" s="62"/>
    </row>
    <row r="425" spans="1:8" s="17" customFormat="1" ht="12" customHeight="1" thickBot="1" x14ac:dyDescent="0.25">
      <c r="A425" s="44"/>
      <c r="B425" s="44"/>
      <c r="C425" s="45"/>
      <c r="D425" s="46" t="s">
        <v>128</v>
      </c>
      <c r="E425" s="34">
        <v>570326</v>
      </c>
      <c r="F425" s="34">
        <f>SUM(F426)</f>
        <v>323983.91000000003</v>
      </c>
      <c r="G425" s="34">
        <f>SUM(G426)</f>
        <v>72469.91</v>
      </c>
      <c r="H425" s="34">
        <f>SUM(E425+F425-G425)</f>
        <v>821840</v>
      </c>
    </row>
    <row r="426" spans="1:8" s="17" customFormat="1" ht="12" customHeight="1" thickTop="1" x14ac:dyDescent="0.2">
      <c r="A426" s="47"/>
      <c r="B426" s="47">
        <v>75495</v>
      </c>
      <c r="C426" s="27"/>
      <c r="D426" s="36" t="s">
        <v>27</v>
      </c>
      <c r="E426" s="37">
        <v>570326</v>
      </c>
      <c r="F426" s="38">
        <f>SUM(F427,F431,F433)</f>
        <v>323983.91000000003</v>
      </c>
      <c r="G426" s="38">
        <f>SUM(G427,G431,G433)</f>
        <v>72469.91</v>
      </c>
      <c r="H426" s="37">
        <f>SUM(E426+F426-G426)</f>
        <v>821840</v>
      </c>
    </row>
    <row r="427" spans="1:8" s="17" customFormat="1" ht="25.5" customHeight="1" x14ac:dyDescent="0.2">
      <c r="A427" s="47"/>
      <c r="B427" s="47"/>
      <c r="C427" s="80"/>
      <c r="D427" s="458" t="s">
        <v>129</v>
      </c>
      <c r="E427" s="285">
        <v>91176</v>
      </c>
      <c r="F427" s="456">
        <f>SUM(F428:F430)</f>
        <v>40544</v>
      </c>
      <c r="G427" s="456">
        <f>SUM(G428:G430)</f>
        <v>0</v>
      </c>
      <c r="H427" s="285">
        <f t="shared" ref="H427:H430" si="88">SUM(E427+F427-G427)</f>
        <v>131720</v>
      </c>
    </row>
    <row r="428" spans="1:8" s="17" customFormat="1" ht="23.25" customHeight="1" x14ac:dyDescent="0.2">
      <c r="A428" s="47"/>
      <c r="B428" s="47"/>
      <c r="C428" s="57">
        <v>3280</v>
      </c>
      <c r="D428" s="66" t="s">
        <v>130</v>
      </c>
      <c r="E428" s="54">
        <v>90760</v>
      </c>
      <c r="F428" s="62">
        <v>40000</v>
      </c>
      <c r="G428" s="62"/>
      <c r="H428" s="54">
        <f t="shared" si="88"/>
        <v>130760</v>
      </c>
    </row>
    <row r="429" spans="1:8" s="17" customFormat="1" ht="24" customHeight="1" x14ac:dyDescent="0.2">
      <c r="A429" s="47"/>
      <c r="B429" s="47"/>
      <c r="C429" s="57">
        <v>4740</v>
      </c>
      <c r="D429" s="66" t="s">
        <v>118</v>
      </c>
      <c r="E429" s="62">
        <v>347</v>
      </c>
      <c r="F429" s="54">
        <v>453</v>
      </c>
      <c r="G429" s="54"/>
      <c r="H429" s="43">
        <f t="shared" si="88"/>
        <v>800</v>
      </c>
    </row>
    <row r="430" spans="1:8" s="17" customFormat="1" ht="21" customHeight="1" x14ac:dyDescent="0.2">
      <c r="A430" s="47"/>
      <c r="B430" s="47"/>
      <c r="C430" s="57">
        <v>4850</v>
      </c>
      <c r="D430" s="66" t="s">
        <v>71</v>
      </c>
      <c r="E430" s="62">
        <v>69</v>
      </c>
      <c r="F430" s="54">
        <v>91</v>
      </c>
      <c r="G430" s="54"/>
      <c r="H430" s="43">
        <f t="shared" si="88"/>
        <v>160</v>
      </c>
    </row>
    <row r="431" spans="1:8" s="17" customFormat="1" ht="34.5" customHeight="1" x14ac:dyDescent="0.2">
      <c r="A431" s="47"/>
      <c r="B431" s="47"/>
      <c r="C431" s="80"/>
      <c r="D431" s="471" t="s">
        <v>131</v>
      </c>
      <c r="E431" s="461">
        <v>417132.28</v>
      </c>
      <c r="F431" s="461">
        <f>SUM(F432:F432)</f>
        <v>210970</v>
      </c>
      <c r="G431" s="461">
        <f>SUM(G432:G432)</f>
        <v>72469.91</v>
      </c>
      <c r="H431" s="285">
        <f>SUM(E431+F431-G431)</f>
        <v>555632.37</v>
      </c>
    </row>
    <row r="432" spans="1:8" s="17" customFormat="1" ht="12" customHeight="1" x14ac:dyDescent="0.2">
      <c r="A432" s="47"/>
      <c r="B432" s="47"/>
      <c r="C432" s="47">
        <v>4370</v>
      </c>
      <c r="D432" s="65" t="s">
        <v>132</v>
      </c>
      <c r="E432" s="54">
        <v>417132.28</v>
      </c>
      <c r="F432" s="62">
        <v>210970</v>
      </c>
      <c r="G432" s="62">
        <v>72469.91</v>
      </c>
      <c r="H432" s="54">
        <f t="shared" ref="H432:H453" si="89">SUM(E432+F432-G432)</f>
        <v>555632.37</v>
      </c>
    </row>
    <row r="433" spans="1:8" s="17" customFormat="1" ht="33.75" customHeight="1" x14ac:dyDescent="0.2">
      <c r="A433" s="47"/>
      <c r="B433" s="47"/>
      <c r="C433" s="27"/>
      <c r="D433" s="465" t="s">
        <v>133</v>
      </c>
      <c r="E433" s="461">
        <v>62017.72</v>
      </c>
      <c r="F433" s="456">
        <f>SUM(F434:F435)</f>
        <v>72469.91</v>
      </c>
      <c r="G433" s="456">
        <f>SUM(G434:G435)</f>
        <v>0</v>
      </c>
      <c r="H433" s="285">
        <f>SUM(E433+F433-G433)</f>
        <v>134487.63</v>
      </c>
    </row>
    <row r="434" spans="1:8" s="17" customFormat="1" ht="11.25" customHeight="1" x14ac:dyDescent="0.2">
      <c r="A434" s="47"/>
      <c r="B434" s="47"/>
      <c r="C434" s="56">
        <v>4370</v>
      </c>
      <c r="D434" s="65" t="s">
        <v>132</v>
      </c>
      <c r="E434" s="54">
        <v>3103.38</v>
      </c>
      <c r="F434" s="54">
        <v>3649.49</v>
      </c>
      <c r="G434" s="54"/>
      <c r="H434" s="42">
        <f t="shared" ref="H434:H451" si="90">SUM(E434+F434-G434)</f>
        <v>6752.87</v>
      </c>
    </row>
    <row r="435" spans="1:8" s="17" customFormat="1" ht="21" customHeight="1" x14ac:dyDescent="0.2">
      <c r="A435" s="47"/>
      <c r="B435" s="47"/>
      <c r="C435" s="57">
        <v>4860</v>
      </c>
      <c r="D435" s="66" t="s">
        <v>134</v>
      </c>
      <c r="E435" s="54">
        <v>58914.34</v>
      </c>
      <c r="F435" s="54">
        <v>68820.42</v>
      </c>
      <c r="G435" s="54"/>
      <c r="H435" s="42">
        <f t="shared" si="90"/>
        <v>127734.76</v>
      </c>
    </row>
    <row r="436" spans="1:8" s="17" customFormat="1" ht="12" customHeight="1" thickBot="1" x14ac:dyDescent="0.25">
      <c r="A436" s="103">
        <v>852</v>
      </c>
      <c r="B436" s="103"/>
      <c r="C436" s="74"/>
      <c r="D436" s="294" t="s">
        <v>21</v>
      </c>
      <c r="E436" s="31">
        <v>3941000</v>
      </c>
      <c r="F436" s="31">
        <f>SUM(F437,F448)</f>
        <v>91717</v>
      </c>
      <c r="G436" s="31">
        <f>SUM(G437,G448)</f>
        <v>0</v>
      </c>
      <c r="H436" s="31">
        <f t="shared" si="90"/>
        <v>4032717</v>
      </c>
    </row>
    <row r="437" spans="1:8" s="17" customFormat="1" ht="12" customHeight="1" thickTop="1" x14ac:dyDescent="0.2">
      <c r="A437" s="103"/>
      <c r="B437" s="76">
        <v>85203</v>
      </c>
      <c r="C437" s="295"/>
      <c r="D437" s="75" t="s">
        <v>376</v>
      </c>
      <c r="E437" s="63">
        <v>1042900</v>
      </c>
      <c r="F437" s="38">
        <f>SUM(F438)</f>
        <v>90630</v>
      </c>
      <c r="G437" s="38">
        <f>SUM(G438)</f>
        <v>0</v>
      </c>
      <c r="H437" s="37">
        <f t="shared" si="90"/>
        <v>1133530</v>
      </c>
    </row>
    <row r="438" spans="1:8" s="17" customFormat="1" ht="12" customHeight="1" x14ac:dyDescent="0.2">
      <c r="A438" s="76"/>
      <c r="B438" s="76"/>
      <c r="C438" s="295"/>
      <c r="D438" s="475" t="s">
        <v>452</v>
      </c>
      <c r="E438" s="467">
        <v>931200</v>
      </c>
      <c r="F438" s="463">
        <f>SUM(F439:F447)</f>
        <v>90630</v>
      </c>
      <c r="G438" s="463">
        <f>SUM(G439:G447)</f>
        <v>0</v>
      </c>
      <c r="H438" s="461">
        <f t="shared" si="90"/>
        <v>1021830</v>
      </c>
    </row>
    <row r="439" spans="1:8" s="17" customFormat="1" ht="12" customHeight="1" x14ac:dyDescent="0.2">
      <c r="A439" s="47"/>
      <c r="B439" s="47"/>
      <c r="C439" s="56">
        <v>4010</v>
      </c>
      <c r="D439" s="65" t="s">
        <v>126</v>
      </c>
      <c r="E439" s="54">
        <v>637446</v>
      </c>
      <c r="F439" s="54">
        <v>21838</v>
      </c>
      <c r="G439" s="54"/>
      <c r="H439" s="43">
        <f t="shared" si="90"/>
        <v>659284</v>
      </c>
    </row>
    <row r="440" spans="1:8" s="17" customFormat="1" ht="12" customHeight="1" x14ac:dyDescent="0.2">
      <c r="A440" s="47"/>
      <c r="B440" s="47"/>
      <c r="C440" s="56">
        <v>4110</v>
      </c>
      <c r="D440" s="65" t="s">
        <v>97</v>
      </c>
      <c r="E440" s="54">
        <v>117835</v>
      </c>
      <c r="F440" s="54">
        <v>3761</v>
      </c>
      <c r="G440" s="54"/>
      <c r="H440" s="43">
        <f t="shared" si="90"/>
        <v>121596</v>
      </c>
    </row>
    <row r="441" spans="1:8" s="17" customFormat="1" ht="12" customHeight="1" x14ac:dyDescent="0.2">
      <c r="A441" s="47"/>
      <c r="B441" s="47"/>
      <c r="C441" s="56">
        <v>4120</v>
      </c>
      <c r="D441" s="65" t="s">
        <v>96</v>
      </c>
      <c r="E441" s="54">
        <v>16765</v>
      </c>
      <c r="F441" s="54">
        <v>535</v>
      </c>
      <c r="G441" s="54"/>
      <c r="H441" s="43">
        <f t="shared" si="90"/>
        <v>17300</v>
      </c>
    </row>
    <row r="442" spans="1:8" s="17" customFormat="1" ht="12" customHeight="1" x14ac:dyDescent="0.2">
      <c r="A442" s="47"/>
      <c r="B442" s="47"/>
      <c r="C442" s="80" t="s">
        <v>62</v>
      </c>
      <c r="D442" s="79" t="s">
        <v>63</v>
      </c>
      <c r="E442" s="54">
        <v>7441</v>
      </c>
      <c r="F442" s="54">
        <v>17096</v>
      </c>
      <c r="G442" s="54"/>
      <c r="H442" s="43">
        <f t="shared" si="90"/>
        <v>24537</v>
      </c>
    </row>
    <row r="443" spans="1:8" s="17" customFormat="1" ht="12" customHeight="1" x14ac:dyDescent="0.2">
      <c r="A443" s="47"/>
      <c r="B443" s="47"/>
      <c r="C443" s="56">
        <v>4220</v>
      </c>
      <c r="D443" s="65" t="s">
        <v>111</v>
      </c>
      <c r="E443" s="54">
        <v>5600</v>
      </c>
      <c r="F443" s="54">
        <v>2400</v>
      </c>
      <c r="G443" s="54"/>
      <c r="H443" s="43">
        <f t="shared" si="90"/>
        <v>8000</v>
      </c>
    </row>
    <row r="444" spans="1:8" s="17" customFormat="1" ht="12" customHeight="1" x14ac:dyDescent="0.2">
      <c r="A444" s="47"/>
      <c r="B444" s="47"/>
      <c r="C444" s="56">
        <v>4260</v>
      </c>
      <c r="D444" s="65" t="s">
        <v>413</v>
      </c>
      <c r="E444" s="54">
        <v>0</v>
      </c>
      <c r="F444" s="54">
        <v>10000</v>
      </c>
      <c r="G444" s="54"/>
      <c r="H444" s="43">
        <f t="shared" si="90"/>
        <v>10000</v>
      </c>
    </row>
    <row r="445" spans="1:8" s="17" customFormat="1" ht="12" customHeight="1" x14ac:dyDescent="0.2">
      <c r="A445" s="47"/>
      <c r="B445" s="47"/>
      <c r="C445" s="56">
        <v>4270</v>
      </c>
      <c r="D445" s="65" t="s">
        <v>45</v>
      </c>
      <c r="E445" s="54">
        <v>6000</v>
      </c>
      <c r="F445" s="54">
        <v>4000</v>
      </c>
      <c r="G445" s="54"/>
      <c r="H445" s="43">
        <f t="shared" si="90"/>
        <v>10000</v>
      </c>
    </row>
    <row r="446" spans="1:8" s="17" customFormat="1" ht="12" customHeight="1" x14ac:dyDescent="0.2">
      <c r="A446" s="47"/>
      <c r="B446" s="47"/>
      <c r="C446" s="56">
        <v>4280</v>
      </c>
      <c r="D446" s="65" t="s">
        <v>84</v>
      </c>
      <c r="E446" s="54">
        <v>1000</v>
      </c>
      <c r="F446" s="54">
        <v>1000</v>
      </c>
      <c r="G446" s="54"/>
      <c r="H446" s="43">
        <f t="shared" si="90"/>
        <v>2000</v>
      </c>
    </row>
    <row r="447" spans="1:8" s="17" customFormat="1" ht="12" customHeight="1" x14ac:dyDescent="0.2">
      <c r="A447" s="47"/>
      <c r="B447" s="47"/>
      <c r="C447" s="56">
        <v>4300</v>
      </c>
      <c r="D447" s="65" t="s">
        <v>46</v>
      </c>
      <c r="E447" s="54">
        <v>55161</v>
      </c>
      <c r="F447" s="54">
        <v>30000</v>
      </c>
      <c r="G447" s="54"/>
      <c r="H447" s="43">
        <f t="shared" si="90"/>
        <v>85161</v>
      </c>
    </row>
    <row r="448" spans="1:8" s="17" customFormat="1" ht="12" customHeight="1" x14ac:dyDescent="0.2">
      <c r="A448" s="47"/>
      <c r="B448" s="76">
        <v>85219</v>
      </c>
      <c r="C448" s="295"/>
      <c r="D448" s="75" t="s">
        <v>370</v>
      </c>
      <c r="E448" s="63">
        <v>17600</v>
      </c>
      <c r="F448" s="38">
        <f>SUM(F449)</f>
        <v>1087</v>
      </c>
      <c r="G448" s="38">
        <f>SUM(G449)</f>
        <v>0</v>
      </c>
      <c r="H448" s="37">
        <f t="shared" si="90"/>
        <v>18687</v>
      </c>
    </row>
    <row r="449" spans="1:8" s="17" customFormat="1" ht="12" customHeight="1" x14ac:dyDescent="0.2">
      <c r="A449" s="47"/>
      <c r="B449" s="76"/>
      <c r="C449" s="295"/>
      <c r="D449" s="475" t="s">
        <v>108</v>
      </c>
      <c r="E449" s="467">
        <v>17600</v>
      </c>
      <c r="F449" s="463">
        <f>SUM(F450:F451)</f>
        <v>1087</v>
      </c>
      <c r="G449" s="463">
        <f>SUM(G450:G451)</f>
        <v>0</v>
      </c>
      <c r="H449" s="461">
        <f t="shared" si="90"/>
        <v>18687</v>
      </c>
    </row>
    <row r="450" spans="1:8" s="17" customFormat="1" ht="12" customHeight="1" x14ac:dyDescent="0.2">
      <c r="A450" s="47"/>
      <c r="B450" s="47"/>
      <c r="C450" s="56">
        <v>3110</v>
      </c>
      <c r="D450" s="65" t="s">
        <v>109</v>
      </c>
      <c r="E450" s="54">
        <v>17340</v>
      </c>
      <c r="F450" s="54">
        <v>1070</v>
      </c>
      <c r="G450" s="54"/>
      <c r="H450" s="43">
        <f t="shared" si="90"/>
        <v>18410</v>
      </c>
    </row>
    <row r="451" spans="1:8" s="17" customFormat="1" ht="12" customHeight="1" x14ac:dyDescent="0.2">
      <c r="A451" s="71"/>
      <c r="B451" s="71"/>
      <c r="C451" s="296" t="s">
        <v>62</v>
      </c>
      <c r="D451" s="91" t="s">
        <v>63</v>
      </c>
      <c r="E451" s="63">
        <v>260</v>
      </c>
      <c r="F451" s="63">
        <v>17</v>
      </c>
      <c r="G451" s="63"/>
      <c r="H451" s="38">
        <f t="shared" si="90"/>
        <v>277</v>
      </c>
    </row>
    <row r="452" spans="1:8" s="17" customFormat="1" ht="12" customHeight="1" thickBot="1" x14ac:dyDescent="0.25">
      <c r="A452" s="52">
        <v>853</v>
      </c>
      <c r="B452" s="44"/>
      <c r="C452" s="45"/>
      <c r="D452" s="46" t="s">
        <v>36</v>
      </c>
      <c r="E452" s="31">
        <v>912696</v>
      </c>
      <c r="F452" s="34">
        <f>SUM(F453)</f>
        <v>2142</v>
      </c>
      <c r="G452" s="34">
        <f>SUM(G453)</f>
        <v>0</v>
      </c>
      <c r="H452" s="31">
        <f t="shared" si="89"/>
        <v>914838</v>
      </c>
    </row>
    <row r="453" spans="1:8" s="17" customFormat="1" ht="12" customHeight="1" thickTop="1" x14ac:dyDescent="0.2">
      <c r="A453" s="45"/>
      <c r="B453" s="47">
        <v>85395</v>
      </c>
      <c r="C453" s="27"/>
      <c r="D453" s="36" t="s">
        <v>27</v>
      </c>
      <c r="E453" s="63">
        <v>912696</v>
      </c>
      <c r="F453" s="37">
        <f>SUM(F454)</f>
        <v>2142</v>
      </c>
      <c r="G453" s="37">
        <f>SUM(G454)</f>
        <v>0</v>
      </c>
      <c r="H453" s="37">
        <f t="shared" si="89"/>
        <v>914838</v>
      </c>
    </row>
    <row r="454" spans="1:8" s="17" customFormat="1" ht="22.5" customHeight="1" x14ac:dyDescent="0.2">
      <c r="A454" s="45"/>
      <c r="B454" s="47"/>
      <c r="C454" s="80"/>
      <c r="D454" s="472" t="s">
        <v>135</v>
      </c>
      <c r="E454" s="285">
        <v>11016</v>
      </c>
      <c r="F454" s="456">
        <f>SUM(F455:F457)</f>
        <v>2142</v>
      </c>
      <c r="G454" s="456">
        <f>SUM(G455:G457)</f>
        <v>0</v>
      </c>
      <c r="H454" s="285">
        <f>SUM(E454+F454-G454)</f>
        <v>13158</v>
      </c>
    </row>
    <row r="455" spans="1:8" s="17" customFormat="1" ht="22.5" customHeight="1" x14ac:dyDescent="0.2">
      <c r="A455" s="45"/>
      <c r="B455" s="47"/>
      <c r="C455" s="57">
        <v>3290</v>
      </c>
      <c r="D455" s="66" t="s">
        <v>106</v>
      </c>
      <c r="E455" s="42">
        <v>10800</v>
      </c>
      <c r="F455" s="43">
        <v>2100</v>
      </c>
      <c r="G455" s="43"/>
      <c r="H455" s="43">
        <f>SUM(E455+F455-G455)</f>
        <v>12900</v>
      </c>
    </row>
    <row r="456" spans="1:8" s="17" customFormat="1" ht="22.5" customHeight="1" x14ac:dyDescent="0.2">
      <c r="A456" s="45"/>
      <c r="B456" s="47"/>
      <c r="C456" s="57">
        <v>4740</v>
      </c>
      <c r="D456" s="66" t="s">
        <v>118</v>
      </c>
      <c r="E456" s="62">
        <v>180</v>
      </c>
      <c r="F456" s="43">
        <v>35</v>
      </c>
      <c r="G456" s="43"/>
      <c r="H456" s="43">
        <f t="shared" ref="H456:H458" si="91">SUM(E456+F456-G456)</f>
        <v>215</v>
      </c>
    </row>
    <row r="457" spans="1:8" s="17" customFormat="1" ht="22.5" customHeight="1" x14ac:dyDescent="0.2">
      <c r="A457" s="45"/>
      <c r="B457" s="47"/>
      <c r="C457" s="57">
        <v>4850</v>
      </c>
      <c r="D457" s="66" t="s">
        <v>71</v>
      </c>
      <c r="E457" s="62">
        <v>36</v>
      </c>
      <c r="F457" s="43">
        <v>7</v>
      </c>
      <c r="G457" s="43"/>
      <c r="H457" s="43">
        <f t="shared" si="91"/>
        <v>43</v>
      </c>
    </row>
    <row r="458" spans="1:8" s="17" customFormat="1" ht="12" customHeight="1" thickBot="1" x14ac:dyDescent="0.25">
      <c r="A458" s="44">
        <v>855</v>
      </c>
      <c r="B458" s="44"/>
      <c r="C458" s="45"/>
      <c r="D458" s="46" t="s">
        <v>30</v>
      </c>
      <c r="E458" s="34">
        <v>35096428</v>
      </c>
      <c r="F458" s="31">
        <f>SUM(F461,F466)</f>
        <v>18766</v>
      </c>
      <c r="G458" s="31">
        <f>SUM(G461,G466)</f>
        <v>16056</v>
      </c>
      <c r="H458" s="31">
        <f t="shared" si="91"/>
        <v>35099138</v>
      </c>
    </row>
    <row r="459" spans="1:8" s="17" customFormat="1" ht="12" customHeight="1" thickTop="1" x14ac:dyDescent="0.2">
      <c r="A459" s="44"/>
      <c r="B459" s="95">
        <v>85502</v>
      </c>
      <c r="C459" s="80"/>
      <c r="D459" s="86" t="s">
        <v>136</v>
      </c>
      <c r="E459" s="62"/>
      <c r="F459" s="62"/>
      <c r="G459" s="96"/>
      <c r="H459" s="43"/>
    </row>
    <row r="460" spans="1:8" s="17" customFormat="1" ht="12" customHeight="1" x14ac:dyDescent="0.2">
      <c r="A460" s="44"/>
      <c r="B460" s="95"/>
      <c r="C460" s="80"/>
      <c r="D460" s="86" t="s">
        <v>137</v>
      </c>
      <c r="E460" s="62"/>
      <c r="F460" s="62"/>
      <c r="G460" s="96"/>
      <c r="H460" s="43"/>
    </row>
    <row r="461" spans="1:8" s="17" customFormat="1" ht="12" customHeight="1" x14ac:dyDescent="0.2">
      <c r="A461" s="44"/>
      <c r="B461" s="95"/>
      <c r="C461" s="80"/>
      <c r="D461" s="51" t="s">
        <v>138</v>
      </c>
      <c r="E461" s="38">
        <v>34814935</v>
      </c>
      <c r="F461" s="38">
        <f t="shared" ref="F461:G461" si="92">SUM(F462)</f>
        <v>16056</v>
      </c>
      <c r="G461" s="38">
        <f t="shared" si="92"/>
        <v>16056</v>
      </c>
      <c r="H461" s="37">
        <f t="shared" ref="H461:H471" si="93">SUM(E461+F461-G461)</f>
        <v>34814935</v>
      </c>
    </row>
    <row r="462" spans="1:8" s="17" customFormat="1" ht="12" customHeight="1" x14ac:dyDescent="0.2">
      <c r="A462" s="44"/>
      <c r="B462" s="47"/>
      <c r="C462" s="27"/>
      <c r="D462" s="462" t="s">
        <v>108</v>
      </c>
      <c r="E462" s="463">
        <v>34779500</v>
      </c>
      <c r="F462" s="463">
        <f>SUM(F463:F465)</f>
        <v>16056</v>
      </c>
      <c r="G462" s="463">
        <f>SUM(G463:G465)</f>
        <v>16056</v>
      </c>
      <c r="H462" s="461">
        <f t="shared" si="93"/>
        <v>34779500</v>
      </c>
    </row>
    <row r="463" spans="1:8" s="17" customFormat="1" ht="12" customHeight="1" x14ac:dyDescent="0.2">
      <c r="A463" s="44"/>
      <c r="B463" s="44"/>
      <c r="C463" s="56">
        <v>4010</v>
      </c>
      <c r="D463" s="65" t="s">
        <v>126</v>
      </c>
      <c r="E463" s="62">
        <v>661461</v>
      </c>
      <c r="F463" s="54">
        <v>15306</v>
      </c>
      <c r="G463" s="54"/>
      <c r="H463" s="43">
        <f t="shared" si="93"/>
        <v>676767</v>
      </c>
    </row>
    <row r="464" spans="1:8" s="17" customFormat="1" ht="12" customHeight="1" x14ac:dyDescent="0.2">
      <c r="A464" s="44"/>
      <c r="B464" s="44"/>
      <c r="C464" s="56">
        <v>4040</v>
      </c>
      <c r="D464" s="65" t="s">
        <v>52</v>
      </c>
      <c r="E464" s="62">
        <v>101500</v>
      </c>
      <c r="F464" s="54"/>
      <c r="G464" s="54">
        <v>16056</v>
      </c>
      <c r="H464" s="43">
        <f t="shared" si="93"/>
        <v>85444</v>
      </c>
    </row>
    <row r="465" spans="1:8" s="17" customFormat="1" ht="12" customHeight="1" x14ac:dyDescent="0.2">
      <c r="A465" s="44"/>
      <c r="B465" s="44"/>
      <c r="C465" s="56">
        <v>4710</v>
      </c>
      <c r="D465" s="79" t="s">
        <v>67</v>
      </c>
      <c r="E465" s="62">
        <v>0</v>
      </c>
      <c r="F465" s="54">
        <v>750</v>
      </c>
      <c r="G465" s="54"/>
      <c r="H465" s="43">
        <f t="shared" si="93"/>
        <v>750</v>
      </c>
    </row>
    <row r="466" spans="1:8" s="17" customFormat="1" ht="12" customHeight="1" x14ac:dyDescent="0.2">
      <c r="A466" s="44"/>
      <c r="B466" s="74">
        <v>85503</v>
      </c>
      <c r="C466" s="297"/>
      <c r="D466" s="75" t="s">
        <v>377</v>
      </c>
      <c r="E466" s="97">
        <v>4493</v>
      </c>
      <c r="F466" s="38">
        <f t="shared" ref="F466:G466" si="94">SUM(F467)</f>
        <v>2710</v>
      </c>
      <c r="G466" s="38">
        <f t="shared" si="94"/>
        <v>0</v>
      </c>
      <c r="H466" s="37">
        <f t="shared" si="93"/>
        <v>7203</v>
      </c>
    </row>
    <row r="467" spans="1:8" s="17" customFormat="1" ht="12" customHeight="1" x14ac:dyDescent="0.2">
      <c r="A467" s="44"/>
      <c r="B467" s="76"/>
      <c r="C467" s="297"/>
      <c r="D467" s="466" t="s">
        <v>104</v>
      </c>
      <c r="E467" s="476">
        <v>4493</v>
      </c>
      <c r="F467" s="463">
        <f>SUM(F468:F471)</f>
        <v>2710</v>
      </c>
      <c r="G467" s="463">
        <f>SUM(G468:G471)</f>
        <v>0</v>
      </c>
      <c r="H467" s="461">
        <f t="shared" si="93"/>
        <v>7203</v>
      </c>
    </row>
    <row r="468" spans="1:8" s="17" customFormat="1" ht="12" customHeight="1" x14ac:dyDescent="0.2">
      <c r="A468" s="44"/>
      <c r="B468" s="76"/>
      <c r="C468" s="74">
        <v>4010</v>
      </c>
      <c r="D468" s="87" t="s">
        <v>126</v>
      </c>
      <c r="E468" s="62">
        <v>3570</v>
      </c>
      <c r="F468" s="54">
        <v>1670</v>
      </c>
      <c r="G468" s="54"/>
      <c r="H468" s="43">
        <f t="shared" si="93"/>
        <v>5240</v>
      </c>
    </row>
    <row r="469" spans="1:8" s="17" customFormat="1" ht="12" customHeight="1" x14ac:dyDescent="0.2">
      <c r="A469" s="44"/>
      <c r="B469" s="76"/>
      <c r="C469" s="74">
        <v>4110</v>
      </c>
      <c r="D469" s="87" t="s">
        <v>453</v>
      </c>
      <c r="E469" s="62">
        <v>613</v>
      </c>
      <c r="F469" s="54">
        <v>289</v>
      </c>
      <c r="G469" s="54"/>
      <c r="H469" s="43">
        <f t="shared" si="93"/>
        <v>902</v>
      </c>
    </row>
    <row r="470" spans="1:8" s="17" customFormat="1" ht="12" customHeight="1" x14ac:dyDescent="0.2">
      <c r="A470" s="44"/>
      <c r="B470" s="76"/>
      <c r="C470" s="74">
        <v>4120</v>
      </c>
      <c r="D470" s="87" t="s">
        <v>101</v>
      </c>
      <c r="E470" s="62">
        <v>89</v>
      </c>
      <c r="F470" s="54">
        <v>41</v>
      </c>
      <c r="G470" s="54"/>
      <c r="H470" s="43">
        <f t="shared" si="93"/>
        <v>130</v>
      </c>
    </row>
    <row r="471" spans="1:8" s="17" customFormat="1" ht="12" customHeight="1" x14ac:dyDescent="0.2">
      <c r="A471" s="44"/>
      <c r="B471" s="76"/>
      <c r="C471" s="74">
        <v>4210</v>
      </c>
      <c r="D471" s="87" t="s">
        <v>454</v>
      </c>
      <c r="E471" s="62">
        <v>221</v>
      </c>
      <c r="F471" s="54">
        <v>710</v>
      </c>
      <c r="G471" s="54"/>
      <c r="H471" s="43">
        <f t="shared" si="93"/>
        <v>931</v>
      </c>
    </row>
    <row r="472" spans="1:8" s="17" customFormat="1" ht="21.75" customHeight="1" thickBot="1" x14ac:dyDescent="0.25">
      <c r="A472" s="98"/>
      <c r="B472" s="47"/>
      <c r="C472" s="56"/>
      <c r="D472" s="30" t="s">
        <v>139</v>
      </c>
      <c r="E472" s="31">
        <v>19949800</v>
      </c>
      <c r="F472" s="31">
        <f>SUM(F473,F477,F481,F491,F500,F505,F510)</f>
        <v>230716</v>
      </c>
      <c r="G472" s="31">
        <f>SUM(G473,G477,G481,G491,G500,G505,G510)</f>
        <v>145817</v>
      </c>
      <c r="H472" s="31">
        <f>SUM(E472+F472-G472)</f>
        <v>20034699</v>
      </c>
    </row>
    <row r="473" spans="1:8" s="17" customFormat="1" ht="15.75" customHeight="1" thickTop="1" thickBot="1" x14ac:dyDescent="0.25">
      <c r="A473" s="298" t="s">
        <v>378</v>
      </c>
      <c r="B473" s="298"/>
      <c r="C473" s="299"/>
      <c r="D473" s="300" t="s">
        <v>379</v>
      </c>
      <c r="E473" s="301">
        <v>20000</v>
      </c>
      <c r="F473" s="31">
        <f>SUM(F474)</f>
        <v>0</v>
      </c>
      <c r="G473" s="31">
        <f>SUM(G474)</f>
        <v>20000</v>
      </c>
      <c r="H473" s="31">
        <f t="shared" ref="H473:H499" si="95">SUM(E473+F473-G473)</f>
        <v>0</v>
      </c>
    </row>
    <row r="474" spans="1:8" s="17" customFormat="1" ht="12.6" customHeight="1" thickTop="1" x14ac:dyDescent="0.2">
      <c r="A474" s="302"/>
      <c r="B474" s="302" t="s">
        <v>380</v>
      </c>
      <c r="C474" s="303"/>
      <c r="D474" s="75" t="s">
        <v>455</v>
      </c>
      <c r="E474" s="304">
        <v>20000</v>
      </c>
      <c r="F474" s="38">
        <f>SUM(F475)</f>
        <v>0</v>
      </c>
      <c r="G474" s="38">
        <f>SUM(G475)</f>
        <v>20000</v>
      </c>
      <c r="H474" s="37">
        <f t="shared" si="95"/>
        <v>0</v>
      </c>
    </row>
    <row r="475" spans="1:8" s="17" customFormat="1" ht="12.6" customHeight="1" x14ac:dyDescent="0.2">
      <c r="A475" s="302"/>
      <c r="B475" s="302"/>
      <c r="C475" s="295"/>
      <c r="D475" s="466" t="s">
        <v>456</v>
      </c>
      <c r="E475" s="467">
        <v>20000</v>
      </c>
      <c r="F475" s="463">
        <f>SUM(F476:F476)</f>
        <v>0</v>
      </c>
      <c r="G475" s="463">
        <f>SUM(G476:G476)</f>
        <v>20000</v>
      </c>
      <c r="H475" s="461">
        <f t="shared" si="95"/>
        <v>0</v>
      </c>
    </row>
    <row r="476" spans="1:8" s="17" customFormat="1" ht="12.6" customHeight="1" x14ac:dyDescent="0.2">
      <c r="A476" s="103"/>
      <c r="B476" s="76"/>
      <c r="C476" s="74">
        <v>4300</v>
      </c>
      <c r="D476" s="87" t="s">
        <v>46</v>
      </c>
      <c r="E476" s="54">
        <v>20000</v>
      </c>
      <c r="F476" s="54"/>
      <c r="G476" s="54">
        <v>20000</v>
      </c>
      <c r="H476" s="43">
        <f t="shared" si="95"/>
        <v>0</v>
      </c>
    </row>
    <row r="477" spans="1:8" s="17" customFormat="1" ht="12.6" customHeight="1" thickBot="1" x14ac:dyDescent="0.25">
      <c r="A477" s="99">
        <v>700</v>
      </c>
      <c r="B477" s="100"/>
      <c r="C477" s="74"/>
      <c r="D477" s="305" t="s">
        <v>140</v>
      </c>
      <c r="E477" s="31">
        <v>426000</v>
      </c>
      <c r="F477" s="31">
        <f>SUM(F478)</f>
        <v>24100</v>
      </c>
      <c r="G477" s="31">
        <f>SUM(G478)</f>
        <v>0</v>
      </c>
      <c r="H477" s="31">
        <f t="shared" si="95"/>
        <v>450100</v>
      </c>
    </row>
    <row r="478" spans="1:8" s="17" customFormat="1" ht="12.6" customHeight="1" thickTop="1" x14ac:dyDescent="0.2">
      <c r="A478" s="101"/>
      <c r="B478" s="100">
        <v>70005</v>
      </c>
      <c r="C478" s="74"/>
      <c r="D478" s="102" t="s">
        <v>141</v>
      </c>
      <c r="E478" s="63">
        <v>426000</v>
      </c>
      <c r="F478" s="38">
        <f>SUM(F479)</f>
        <v>24100</v>
      </c>
      <c r="G478" s="38">
        <f>SUM(G479)</f>
        <v>0</v>
      </c>
      <c r="H478" s="37">
        <f t="shared" si="95"/>
        <v>450100</v>
      </c>
    </row>
    <row r="479" spans="1:8" s="17" customFormat="1" ht="12.6" customHeight="1" x14ac:dyDescent="0.2">
      <c r="A479" s="44"/>
      <c r="B479" s="56"/>
      <c r="C479" s="27"/>
      <c r="D479" s="460" t="s">
        <v>392</v>
      </c>
      <c r="E479" s="467">
        <v>250000</v>
      </c>
      <c r="F479" s="463">
        <f>SUM(F480:F480)</f>
        <v>24100</v>
      </c>
      <c r="G479" s="463">
        <f>SUM(G480:G480)</f>
        <v>0</v>
      </c>
      <c r="H479" s="461">
        <f t="shared" si="95"/>
        <v>274100</v>
      </c>
    </row>
    <row r="480" spans="1:8" s="17" customFormat="1" ht="21" customHeight="1" x14ac:dyDescent="0.2">
      <c r="A480" s="44"/>
      <c r="B480" s="56"/>
      <c r="C480" s="57">
        <v>4390</v>
      </c>
      <c r="D480" s="66" t="s">
        <v>389</v>
      </c>
      <c r="E480" s="62">
        <v>0</v>
      </c>
      <c r="F480" s="54">
        <v>24100</v>
      </c>
      <c r="G480" s="54"/>
      <c r="H480" s="43">
        <f t="shared" si="95"/>
        <v>24100</v>
      </c>
    </row>
    <row r="481" spans="1:8" s="17" customFormat="1" ht="12.6" customHeight="1" thickBot="1" x14ac:dyDescent="0.25">
      <c r="A481" s="99">
        <v>710</v>
      </c>
      <c r="B481" s="100"/>
      <c r="C481" s="74"/>
      <c r="D481" s="305" t="s">
        <v>142</v>
      </c>
      <c r="E481" s="31">
        <v>1455100</v>
      </c>
      <c r="F481" s="31">
        <f>SUM(F482,F485)</f>
        <v>2884</v>
      </c>
      <c r="G481" s="31">
        <f>SUM(G482,G485)</f>
        <v>22884</v>
      </c>
      <c r="H481" s="31">
        <f t="shared" si="95"/>
        <v>1435100</v>
      </c>
    </row>
    <row r="482" spans="1:8" s="17" customFormat="1" ht="12.6" customHeight="1" thickTop="1" x14ac:dyDescent="0.2">
      <c r="A482" s="103"/>
      <c r="B482" s="76">
        <v>71012</v>
      </c>
      <c r="C482" s="104"/>
      <c r="D482" s="75" t="s">
        <v>143</v>
      </c>
      <c r="E482" s="63">
        <v>518000</v>
      </c>
      <c r="F482" s="38">
        <f>SUM(F483)</f>
        <v>0</v>
      </c>
      <c r="G482" s="38">
        <f>SUM(G483)</f>
        <v>20000</v>
      </c>
      <c r="H482" s="37">
        <f t="shared" si="95"/>
        <v>498000</v>
      </c>
    </row>
    <row r="483" spans="1:8" s="17" customFormat="1" ht="12.6" customHeight="1" x14ac:dyDescent="0.2">
      <c r="A483" s="103"/>
      <c r="B483" s="76"/>
      <c r="C483" s="74"/>
      <c r="D483" s="477" t="s">
        <v>456</v>
      </c>
      <c r="E483" s="467">
        <v>230000</v>
      </c>
      <c r="F483" s="463">
        <f>SUM(F484:F484)</f>
        <v>0</v>
      </c>
      <c r="G483" s="463">
        <f>SUM(G484:G484)</f>
        <v>20000</v>
      </c>
      <c r="H483" s="461">
        <f t="shared" si="95"/>
        <v>210000</v>
      </c>
    </row>
    <row r="484" spans="1:8" s="17" customFormat="1" ht="12.6" customHeight="1" x14ac:dyDescent="0.2">
      <c r="A484" s="103"/>
      <c r="B484" s="76"/>
      <c r="C484" s="74">
        <v>4300</v>
      </c>
      <c r="D484" s="306" t="s">
        <v>46</v>
      </c>
      <c r="E484" s="54">
        <v>230000</v>
      </c>
      <c r="F484" s="43"/>
      <c r="G484" s="43">
        <v>20000</v>
      </c>
      <c r="H484" s="43">
        <f t="shared" si="95"/>
        <v>210000</v>
      </c>
    </row>
    <row r="485" spans="1:8" s="17" customFormat="1" ht="12.6" customHeight="1" x14ac:dyDescent="0.2">
      <c r="A485" s="44"/>
      <c r="B485" s="76">
        <v>71015</v>
      </c>
      <c r="C485" s="104"/>
      <c r="D485" s="75" t="s">
        <v>457</v>
      </c>
      <c r="E485" s="63">
        <v>937100</v>
      </c>
      <c r="F485" s="38">
        <f>SUM(F486)</f>
        <v>2884</v>
      </c>
      <c r="G485" s="38">
        <f>SUM(G486)</f>
        <v>2884</v>
      </c>
      <c r="H485" s="37">
        <f t="shared" si="95"/>
        <v>937100</v>
      </c>
    </row>
    <row r="486" spans="1:8" s="17" customFormat="1" ht="22.5" customHeight="1" x14ac:dyDescent="0.2">
      <c r="A486" s="44"/>
      <c r="B486" s="76"/>
      <c r="C486" s="74"/>
      <c r="D486" s="478" t="s">
        <v>458</v>
      </c>
      <c r="E486" s="467">
        <v>937100</v>
      </c>
      <c r="F486" s="463">
        <f>SUM(F487:F490)</f>
        <v>2884</v>
      </c>
      <c r="G486" s="463">
        <f>SUM(G487:G490)</f>
        <v>2884</v>
      </c>
      <c r="H486" s="461">
        <f t="shared" si="95"/>
        <v>937100</v>
      </c>
    </row>
    <row r="487" spans="1:8" s="17" customFormat="1" ht="12.75" customHeight="1" x14ac:dyDescent="0.2">
      <c r="A487" s="44"/>
      <c r="B487" s="76"/>
      <c r="C487" s="56">
        <v>4010</v>
      </c>
      <c r="D487" s="65" t="s">
        <v>126</v>
      </c>
      <c r="E487" s="54">
        <v>120200</v>
      </c>
      <c r="F487" s="43">
        <v>2000</v>
      </c>
      <c r="G487" s="43"/>
      <c r="H487" s="43">
        <f t="shared" si="95"/>
        <v>122200</v>
      </c>
    </row>
    <row r="488" spans="1:8" s="17" customFormat="1" ht="12.6" customHeight="1" x14ac:dyDescent="0.2">
      <c r="A488" s="44"/>
      <c r="B488" s="56"/>
      <c r="C488" s="56">
        <v>4040</v>
      </c>
      <c r="D488" s="65" t="s">
        <v>52</v>
      </c>
      <c r="E488" s="62">
        <v>39090</v>
      </c>
      <c r="F488" s="62"/>
      <c r="G488" s="62">
        <v>2069</v>
      </c>
      <c r="H488" s="43">
        <f t="shared" si="95"/>
        <v>37021</v>
      </c>
    </row>
    <row r="489" spans="1:8" s="17" customFormat="1" ht="12.6" customHeight="1" x14ac:dyDescent="0.2">
      <c r="A489" s="44"/>
      <c r="B489" s="56"/>
      <c r="C489" s="56">
        <v>4110</v>
      </c>
      <c r="D489" s="65" t="s">
        <v>97</v>
      </c>
      <c r="E489" s="62">
        <v>111948</v>
      </c>
      <c r="F489" s="62">
        <v>884</v>
      </c>
      <c r="G489" s="62"/>
      <c r="H489" s="43">
        <f t="shared" si="95"/>
        <v>112832</v>
      </c>
    </row>
    <row r="490" spans="1:8" s="17" customFormat="1" ht="12.6" customHeight="1" x14ac:dyDescent="0.2">
      <c r="A490" s="44"/>
      <c r="B490" s="56"/>
      <c r="C490" s="56">
        <v>4120</v>
      </c>
      <c r="D490" s="65" t="s">
        <v>96</v>
      </c>
      <c r="E490" s="62">
        <v>9535</v>
      </c>
      <c r="F490" s="62"/>
      <c r="G490" s="62">
        <v>815</v>
      </c>
      <c r="H490" s="43">
        <f t="shared" si="95"/>
        <v>8720</v>
      </c>
    </row>
    <row r="491" spans="1:8" s="17" customFormat="1" ht="12.6" customHeight="1" thickBot="1" x14ac:dyDescent="0.25">
      <c r="A491" s="44">
        <v>752</v>
      </c>
      <c r="B491" s="44"/>
      <c r="C491" s="45"/>
      <c r="D491" s="46" t="s">
        <v>365</v>
      </c>
      <c r="E491" s="31">
        <v>35500</v>
      </c>
      <c r="F491" s="31">
        <f>SUM(F492)</f>
        <v>14800</v>
      </c>
      <c r="G491" s="31">
        <f>SUM(G492)</f>
        <v>13000</v>
      </c>
      <c r="H491" s="31">
        <f t="shared" si="95"/>
        <v>37300</v>
      </c>
    </row>
    <row r="492" spans="1:8" s="17" customFormat="1" ht="12.6" customHeight="1" thickTop="1" x14ac:dyDescent="0.2">
      <c r="A492" s="44"/>
      <c r="B492" s="76">
        <v>75224</v>
      </c>
      <c r="C492" s="74"/>
      <c r="D492" s="75" t="s">
        <v>366</v>
      </c>
      <c r="E492" s="63">
        <v>33000</v>
      </c>
      <c r="F492" s="38">
        <f>SUM(F493)</f>
        <v>14800</v>
      </c>
      <c r="G492" s="38">
        <f>SUM(G493)</f>
        <v>13000</v>
      </c>
      <c r="H492" s="37">
        <f t="shared" si="95"/>
        <v>34800</v>
      </c>
    </row>
    <row r="493" spans="1:8" s="17" customFormat="1" ht="12.6" customHeight="1" x14ac:dyDescent="0.2">
      <c r="A493" s="44"/>
      <c r="B493" s="100"/>
      <c r="C493" s="74"/>
      <c r="D493" s="466" t="s">
        <v>340</v>
      </c>
      <c r="E493" s="467">
        <v>33000</v>
      </c>
      <c r="F493" s="463">
        <f>SUM(F494:F499)</f>
        <v>14800</v>
      </c>
      <c r="G493" s="463">
        <f>SUM(G494:G499)</f>
        <v>13000</v>
      </c>
      <c r="H493" s="461">
        <f t="shared" si="95"/>
        <v>34800</v>
      </c>
    </row>
    <row r="494" spans="1:8" s="17" customFormat="1" ht="12.6" customHeight="1" x14ac:dyDescent="0.2">
      <c r="A494" s="44"/>
      <c r="B494" s="56"/>
      <c r="C494" s="56">
        <v>4110</v>
      </c>
      <c r="D494" s="65" t="s">
        <v>97</v>
      </c>
      <c r="E494" s="62">
        <v>1500</v>
      </c>
      <c r="F494" s="54">
        <v>2000</v>
      </c>
      <c r="G494" s="54"/>
      <c r="H494" s="43">
        <f t="shared" si="95"/>
        <v>3500</v>
      </c>
    </row>
    <row r="495" spans="1:8" s="17" customFormat="1" ht="12.6" customHeight="1" x14ac:dyDescent="0.2">
      <c r="A495" s="44"/>
      <c r="B495" s="56"/>
      <c r="C495" s="56">
        <v>4120</v>
      </c>
      <c r="D495" s="65" t="s">
        <v>96</v>
      </c>
      <c r="E495" s="62">
        <v>100</v>
      </c>
      <c r="F495" s="54">
        <v>400</v>
      </c>
      <c r="G495" s="54"/>
      <c r="H495" s="43">
        <f t="shared" si="95"/>
        <v>500</v>
      </c>
    </row>
    <row r="496" spans="1:8" s="17" customFormat="1" ht="12.6" customHeight="1" x14ac:dyDescent="0.2">
      <c r="A496" s="44"/>
      <c r="B496" s="56"/>
      <c r="C496" s="56">
        <v>4170</v>
      </c>
      <c r="D496" s="65" t="s">
        <v>53</v>
      </c>
      <c r="E496" s="62">
        <v>16500</v>
      </c>
      <c r="F496" s="54"/>
      <c r="G496" s="54">
        <v>900</v>
      </c>
      <c r="H496" s="43">
        <f t="shared" si="95"/>
        <v>15600</v>
      </c>
    </row>
    <row r="497" spans="1:8" s="17" customFormat="1" ht="12.6" customHeight="1" x14ac:dyDescent="0.2">
      <c r="A497" s="44"/>
      <c r="B497" s="56"/>
      <c r="C497" s="80" t="s">
        <v>62</v>
      </c>
      <c r="D497" s="79" t="s">
        <v>63</v>
      </c>
      <c r="E497" s="62">
        <v>4000</v>
      </c>
      <c r="F497" s="54">
        <v>3100</v>
      </c>
      <c r="G497" s="54">
        <v>3100</v>
      </c>
      <c r="H497" s="43">
        <f t="shared" si="95"/>
        <v>4000</v>
      </c>
    </row>
    <row r="498" spans="1:8" s="17" customFormat="1" ht="12.6" customHeight="1" x14ac:dyDescent="0.2">
      <c r="A498" s="44"/>
      <c r="B498" s="56"/>
      <c r="C498" s="56">
        <v>4300</v>
      </c>
      <c r="D498" s="65" t="s">
        <v>46</v>
      </c>
      <c r="E498" s="62">
        <v>9800</v>
      </c>
      <c r="F498" s="54">
        <v>9000</v>
      </c>
      <c r="G498" s="54">
        <v>9000</v>
      </c>
      <c r="H498" s="43">
        <f t="shared" si="95"/>
        <v>9800</v>
      </c>
    </row>
    <row r="499" spans="1:8" s="17" customFormat="1" ht="12.6" customHeight="1" x14ac:dyDescent="0.2">
      <c r="A499" s="44"/>
      <c r="B499" s="56"/>
      <c r="C499" s="56">
        <v>4710</v>
      </c>
      <c r="D499" s="79" t="s">
        <v>67</v>
      </c>
      <c r="E499" s="62">
        <v>100</v>
      </c>
      <c r="F499" s="54">
        <v>300</v>
      </c>
      <c r="G499" s="54"/>
      <c r="H499" s="43">
        <f t="shared" si="95"/>
        <v>400</v>
      </c>
    </row>
    <row r="500" spans="1:8" s="17" customFormat="1" ht="12.6" customHeight="1" thickBot="1" x14ac:dyDescent="0.25">
      <c r="A500" s="44">
        <v>754</v>
      </c>
      <c r="B500" s="44"/>
      <c r="C500" s="45"/>
      <c r="D500" s="46" t="s">
        <v>33</v>
      </c>
      <c r="E500" s="31">
        <v>16661500</v>
      </c>
      <c r="F500" s="34">
        <f t="shared" ref="F500:G501" si="96">SUM(F501)</f>
        <v>125000</v>
      </c>
      <c r="G500" s="34">
        <f t="shared" si="96"/>
        <v>80000</v>
      </c>
      <c r="H500" s="31">
        <f>SUM(E500+F500-G500)</f>
        <v>16706500</v>
      </c>
    </row>
    <row r="501" spans="1:8" s="17" customFormat="1" ht="12.6" customHeight="1" thickTop="1" x14ac:dyDescent="0.2">
      <c r="A501" s="92"/>
      <c r="B501" s="56">
        <v>75411</v>
      </c>
      <c r="C501" s="35"/>
      <c r="D501" s="94" t="s">
        <v>385</v>
      </c>
      <c r="E501" s="37">
        <v>16661500</v>
      </c>
      <c r="F501" s="38">
        <f t="shared" si="96"/>
        <v>125000</v>
      </c>
      <c r="G501" s="38">
        <f t="shared" si="96"/>
        <v>80000</v>
      </c>
      <c r="H501" s="37">
        <f>SUM(E501+F501-G501)</f>
        <v>16706500</v>
      </c>
    </row>
    <row r="502" spans="1:8" s="17" customFormat="1" ht="12.6" customHeight="1" x14ac:dyDescent="0.2">
      <c r="A502" s="18"/>
      <c r="B502" s="35"/>
      <c r="C502" s="56"/>
      <c r="D502" s="479" t="s">
        <v>459</v>
      </c>
      <c r="E502" s="461">
        <v>16661500</v>
      </c>
      <c r="F502" s="461">
        <f>SUM(F503:F504)</f>
        <v>125000</v>
      </c>
      <c r="G502" s="461">
        <f>SUM(G503:G504)</f>
        <v>80000</v>
      </c>
      <c r="H502" s="285">
        <f>SUM(E502+F502-G502)</f>
        <v>16706500</v>
      </c>
    </row>
    <row r="503" spans="1:8" s="17" customFormat="1" ht="12.6" customHeight="1" x14ac:dyDescent="0.2">
      <c r="A503" s="52"/>
      <c r="B503" s="47"/>
      <c r="C503" s="56">
        <v>4260</v>
      </c>
      <c r="D503" s="65" t="s">
        <v>413</v>
      </c>
      <c r="E503" s="43">
        <v>180000</v>
      </c>
      <c r="F503" s="62">
        <v>125000</v>
      </c>
      <c r="G503" s="62"/>
      <c r="H503" s="42">
        <f t="shared" ref="H503:H511" si="97">SUM(E503+F503-G503)</f>
        <v>305000</v>
      </c>
    </row>
    <row r="504" spans="1:8" s="17" customFormat="1" ht="12.6" customHeight="1" x14ac:dyDescent="0.2">
      <c r="A504" s="307"/>
      <c r="B504" s="71"/>
      <c r="C504" s="72">
        <v>4300</v>
      </c>
      <c r="D504" s="36" t="s">
        <v>46</v>
      </c>
      <c r="E504" s="308">
        <v>140000</v>
      </c>
      <c r="F504" s="97"/>
      <c r="G504" s="97">
        <v>80000</v>
      </c>
      <c r="H504" s="37">
        <f t="shared" si="97"/>
        <v>60000</v>
      </c>
    </row>
    <row r="505" spans="1:8" s="17" customFormat="1" ht="12.6" customHeight="1" thickBot="1" x14ac:dyDescent="0.25">
      <c r="A505" s="52">
        <v>852</v>
      </c>
      <c r="B505" s="44"/>
      <c r="C505" s="45"/>
      <c r="D505" s="294" t="s">
        <v>21</v>
      </c>
      <c r="E505" s="31">
        <v>454800</v>
      </c>
      <c r="F505" s="31">
        <f t="shared" ref="F505:G506" si="98">SUM(F506)</f>
        <v>24200</v>
      </c>
      <c r="G505" s="31">
        <f t="shared" si="98"/>
        <v>0</v>
      </c>
      <c r="H505" s="31">
        <f t="shared" si="97"/>
        <v>479000</v>
      </c>
    </row>
    <row r="506" spans="1:8" s="17" customFormat="1" ht="12.6" customHeight="1" thickTop="1" x14ac:dyDescent="0.2">
      <c r="A506" s="52"/>
      <c r="B506" s="47">
        <v>85205</v>
      </c>
      <c r="C506" s="27"/>
      <c r="D506" s="75" t="s">
        <v>386</v>
      </c>
      <c r="E506" s="63">
        <v>454800</v>
      </c>
      <c r="F506" s="38">
        <f t="shared" si="98"/>
        <v>24200</v>
      </c>
      <c r="G506" s="38">
        <f t="shared" si="98"/>
        <v>0</v>
      </c>
      <c r="H506" s="37">
        <f t="shared" si="97"/>
        <v>479000</v>
      </c>
    </row>
    <row r="507" spans="1:8" s="17" customFormat="1" ht="24" customHeight="1" x14ac:dyDescent="0.2">
      <c r="A507" s="98"/>
      <c r="B507" s="47"/>
      <c r="C507" s="27"/>
      <c r="D507" s="475" t="s">
        <v>460</v>
      </c>
      <c r="E507" s="285">
        <v>454800</v>
      </c>
      <c r="F507" s="456">
        <f>SUM(F508:F509)</f>
        <v>24200</v>
      </c>
      <c r="G507" s="456">
        <f>SUM(G508:G509)</f>
        <v>0</v>
      </c>
      <c r="H507" s="285">
        <f>SUM(E507+F507-G507)</f>
        <v>479000</v>
      </c>
    </row>
    <row r="508" spans="1:8" s="17" customFormat="1" ht="12.6" customHeight="1" x14ac:dyDescent="0.2">
      <c r="A508" s="98"/>
      <c r="B508" s="47"/>
      <c r="C508" s="56">
        <v>4170</v>
      </c>
      <c r="D508" s="65" t="s">
        <v>53</v>
      </c>
      <c r="E508" s="54">
        <v>156020</v>
      </c>
      <c r="F508" s="62">
        <v>20000</v>
      </c>
      <c r="G508" s="62"/>
      <c r="H508" s="54">
        <f t="shared" ref="H508:H509" si="99">SUM(E508+F508-G508)</f>
        <v>176020</v>
      </c>
    </row>
    <row r="509" spans="1:8" s="17" customFormat="1" ht="12.6" customHeight="1" x14ac:dyDescent="0.2">
      <c r="A509" s="98"/>
      <c r="B509" s="47"/>
      <c r="C509" s="56">
        <v>4300</v>
      </c>
      <c r="D509" s="65" t="s">
        <v>46</v>
      </c>
      <c r="E509" s="62">
        <v>36280</v>
      </c>
      <c r="F509" s="62">
        <v>4200</v>
      </c>
      <c r="G509" s="62"/>
      <c r="H509" s="43">
        <f t="shared" si="99"/>
        <v>40480</v>
      </c>
    </row>
    <row r="510" spans="1:8" s="17" customFormat="1" ht="12.6" customHeight="1" thickBot="1" x14ac:dyDescent="0.25">
      <c r="A510" s="52">
        <v>853</v>
      </c>
      <c r="B510" s="44"/>
      <c r="C510" s="45"/>
      <c r="D510" s="46" t="s">
        <v>36</v>
      </c>
      <c r="E510" s="31">
        <v>507900</v>
      </c>
      <c r="F510" s="31">
        <f t="shared" ref="F510:G511" si="100">SUM(F511)</f>
        <v>39732</v>
      </c>
      <c r="G510" s="31">
        <f t="shared" si="100"/>
        <v>9933</v>
      </c>
      <c r="H510" s="31">
        <f t="shared" si="97"/>
        <v>537699</v>
      </c>
    </row>
    <row r="511" spans="1:8" s="17" customFormat="1" ht="12.6" customHeight="1" thickTop="1" x14ac:dyDescent="0.2">
      <c r="A511" s="52"/>
      <c r="B511" s="47">
        <v>85395</v>
      </c>
      <c r="C511" s="27"/>
      <c r="D511" s="36" t="s">
        <v>27</v>
      </c>
      <c r="E511" s="63">
        <v>0</v>
      </c>
      <c r="F511" s="38">
        <f t="shared" si="100"/>
        <v>39732</v>
      </c>
      <c r="G511" s="38">
        <f t="shared" si="100"/>
        <v>9933</v>
      </c>
      <c r="H511" s="37">
        <f t="shared" si="97"/>
        <v>29799</v>
      </c>
    </row>
    <row r="512" spans="1:8" s="17" customFormat="1" ht="12.2" customHeight="1" x14ac:dyDescent="0.2">
      <c r="A512" s="98"/>
      <c r="B512" s="47"/>
      <c r="C512" s="27"/>
      <c r="D512" s="471" t="s">
        <v>108</v>
      </c>
      <c r="E512" s="285">
        <v>0</v>
      </c>
      <c r="F512" s="456">
        <f>SUM(F513:F513)</f>
        <v>39732</v>
      </c>
      <c r="G512" s="456">
        <f>SUM(G513:G513)</f>
        <v>9933</v>
      </c>
      <c r="H512" s="285">
        <f>SUM(E512+F512-G512)</f>
        <v>29799</v>
      </c>
    </row>
    <row r="513" spans="1:8" s="17" customFormat="1" ht="12.2" customHeight="1" x14ac:dyDescent="0.2">
      <c r="A513" s="98"/>
      <c r="B513" s="47"/>
      <c r="C513" s="56">
        <v>3110</v>
      </c>
      <c r="D513" s="65" t="s">
        <v>109</v>
      </c>
      <c r="E513" s="54">
        <v>0</v>
      </c>
      <c r="F513" s="62">
        <v>39732</v>
      </c>
      <c r="G513" s="62">
        <v>9933</v>
      </c>
      <c r="H513" s="54">
        <f t="shared" ref="H513" si="101">SUM(E513+F513-G513)</f>
        <v>29799</v>
      </c>
    </row>
    <row r="514" spans="1:8" s="17" customFormat="1" ht="5.25" customHeight="1" x14ac:dyDescent="0.2">
      <c r="A514" s="106"/>
      <c r="B514" s="106"/>
      <c r="C514" s="107"/>
      <c r="D514" s="108"/>
      <c r="E514" s="37"/>
      <c r="F514" s="37"/>
      <c r="G514" s="37"/>
      <c r="H514" s="37"/>
    </row>
    <row r="515" spans="1:8" s="17" customFormat="1" ht="12.95" customHeight="1" x14ac:dyDescent="0.2"/>
    <row r="516" spans="1:8" s="17" customFormat="1" ht="12.95" customHeight="1" x14ac:dyDescent="0.2"/>
    <row r="517" spans="1:8" s="17" customFormat="1" ht="12.95" customHeight="1" x14ac:dyDescent="0.2"/>
    <row r="518" spans="1:8" s="17" customFormat="1" ht="12.95" customHeight="1" x14ac:dyDescent="0.2"/>
    <row r="519" spans="1:8" s="17" customFormat="1" ht="12.95" customHeight="1" x14ac:dyDescent="0.2"/>
    <row r="520" spans="1:8" s="17" customFormat="1" ht="12.95" customHeight="1" x14ac:dyDescent="0.2"/>
    <row r="521" spans="1:8" s="17" customFormat="1" ht="12.95" customHeight="1" x14ac:dyDescent="0.2"/>
    <row r="522" spans="1:8" s="17" customFormat="1" ht="12.95" customHeight="1" x14ac:dyDescent="0.2"/>
    <row r="523" spans="1:8" s="17" customFormat="1" ht="12.95" customHeight="1" x14ac:dyDescent="0.2"/>
    <row r="524" spans="1:8" s="17" customFormat="1" ht="12.95" customHeight="1" x14ac:dyDescent="0.2"/>
    <row r="525" spans="1:8" s="17" customFormat="1" ht="12.95" customHeight="1" x14ac:dyDescent="0.2"/>
    <row r="526" spans="1:8" s="17" customFormat="1" ht="12.95" customHeight="1" x14ac:dyDescent="0.2"/>
    <row r="527" spans="1:8" s="17" customFormat="1" ht="12.95" customHeight="1" x14ac:dyDescent="0.2"/>
    <row r="528" spans="1:8" s="17" customFormat="1" ht="12.95" customHeight="1" x14ac:dyDescent="0.2"/>
    <row r="529" s="17" customFormat="1" ht="12.95" customHeight="1" x14ac:dyDescent="0.2"/>
    <row r="530" s="17" customFormat="1" ht="12.95" customHeight="1" x14ac:dyDescent="0.2"/>
    <row r="531" s="17" customFormat="1" ht="12.95" customHeight="1" x14ac:dyDescent="0.2"/>
    <row r="532" s="17" customFormat="1" ht="12.95" customHeight="1" x14ac:dyDescent="0.2"/>
    <row r="533" s="17" customFormat="1" ht="12.95" customHeight="1" x14ac:dyDescent="0.2"/>
    <row r="534" s="17" customFormat="1" ht="12.95" customHeight="1" x14ac:dyDescent="0.2"/>
    <row r="535" s="17" customFormat="1" ht="12.95" customHeight="1" x14ac:dyDescent="0.2"/>
    <row r="536" s="17" customFormat="1" ht="12.95" customHeight="1" x14ac:dyDescent="0.2"/>
    <row r="537" s="17" customFormat="1" ht="12.95" customHeight="1" x14ac:dyDescent="0.2"/>
    <row r="538" s="17" customFormat="1" ht="12.95" customHeight="1" x14ac:dyDescent="0.2"/>
    <row r="539" s="17" customFormat="1" ht="12.95" customHeight="1" x14ac:dyDescent="0.2"/>
    <row r="540" s="17" customFormat="1" ht="12.95" customHeight="1" x14ac:dyDescent="0.2"/>
    <row r="541" s="17" customFormat="1" ht="12.95" customHeight="1" x14ac:dyDescent="0.2"/>
    <row r="542" s="17" customFormat="1" ht="12.95" customHeight="1" x14ac:dyDescent="0.2"/>
    <row r="543" s="17" customFormat="1" ht="12.95" customHeight="1" x14ac:dyDescent="0.2"/>
    <row r="544" s="17" customFormat="1" ht="12.95" customHeight="1" x14ac:dyDescent="0.2"/>
    <row r="545" s="17" customFormat="1" ht="12.95" customHeight="1" x14ac:dyDescent="0.2"/>
    <row r="546" s="17" customFormat="1" ht="12.95" customHeight="1" x14ac:dyDescent="0.2"/>
    <row r="547" s="17" customFormat="1" ht="12.95" customHeight="1" x14ac:dyDescent="0.2"/>
    <row r="548" s="17" customFormat="1" ht="12.95" customHeight="1" x14ac:dyDescent="0.2"/>
    <row r="549" s="17" customFormat="1" ht="12.95" customHeight="1" x14ac:dyDescent="0.2"/>
    <row r="550" s="17" customFormat="1" ht="12.95" customHeight="1" x14ac:dyDescent="0.2"/>
    <row r="551" s="17" customFormat="1" ht="12.95" customHeight="1" x14ac:dyDescent="0.2"/>
    <row r="552" s="17" customFormat="1" ht="12.95" customHeight="1" x14ac:dyDescent="0.2"/>
    <row r="553" s="17" customFormat="1" ht="12.95" customHeight="1" x14ac:dyDescent="0.2"/>
    <row r="554" s="17" customFormat="1" ht="12.95" customHeight="1" x14ac:dyDescent="0.2"/>
    <row r="555" s="17" customFormat="1" ht="12.95" customHeight="1" x14ac:dyDescent="0.2"/>
    <row r="556" s="17" customFormat="1" ht="12.95" customHeight="1" x14ac:dyDescent="0.2"/>
    <row r="557" s="17" customFormat="1" ht="12.95" customHeight="1" x14ac:dyDescent="0.2"/>
    <row r="558" s="17" customFormat="1" ht="12.95" customHeight="1" x14ac:dyDescent="0.2"/>
    <row r="559" s="17" customFormat="1" ht="12.95" customHeight="1" x14ac:dyDescent="0.2"/>
    <row r="560" s="17" customFormat="1" ht="12.95" customHeight="1" x14ac:dyDescent="0.2"/>
    <row r="561" s="17" customFormat="1" ht="12.95" customHeight="1" x14ac:dyDescent="0.2"/>
    <row r="562" s="17" customFormat="1" ht="12.95" customHeight="1" x14ac:dyDescent="0.2"/>
    <row r="563" s="17" customFormat="1" ht="12.95" customHeight="1" x14ac:dyDescent="0.2"/>
    <row r="564" s="17" customFormat="1" ht="12.95" customHeight="1" x14ac:dyDescent="0.2"/>
    <row r="565" s="17" customFormat="1" ht="12.95" customHeight="1" x14ac:dyDescent="0.2"/>
    <row r="566" s="17" customFormat="1" ht="12.95" customHeight="1" x14ac:dyDescent="0.2"/>
    <row r="567" s="17" customFormat="1" ht="12.95" customHeight="1" x14ac:dyDescent="0.2"/>
    <row r="568" s="17" customFormat="1" ht="12.95" customHeight="1" x14ac:dyDescent="0.2"/>
    <row r="569" s="17" customFormat="1" ht="12.95" customHeight="1" x14ac:dyDescent="0.2"/>
    <row r="570" s="17" customFormat="1" ht="12.95" customHeight="1" x14ac:dyDescent="0.2"/>
    <row r="571" s="17" customFormat="1" ht="12.95" customHeight="1" x14ac:dyDescent="0.2"/>
    <row r="572" s="17" customFormat="1" ht="12.95" customHeight="1" x14ac:dyDescent="0.2"/>
    <row r="573" s="17" customFormat="1" ht="12.95" customHeight="1" x14ac:dyDescent="0.2"/>
    <row r="574" s="17" customFormat="1" ht="12.95" customHeight="1" x14ac:dyDescent="0.2"/>
    <row r="575" s="17" customFormat="1" ht="12.95" customHeight="1" x14ac:dyDescent="0.2"/>
    <row r="576" s="17" customFormat="1" ht="12.95" customHeight="1" x14ac:dyDescent="0.2"/>
    <row r="577" s="17" customFormat="1" ht="12.95" customHeight="1" x14ac:dyDescent="0.2"/>
    <row r="578" s="17" customFormat="1" ht="12.95" customHeight="1" x14ac:dyDescent="0.2"/>
    <row r="579" s="17" customFormat="1" ht="12.95" customHeight="1" x14ac:dyDescent="0.2"/>
    <row r="580" s="17" customFormat="1" ht="12.95" customHeight="1" x14ac:dyDescent="0.2"/>
    <row r="581" s="17" customFormat="1" ht="12.95" customHeight="1" x14ac:dyDescent="0.2"/>
    <row r="582" customFormat="1" ht="12.95" customHeight="1" x14ac:dyDescent="0.25"/>
    <row r="583" customFormat="1" ht="12.95" customHeight="1" x14ac:dyDescent="0.25"/>
    <row r="584" customFormat="1" ht="12.95" customHeight="1" x14ac:dyDescent="0.25"/>
    <row r="585" customFormat="1" ht="12.95" customHeight="1" x14ac:dyDescent="0.25"/>
    <row r="586" customFormat="1" ht="12.95" customHeight="1" x14ac:dyDescent="0.25"/>
    <row r="587" customFormat="1" ht="12.95" customHeight="1" x14ac:dyDescent="0.25"/>
    <row r="588" customFormat="1" ht="12.95" customHeight="1" x14ac:dyDescent="0.25"/>
    <row r="589" customFormat="1" ht="12.95" customHeight="1" x14ac:dyDescent="0.25"/>
    <row r="590" customFormat="1" ht="12.95" customHeight="1" x14ac:dyDescent="0.25"/>
    <row r="591" customFormat="1" ht="12.95" customHeight="1" x14ac:dyDescent="0.25"/>
    <row r="592" customFormat="1" ht="12.95" customHeight="1" x14ac:dyDescent="0.25"/>
    <row r="593" customFormat="1" ht="12.95" customHeight="1" x14ac:dyDescent="0.25"/>
    <row r="594" customFormat="1" ht="12.75" customHeight="1" x14ac:dyDescent="0.25"/>
    <row r="595" customFormat="1" ht="12.75" customHeight="1" x14ac:dyDescent="0.25"/>
    <row r="596" customFormat="1" ht="12.75" customHeight="1" x14ac:dyDescent="0.25"/>
    <row r="597" customFormat="1" ht="12.75" customHeight="1" x14ac:dyDescent="0.25"/>
    <row r="598" customFormat="1" ht="12.75" customHeight="1" x14ac:dyDescent="0.25"/>
    <row r="599" customFormat="1" ht="12.75" customHeight="1" x14ac:dyDescent="0.25"/>
    <row r="600" customFormat="1" ht="12.75" customHeight="1" x14ac:dyDescent="0.25"/>
    <row r="601" customFormat="1" ht="12.75" customHeight="1" x14ac:dyDescent="0.25"/>
    <row r="602" customFormat="1" ht="12.75" customHeight="1" x14ac:dyDescent="0.25"/>
    <row r="603" customFormat="1" ht="12.75" customHeight="1" x14ac:dyDescent="0.25"/>
    <row r="604" customFormat="1" ht="12.75" customHeight="1" x14ac:dyDescent="0.25"/>
    <row r="605" customFormat="1" ht="12.75" customHeight="1" x14ac:dyDescent="0.25"/>
    <row r="606" customFormat="1" ht="12.75" customHeight="1" x14ac:dyDescent="0.25"/>
    <row r="607" customFormat="1" ht="12.75" customHeight="1" x14ac:dyDescent="0.25"/>
    <row r="608" customFormat="1" ht="12.75" customHeight="1" x14ac:dyDescent="0.25"/>
    <row r="609" customFormat="1" ht="12.75" customHeight="1" x14ac:dyDescent="0.25"/>
    <row r="610" customFormat="1" ht="12.75" customHeight="1" x14ac:dyDescent="0.25"/>
    <row r="611" customFormat="1" ht="12.75" customHeight="1" x14ac:dyDescent="0.25"/>
    <row r="612" customFormat="1" ht="12.75" customHeight="1" x14ac:dyDescent="0.25"/>
    <row r="613" customFormat="1" ht="12.75" customHeight="1" x14ac:dyDescent="0.25"/>
    <row r="614" customFormat="1" ht="12.75" customHeight="1" x14ac:dyDescent="0.25"/>
    <row r="615" customFormat="1" ht="12.75" customHeight="1" x14ac:dyDescent="0.25"/>
    <row r="616" customFormat="1" ht="12.75" customHeight="1" x14ac:dyDescent="0.25"/>
    <row r="617" customFormat="1" ht="12.75" customHeight="1" x14ac:dyDescent="0.25"/>
    <row r="618" customFormat="1" ht="12.75" customHeight="1" x14ac:dyDescent="0.25"/>
    <row r="619" customFormat="1" ht="12.75" customHeight="1" x14ac:dyDescent="0.25"/>
    <row r="620" customFormat="1" ht="12.75" customHeight="1" x14ac:dyDescent="0.25"/>
    <row r="621" customFormat="1" ht="12.75" customHeight="1" x14ac:dyDescent="0.25"/>
    <row r="622" customFormat="1" ht="12.75" customHeight="1" x14ac:dyDescent="0.25"/>
    <row r="623" customFormat="1" ht="12.75" customHeight="1" x14ac:dyDescent="0.25"/>
    <row r="624" customFormat="1" ht="12.75" customHeight="1" x14ac:dyDescent="0.25"/>
    <row r="625" customFormat="1" ht="12.75" customHeight="1" x14ac:dyDescent="0.25"/>
    <row r="626" customFormat="1" ht="12.75" customHeight="1" x14ac:dyDescent="0.25"/>
    <row r="627" customFormat="1" ht="12.75" customHeight="1" x14ac:dyDescent="0.25"/>
    <row r="628" customFormat="1" ht="12.75" customHeight="1" x14ac:dyDescent="0.25"/>
    <row r="629" customFormat="1" ht="12.75" customHeight="1" x14ac:dyDescent="0.25"/>
    <row r="630" customFormat="1" ht="12.75" customHeight="1" x14ac:dyDescent="0.25"/>
    <row r="631" customFormat="1" ht="12.75" customHeight="1" x14ac:dyDescent="0.25"/>
    <row r="632" customFormat="1" ht="12.75" customHeight="1" x14ac:dyDescent="0.25"/>
    <row r="633" customFormat="1" ht="12.75" customHeight="1" x14ac:dyDescent="0.25"/>
    <row r="634" customFormat="1" ht="12.75" customHeight="1" x14ac:dyDescent="0.25"/>
    <row r="635" customFormat="1" ht="12.75" customHeight="1" x14ac:dyDescent="0.25"/>
    <row r="636" customFormat="1" ht="12.75" customHeight="1" x14ac:dyDescent="0.25"/>
    <row r="637" customFormat="1" ht="12.75" customHeight="1" x14ac:dyDescent="0.25"/>
    <row r="638" customFormat="1" ht="12.75" customHeight="1" x14ac:dyDescent="0.25"/>
    <row r="639" customFormat="1" ht="12.75" customHeight="1" x14ac:dyDescent="0.25"/>
    <row r="640" customFormat="1" ht="12.75" customHeight="1" x14ac:dyDescent="0.25"/>
    <row r="641" customFormat="1" ht="12.75" customHeight="1" x14ac:dyDescent="0.25"/>
    <row r="642" customFormat="1" ht="12.75" customHeight="1" x14ac:dyDescent="0.25"/>
    <row r="643" customFormat="1" ht="12.75" customHeight="1" x14ac:dyDescent="0.25"/>
    <row r="644" customFormat="1" ht="12.75" customHeight="1" x14ac:dyDescent="0.25"/>
    <row r="645" customFormat="1" ht="12.75" customHeight="1" x14ac:dyDescent="0.25"/>
    <row r="646" customFormat="1" ht="12.75" customHeight="1" x14ac:dyDescent="0.25"/>
    <row r="647" customFormat="1" ht="12.75" customHeight="1" x14ac:dyDescent="0.25"/>
    <row r="648" customFormat="1" ht="12.75" customHeight="1" x14ac:dyDescent="0.25"/>
    <row r="649" customFormat="1" ht="12.75" customHeight="1" x14ac:dyDescent="0.25"/>
    <row r="650" customFormat="1" ht="12.75" customHeight="1" x14ac:dyDescent="0.25"/>
    <row r="651" customFormat="1" ht="12.75" customHeight="1" x14ac:dyDescent="0.25"/>
    <row r="652" customFormat="1" ht="12.75" customHeight="1" x14ac:dyDescent="0.25"/>
    <row r="653" customFormat="1" ht="12.75" customHeight="1" x14ac:dyDescent="0.25"/>
    <row r="654" customFormat="1" ht="12.75" customHeight="1" x14ac:dyDescent="0.25"/>
    <row r="655" customFormat="1" ht="12.75" customHeight="1" x14ac:dyDescent="0.25"/>
    <row r="656" customFormat="1" ht="12.75" customHeight="1" x14ac:dyDescent="0.25"/>
    <row r="657" customFormat="1" ht="12.75" customHeight="1" x14ac:dyDescent="0.25"/>
    <row r="658" customFormat="1" ht="12.75" customHeight="1" x14ac:dyDescent="0.25"/>
    <row r="659" customFormat="1" ht="12.75" customHeight="1" x14ac:dyDescent="0.25"/>
    <row r="660" customFormat="1" ht="12.75" customHeight="1" x14ac:dyDescent="0.25"/>
    <row r="661" customFormat="1" ht="12.75" customHeight="1" x14ac:dyDescent="0.25"/>
    <row r="662" customFormat="1" ht="12.75" customHeight="1" x14ac:dyDescent="0.25"/>
    <row r="663" customFormat="1" ht="12.75" customHeight="1" x14ac:dyDescent="0.25"/>
    <row r="664" customFormat="1" ht="12.75" customHeight="1" x14ac:dyDescent="0.25"/>
    <row r="665" customFormat="1" ht="12.75" customHeight="1" x14ac:dyDescent="0.25"/>
    <row r="666" customFormat="1" ht="12.75" customHeight="1" x14ac:dyDescent="0.25"/>
    <row r="667" customFormat="1" ht="12.75" customHeight="1" x14ac:dyDescent="0.25"/>
    <row r="668" customFormat="1" ht="12.75" customHeight="1" x14ac:dyDescent="0.25"/>
    <row r="669" customFormat="1" ht="12.75" customHeight="1" x14ac:dyDescent="0.25"/>
    <row r="670" customFormat="1" ht="12.75" customHeight="1" x14ac:dyDescent="0.25"/>
    <row r="671" customFormat="1" ht="12.75" customHeight="1" x14ac:dyDescent="0.25"/>
    <row r="672" customFormat="1" ht="12.75" customHeight="1" x14ac:dyDescent="0.25"/>
    <row r="673" customFormat="1" ht="12.75" customHeight="1" x14ac:dyDescent="0.25"/>
    <row r="674" customFormat="1" ht="12.75" customHeight="1" x14ac:dyDescent="0.25"/>
    <row r="675" customFormat="1" ht="12.75" customHeight="1" x14ac:dyDescent="0.25"/>
    <row r="676" customFormat="1" ht="12.75" customHeight="1" x14ac:dyDescent="0.25"/>
    <row r="677" customFormat="1" ht="12.75" customHeight="1" x14ac:dyDescent="0.25"/>
    <row r="678" customFormat="1" ht="12.75" customHeight="1" x14ac:dyDescent="0.25"/>
    <row r="679" customFormat="1" ht="12.75" customHeight="1" x14ac:dyDescent="0.25"/>
    <row r="680" customFormat="1" ht="12.75" customHeight="1" x14ac:dyDescent="0.25"/>
    <row r="681" customFormat="1" ht="12.75" customHeight="1" x14ac:dyDescent="0.25"/>
    <row r="682" customFormat="1" ht="12.75" customHeight="1" x14ac:dyDescent="0.25"/>
    <row r="683" customFormat="1" ht="12.75" customHeight="1" x14ac:dyDescent="0.25"/>
    <row r="684" customFormat="1" ht="12.75" customHeight="1" x14ac:dyDescent="0.25"/>
    <row r="685" customFormat="1" ht="12.75" customHeight="1" x14ac:dyDescent="0.25"/>
    <row r="686" customFormat="1" ht="12.75" customHeight="1" x14ac:dyDescent="0.25"/>
    <row r="687" customFormat="1" ht="12.75" customHeight="1" x14ac:dyDescent="0.25"/>
    <row r="688" customFormat="1" ht="12.75" customHeight="1" x14ac:dyDescent="0.25"/>
    <row r="689" customFormat="1" ht="12.75" customHeight="1" x14ac:dyDescent="0.25"/>
    <row r="690" customFormat="1" ht="12.75" customHeight="1" x14ac:dyDescent="0.25"/>
    <row r="691" customFormat="1" ht="12.75" customHeight="1" x14ac:dyDescent="0.25"/>
    <row r="692" customFormat="1" ht="12.75" customHeight="1" x14ac:dyDescent="0.25"/>
    <row r="693" customFormat="1" ht="12.75" customHeight="1" x14ac:dyDescent="0.25"/>
    <row r="694" customFormat="1" ht="12.75" customHeight="1" x14ac:dyDescent="0.25"/>
    <row r="695" customFormat="1" ht="12.75" customHeight="1" x14ac:dyDescent="0.25"/>
    <row r="696" customFormat="1" ht="12.75" customHeight="1" x14ac:dyDescent="0.25"/>
    <row r="697" customFormat="1" ht="12.75" customHeight="1" x14ac:dyDescent="0.25"/>
    <row r="698" customFormat="1" ht="12.75" customHeight="1" x14ac:dyDescent="0.25"/>
    <row r="699" customFormat="1" ht="12.75" customHeight="1" x14ac:dyDescent="0.25"/>
    <row r="700" customFormat="1" ht="12.75" customHeight="1" x14ac:dyDescent="0.25"/>
    <row r="701" customFormat="1" ht="12.75" customHeight="1" x14ac:dyDescent="0.25"/>
    <row r="702" customFormat="1" ht="12.75" customHeight="1" x14ac:dyDescent="0.25"/>
    <row r="703" customFormat="1" ht="12.75" customHeight="1" x14ac:dyDescent="0.25"/>
    <row r="704" customFormat="1" ht="12.75" customHeight="1" x14ac:dyDescent="0.25"/>
    <row r="705" customFormat="1" ht="12.75" customHeight="1" x14ac:dyDescent="0.25"/>
    <row r="706" customFormat="1" ht="12.75" customHeight="1" x14ac:dyDescent="0.25"/>
    <row r="707" customFormat="1" ht="12.75" customHeight="1" x14ac:dyDescent="0.25"/>
    <row r="708" customFormat="1" ht="12.75" customHeight="1" x14ac:dyDescent="0.25"/>
    <row r="709" customFormat="1" ht="12.75" customHeight="1" x14ac:dyDescent="0.25"/>
    <row r="710" customFormat="1" ht="12.75" customHeight="1" x14ac:dyDescent="0.25"/>
    <row r="711" customFormat="1" ht="12.75" customHeight="1" x14ac:dyDescent="0.25"/>
    <row r="712" customFormat="1" ht="12.75" customHeight="1" x14ac:dyDescent="0.25"/>
    <row r="713" customFormat="1" ht="12.75" customHeight="1" x14ac:dyDescent="0.25"/>
    <row r="714" customFormat="1" ht="12.75" customHeight="1" x14ac:dyDescent="0.25"/>
    <row r="715" customFormat="1" ht="12.75" customHeight="1" x14ac:dyDescent="0.25"/>
    <row r="716" customFormat="1" ht="12.75" customHeight="1" x14ac:dyDescent="0.25"/>
    <row r="717" customFormat="1" ht="12.75" customHeight="1" x14ac:dyDescent="0.25"/>
    <row r="718" customFormat="1" ht="12.75" customHeight="1" x14ac:dyDescent="0.25"/>
    <row r="719" customFormat="1" ht="12.75" customHeight="1" x14ac:dyDescent="0.25"/>
    <row r="720" customFormat="1" ht="12.75" customHeight="1" x14ac:dyDescent="0.25"/>
    <row r="721" customFormat="1" ht="12.75" customHeight="1" x14ac:dyDescent="0.25"/>
    <row r="722" customFormat="1" ht="12.75" customHeight="1" x14ac:dyDescent="0.25"/>
    <row r="723" customFormat="1" ht="12.75" customHeight="1" x14ac:dyDescent="0.25"/>
    <row r="724" customFormat="1" ht="12.75" customHeight="1" x14ac:dyDescent="0.25"/>
    <row r="725" customFormat="1" ht="12.75" customHeight="1" x14ac:dyDescent="0.25"/>
    <row r="726" customFormat="1" ht="12.75" customHeight="1" x14ac:dyDescent="0.25"/>
    <row r="727" customFormat="1" ht="12.75" customHeight="1" x14ac:dyDescent="0.25"/>
    <row r="728" customFormat="1" ht="12.75" customHeight="1" x14ac:dyDescent="0.25"/>
    <row r="729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7" manualBreakCount="7">
    <brk id="39" max="7" man="1"/>
    <brk id="72" max="7" man="1"/>
    <brk id="165" max="7" man="1"/>
    <brk id="311" max="7" man="1"/>
    <brk id="363" max="7" man="1"/>
    <brk id="451" max="7" man="1"/>
    <brk id="504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451E4E-03A4-455E-A2AE-D5C8CC2A4A0D}">
  <sheetPr>
    <tabColor rgb="FFFF00FF"/>
  </sheetPr>
  <dimension ref="A1:BV19"/>
  <sheetViews>
    <sheetView zoomScale="130" zoomScaleNormal="130" workbookViewId="0"/>
  </sheetViews>
  <sheetFormatPr defaultRowHeight="12.75" x14ac:dyDescent="0.2"/>
  <cols>
    <col min="1" max="1" width="4.28515625" style="332" customWidth="1"/>
    <col min="2" max="2" width="8.7109375" style="332" customWidth="1"/>
    <col min="3" max="3" width="5.5703125" style="332" customWidth="1"/>
    <col min="4" max="4" width="10.140625" style="332" customWidth="1"/>
    <col min="5" max="5" width="10.42578125" style="332" customWidth="1"/>
    <col min="6" max="6" width="10.28515625" style="332" customWidth="1"/>
    <col min="7" max="7" width="14" style="332" customWidth="1"/>
    <col min="8" max="8" width="14.28515625" style="331" customWidth="1"/>
    <col min="9" max="9" width="10.5703125" style="331" customWidth="1"/>
    <col min="10" max="74" width="9.140625" style="331"/>
    <col min="75" max="256" width="9.140625" style="332"/>
    <col min="257" max="257" width="4.28515625" style="332" customWidth="1"/>
    <col min="258" max="258" width="8.7109375" style="332" customWidth="1"/>
    <col min="259" max="259" width="5.5703125" style="332" customWidth="1"/>
    <col min="260" max="260" width="10.140625" style="332" customWidth="1"/>
    <col min="261" max="261" width="10.42578125" style="332" customWidth="1"/>
    <col min="262" max="262" width="10.28515625" style="332" customWidth="1"/>
    <col min="263" max="263" width="14" style="332" customWidth="1"/>
    <col min="264" max="264" width="14.28515625" style="332" customWidth="1"/>
    <col min="265" max="265" width="11.28515625" style="332" customWidth="1"/>
    <col min="266" max="512" width="9.140625" style="332"/>
    <col min="513" max="513" width="4.28515625" style="332" customWidth="1"/>
    <col min="514" max="514" width="8.7109375" style="332" customWidth="1"/>
    <col min="515" max="515" width="5.5703125" style="332" customWidth="1"/>
    <col min="516" max="516" width="10.140625" style="332" customWidth="1"/>
    <col min="517" max="517" width="10.42578125" style="332" customWidth="1"/>
    <col min="518" max="518" width="10.28515625" style="332" customWidth="1"/>
    <col min="519" max="519" width="14" style="332" customWidth="1"/>
    <col min="520" max="520" width="14.28515625" style="332" customWidth="1"/>
    <col min="521" max="521" width="11.28515625" style="332" customWidth="1"/>
    <col min="522" max="768" width="9.140625" style="332"/>
    <col min="769" max="769" width="4.28515625" style="332" customWidth="1"/>
    <col min="770" max="770" width="8.7109375" style="332" customWidth="1"/>
    <col min="771" max="771" width="5.5703125" style="332" customWidth="1"/>
    <col min="772" max="772" width="10.140625" style="332" customWidth="1"/>
    <col min="773" max="773" width="10.42578125" style="332" customWidth="1"/>
    <col min="774" max="774" width="10.28515625" style="332" customWidth="1"/>
    <col min="775" max="775" width="14" style="332" customWidth="1"/>
    <col min="776" max="776" width="14.28515625" style="332" customWidth="1"/>
    <col min="777" max="777" width="11.28515625" style="332" customWidth="1"/>
    <col min="778" max="1024" width="9.140625" style="332"/>
    <col min="1025" max="1025" width="4.28515625" style="332" customWidth="1"/>
    <col min="1026" max="1026" width="8.7109375" style="332" customWidth="1"/>
    <col min="1027" max="1027" width="5.5703125" style="332" customWidth="1"/>
    <col min="1028" max="1028" width="10.140625" style="332" customWidth="1"/>
    <col min="1029" max="1029" width="10.42578125" style="332" customWidth="1"/>
    <col min="1030" max="1030" width="10.28515625" style="332" customWidth="1"/>
    <col min="1031" max="1031" width="14" style="332" customWidth="1"/>
    <col min="1032" max="1032" width="14.28515625" style="332" customWidth="1"/>
    <col min="1033" max="1033" width="11.28515625" style="332" customWidth="1"/>
    <col min="1034" max="1280" width="9.140625" style="332"/>
    <col min="1281" max="1281" width="4.28515625" style="332" customWidth="1"/>
    <col min="1282" max="1282" width="8.7109375" style="332" customWidth="1"/>
    <col min="1283" max="1283" width="5.5703125" style="332" customWidth="1"/>
    <col min="1284" max="1284" width="10.140625" style="332" customWidth="1"/>
    <col min="1285" max="1285" width="10.42578125" style="332" customWidth="1"/>
    <col min="1286" max="1286" width="10.28515625" style="332" customWidth="1"/>
    <col min="1287" max="1287" width="14" style="332" customWidth="1"/>
    <col min="1288" max="1288" width="14.28515625" style="332" customWidth="1"/>
    <col min="1289" max="1289" width="11.28515625" style="332" customWidth="1"/>
    <col min="1290" max="1536" width="9.140625" style="332"/>
    <col min="1537" max="1537" width="4.28515625" style="332" customWidth="1"/>
    <col min="1538" max="1538" width="8.7109375" style="332" customWidth="1"/>
    <col min="1539" max="1539" width="5.5703125" style="332" customWidth="1"/>
    <col min="1540" max="1540" width="10.140625" style="332" customWidth="1"/>
    <col min="1541" max="1541" width="10.42578125" style="332" customWidth="1"/>
    <col min="1542" max="1542" width="10.28515625" style="332" customWidth="1"/>
    <col min="1543" max="1543" width="14" style="332" customWidth="1"/>
    <col min="1544" max="1544" width="14.28515625" style="332" customWidth="1"/>
    <col min="1545" max="1545" width="11.28515625" style="332" customWidth="1"/>
    <col min="1546" max="1792" width="9.140625" style="332"/>
    <col min="1793" max="1793" width="4.28515625" style="332" customWidth="1"/>
    <col min="1794" max="1794" width="8.7109375" style="332" customWidth="1"/>
    <col min="1795" max="1795" width="5.5703125" style="332" customWidth="1"/>
    <col min="1796" max="1796" width="10.140625" style="332" customWidth="1"/>
    <col min="1797" max="1797" width="10.42578125" style="332" customWidth="1"/>
    <col min="1798" max="1798" width="10.28515625" style="332" customWidth="1"/>
    <col min="1799" max="1799" width="14" style="332" customWidth="1"/>
    <col min="1800" max="1800" width="14.28515625" style="332" customWidth="1"/>
    <col min="1801" max="1801" width="11.28515625" style="332" customWidth="1"/>
    <col min="1802" max="2048" width="9.140625" style="332"/>
    <col min="2049" max="2049" width="4.28515625" style="332" customWidth="1"/>
    <col min="2050" max="2050" width="8.7109375" style="332" customWidth="1"/>
    <col min="2051" max="2051" width="5.5703125" style="332" customWidth="1"/>
    <col min="2052" max="2052" width="10.140625" style="332" customWidth="1"/>
    <col min="2053" max="2053" width="10.42578125" style="332" customWidth="1"/>
    <col min="2054" max="2054" width="10.28515625" style="332" customWidth="1"/>
    <col min="2055" max="2055" width="14" style="332" customWidth="1"/>
    <col min="2056" max="2056" width="14.28515625" style="332" customWidth="1"/>
    <col min="2057" max="2057" width="11.28515625" style="332" customWidth="1"/>
    <col min="2058" max="2304" width="9.140625" style="332"/>
    <col min="2305" max="2305" width="4.28515625" style="332" customWidth="1"/>
    <col min="2306" max="2306" width="8.7109375" style="332" customWidth="1"/>
    <col min="2307" max="2307" width="5.5703125" style="332" customWidth="1"/>
    <col min="2308" max="2308" width="10.140625" style="332" customWidth="1"/>
    <col min="2309" max="2309" width="10.42578125" style="332" customWidth="1"/>
    <col min="2310" max="2310" width="10.28515625" style="332" customWidth="1"/>
    <col min="2311" max="2311" width="14" style="332" customWidth="1"/>
    <col min="2312" max="2312" width="14.28515625" style="332" customWidth="1"/>
    <col min="2313" max="2313" width="11.28515625" style="332" customWidth="1"/>
    <col min="2314" max="2560" width="9.140625" style="332"/>
    <col min="2561" max="2561" width="4.28515625" style="332" customWidth="1"/>
    <col min="2562" max="2562" width="8.7109375" style="332" customWidth="1"/>
    <col min="2563" max="2563" width="5.5703125" style="332" customWidth="1"/>
    <col min="2564" max="2564" width="10.140625" style="332" customWidth="1"/>
    <col min="2565" max="2565" width="10.42578125" style="332" customWidth="1"/>
    <col min="2566" max="2566" width="10.28515625" style="332" customWidth="1"/>
    <col min="2567" max="2567" width="14" style="332" customWidth="1"/>
    <col min="2568" max="2568" width="14.28515625" style="332" customWidth="1"/>
    <col min="2569" max="2569" width="11.28515625" style="332" customWidth="1"/>
    <col min="2570" max="2816" width="9.140625" style="332"/>
    <col min="2817" max="2817" width="4.28515625" style="332" customWidth="1"/>
    <col min="2818" max="2818" width="8.7109375" style="332" customWidth="1"/>
    <col min="2819" max="2819" width="5.5703125" style="332" customWidth="1"/>
    <col min="2820" max="2820" width="10.140625" style="332" customWidth="1"/>
    <col min="2821" max="2821" width="10.42578125" style="332" customWidth="1"/>
    <col min="2822" max="2822" width="10.28515625" style="332" customWidth="1"/>
    <col min="2823" max="2823" width="14" style="332" customWidth="1"/>
    <col min="2824" max="2824" width="14.28515625" style="332" customWidth="1"/>
    <col min="2825" max="2825" width="11.28515625" style="332" customWidth="1"/>
    <col min="2826" max="3072" width="9.140625" style="332"/>
    <col min="3073" max="3073" width="4.28515625" style="332" customWidth="1"/>
    <col min="3074" max="3074" width="8.7109375" style="332" customWidth="1"/>
    <col min="3075" max="3075" width="5.5703125" style="332" customWidth="1"/>
    <col min="3076" max="3076" width="10.140625" style="332" customWidth="1"/>
    <col min="3077" max="3077" width="10.42578125" style="332" customWidth="1"/>
    <col min="3078" max="3078" width="10.28515625" style="332" customWidth="1"/>
    <col min="3079" max="3079" width="14" style="332" customWidth="1"/>
    <col min="3080" max="3080" width="14.28515625" style="332" customWidth="1"/>
    <col min="3081" max="3081" width="11.28515625" style="332" customWidth="1"/>
    <col min="3082" max="3328" width="9.140625" style="332"/>
    <col min="3329" max="3329" width="4.28515625" style="332" customWidth="1"/>
    <col min="3330" max="3330" width="8.7109375" style="332" customWidth="1"/>
    <col min="3331" max="3331" width="5.5703125" style="332" customWidth="1"/>
    <col min="3332" max="3332" width="10.140625" style="332" customWidth="1"/>
    <col min="3333" max="3333" width="10.42578125" style="332" customWidth="1"/>
    <col min="3334" max="3334" width="10.28515625" style="332" customWidth="1"/>
    <col min="3335" max="3335" width="14" style="332" customWidth="1"/>
    <col min="3336" max="3336" width="14.28515625" style="332" customWidth="1"/>
    <col min="3337" max="3337" width="11.28515625" style="332" customWidth="1"/>
    <col min="3338" max="3584" width="9.140625" style="332"/>
    <col min="3585" max="3585" width="4.28515625" style="332" customWidth="1"/>
    <col min="3586" max="3586" width="8.7109375" style="332" customWidth="1"/>
    <col min="3587" max="3587" width="5.5703125" style="332" customWidth="1"/>
    <col min="3588" max="3588" width="10.140625" style="332" customWidth="1"/>
    <col min="3589" max="3589" width="10.42578125" style="332" customWidth="1"/>
    <col min="3590" max="3590" width="10.28515625" style="332" customWidth="1"/>
    <col min="3591" max="3591" width="14" style="332" customWidth="1"/>
    <col min="3592" max="3592" width="14.28515625" style="332" customWidth="1"/>
    <col min="3593" max="3593" width="11.28515625" style="332" customWidth="1"/>
    <col min="3594" max="3840" width="9.140625" style="332"/>
    <col min="3841" max="3841" width="4.28515625" style="332" customWidth="1"/>
    <col min="3842" max="3842" width="8.7109375" style="332" customWidth="1"/>
    <col min="3843" max="3843" width="5.5703125" style="332" customWidth="1"/>
    <col min="3844" max="3844" width="10.140625" style="332" customWidth="1"/>
    <col min="3845" max="3845" width="10.42578125" style="332" customWidth="1"/>
    <col min="3846" max="3846" width="10.28515625" style="332" customWidth="1"/>
    <col min="3847" max="3847" width="14" style="332" customWidth="1"/>
    <col min="3848" max="3848" width="14.28515625" style="332" customWidth="1"/>
    <col min="3849" max="3849" width="11.28515625" style="332" customWidth="1"/>
    <col min="3850" max="4096" width="9.140625" style="332"/>
    <col min="4097" max="4097" width="4.28515625" style="332" customWidth="1"/>
    <col min="4098" max="4098" width="8.7109375" style="332" customWidth="1"/>
    <col min="4099" max="4099" width="5.5703125" style="332" customWidth="1"/>
    <col min="4100" max="4100" width="10.140625" style="332" customWidth="1"/>
    <col min="4101" max="4101" width="10.42578125" style="332" customWidth="1"/>
    <col min="4102" max="4102" width="10.28515625" style="332" customWidth="1"/>
    <col min="4103" max="4103" width="14" style="332" customWidth="1"/>
    <col min="4104" max="4104" width="14.28515625" style="332" customWidth="1"/>
    <col min="4105" max="4105" width="11.28515625" style="332" customWidth="1"/>
    <col min="4106" max="4352" width="9.140625" style="332"/>
    <col min="4353" max="4353" width="4.28515625" style="332" customWidth="1"/>
    <col min="4354" max="4354" width="8.7109375" style="332" customWidth="1"/>
    <col min="4355" max="4355" width="5.5703125" style="332" customWidth="1"/>
    <col min="4356" max="4356" width="10.140625" style="332" customWidth="1"/>
    <col min="4357" max="4357" width="10.42578125" style="332" customWidth="1"/>
    <col min="4358" max="4358" width="10.28515625" style="332" customWidth="1"/>
    <col min="4359" max="4359" width="14" style="332" customWidth="1"/>
    <col min="4360" max="4360" width="14.28515625" style="332" customWidth="1"/>
    <col min="4361" max="4361" width="11.28515625" style="332" customWidth="1"/>
    <col min="4362" max="4608" width="9.140625" style="332"/>
    <col min="4609" max="4609" width="4.28515625" style="332" customWidth="1"/>
    <col min="4610" max="4610" width="8.7109375" style="332" customWidth="1"/>
    <col min="4611" max="4611" width="5.5703125" style="332" customWidth="1"/>
    <col min="4612" max="4612" width="10.140625" style="332" customWidth="1"/>
    <col min="4613" max="4613" width="10.42578125" style="332" customWidth="1"/>
    <col min="4614" max="4614" width="10.28515625" style="332" customWidth="1"/>
    <col min="4615" max="4615" width="14" style="332" customWidth="1"/>
    <col min="4616" max="4616" width="14.28515625" style="332" customWidth="1"/>
    <col min="4617" max="4617" width="11.28515625" style="332" customWidth="1"/>
    <col min="4618" max="4864" width="9.140625" style="332"/>
    <col min="4865" max="4865" width="4.28515625" style="332" customWidth="1"/>
    <col min="4866" max="4866" width="8.7109375" style="332" customWidth="1"/>
    <col min="4867" max="4867" width="5.5703125" style="332" customWidth="1"/>
    <col min="4868" max="4868" width="10.140625" style="332" customWidth="1"/>
    <col min="4869" max="4869" width="10.42578125" style="332" customWidth="1"/>
    <col min="4870" max="4870" width="10.28515625" style="332" customWidth="1"/>
    <col min="4871" max="4871" width="14" style="332" customWidth="1"/>
    <col min="4872" max="4872" width="14.28515625" style="332" customWidth="1"/>
    <col min="4873" max="4873" width="11.28515625" style="332" customWidth="1"/>
    <col min="4874" max="5120" width="9.140625" style="332"/>
    <col min="5121" max="5121" width="4.28515625" style="332" customWidth="1"/>
    <col min="5122" max="5122" width="8.7109375" style="332" customWidth="1"/>
    <col min="5123" max="5123" width="5.5703125" style="332" customWidth="1"/>
    <col min="5124" max="5124" width="10.140625" style="332" customWidth="1"/>
    <col min="5125" max="5125" width="10.42578125" style="332" customWidth="1"/>
    <col min="5126" max="5126" width="10.28515625" style="332" customWidth="1"/>
    <col min="5127" max="5127" width="14" style="332" customWidth="1"/>
    <col min="5128" max="5128" width="14.28515625" style="332" customWidth="1"/>
    <col min="5129" max="5129" width="11.28515625" style="332" customWidth="1"/>
    <col min="5130" max="5376" width="9.140625" style="332"/>
    <col min="5377" max="5377" width="4.28515625" style="332" customWidth="1"/>
    <col min="5378" max="5378" width="8.7109375" style="332" customWidth="1"/>
    <col min="5379" max="5379" width="5.5703125" style="332" customWidth="1"/>
    <col min="5380" max="5380" width="10.140625" style="332" customWidth="1"/>
    <col min="5381" max="5381" width="10.42578125" style="332" customWidth="1"/>
    <col min="5382" max="5382" width="10.28515625" style="332" customWidth="1"/>
    <col min="5383" max="5383" width="14" style="332" customWidth="1"/>
    <col min="5384" max="5384" width="14.28515625" style="332" customWidth="1"/>
    <col min="5385" max="5385" width="11.28515625" style="332" customWidth="1"/>
    <col min="5386" max="5632" width="9.140625" style="332"/>
    <col min="5633" max="5633" width="4.28515625" style="332" customWidth="1"/>
    <col min="5634" max="5634" width="8.7109375" style="332" customWidth="1"/>
    <col min="5635" max="5635" width="5.5703125" style="332" customWidth="1"/>
    <col min="5636" max="5636" width="10.140625" style="332" customWidth="1"/>
    <col min="5637" max="5637" width="10.42578125" style="332" customWidth="1"/>
    <col min="5638" max="5638" width="10.28515625" style="332" customWidth="1"/>
    <col min="5639" max="5639" width="14" style="332" customWidth="1"/>
    <col min="5640" max="5640" width="14.28515625" style="332" customWidth="1"/>
    <col min="5641" max="5641" width="11.28515625" style="332" customWidth="1"/>
    <col min="5642" max="5888" width="9.140625" style="332"/>
    <col min="5889" max="5889" width="4.28515625" style="332" customWidth="1"/>
    <col min="5890" max="5890" width="8.7109375" style="332" customWidth="1"/>
    <col min="5891" max="5891" width="5.5703125" style="332" customWidth="1"/>
    <col min="5892" max="5892" width="10.140625" style="332" customWidth="1"/>
    <col min="5893" max="5893" width="10.42578125" style="332" customWidth="1"/>
    <col min="5894" max="5894" width="10.28515625" style="332" customWidth="1"/>
    <col min="5895" max="5895" width="14" style="332" customWidth="1"/>
    <col min="5896" max="5896" width="14.28515625" style="332" customWidth="1"/>
    <col min="5897" max="5897" width="11.28515625" style="332" customWidth="1"/>
    <col min="5898" max="6144" width="9.140625" style="332"/>
    <col min="6145" max="6145" width="4.28515625" style="332" customWidth="1"/>
    <col min="6146" max="6146" width="8.7109375" style="332" customWidth="1"/>
    <col min="6147" max="6147" width="5.5703125" style="332" customWidth="1"/>
    <col min="6148" max="6148" width="10.140625" style="332" customWidth="1"/>
    <col min="6149" max="6149" width="10.42578125" style="332" customWidth="1"/>
    <col min="6150" max="6150" width="10.28515625" style="332" customWidth="1"/>
    <col min="6151" max="6151" width="14" style="332" customWidth="1"/>
    <col min="6152" max="6152" width="14.28515625" style="332" customWidth="1"/>
    <col min="6153" max="6153" width="11.28515625" style="332" customWidth="1"/>
    <col min="6154" max="6400" width="9.140625" style="332"/>
    <col min="6401" max="6401" width="4.28515625" style="332" customWidth="1"/>
    <col min="6402" max="6402" width="8.7109375" style="332" customWidth="1"/>
    <col min="6403" max="6403" width="5.5703125" style="332" customWidth="1"/>
    <col min="6404" max="6404" width="10.140625" style="332" customWidth="1"/>
    <col min="6405" max="6405" width="10.42578125" style="332" customWidth="1"/>
    <col min="6406" max="6406" width="10.28515625" style="332" customWidth="1"/>
    <col min="6407" max="6407" width="14" style="332" customWidth="1"/>
    <col min="6408" max="6408" width="14.28515625" style="332" customWidth="1"/>
    <col min="6409" max="6409" width="11.28515625" style="332" customWidth="1"/>
    <col min="6410" max="6656" width="9.140625" style="332"/>
    <col min="6657" max="6657" width="4.28515625" style="332" customWidth="1"/>
    <col min="6658" max="6658" width="8.7109375" style="332" customWidth="1"/>
    <col min="6659" max="6659" width="5.5703125" style="332" customWidth="1"/>
    <col min="6660" max="6660" width="10.140625" style="332" customWidth="1"/>
    <col min="6661" max="6661" width="10.42578125" style="332" customWidth="1"/>
    <col min="6662" max="6662" width="10.28515625" style="332" customWidth="1"/>
    <col min="6663" max="6663" width="14" style="332" customWidth="1"/>
    <col min="6664" max="6664" width="14.28515625" style="332" customWidth="1"/>
    <col min="6665" max="6665" width="11.28515625" style="332" customWidth="1"/>
    <col min="6666" max="6912" width="9.140625" style="332"/>
    <col min="6913" max="6913" width="4.28515625" style="332" customWidth="1"/>
    <col min="6914" max="6914" width="8.7109375" style="332" customWidth="1"/>
    <col min="6915" max="6915" width="5.5703125" style="332" customWidth="1"/>
    <col min="6916" max="6916" width="10.140625" style="332" customWidth="1"/>
    <col min="6917" max="6917" width="10.42578125" style="332" customWidth="1"/>
    <col min="6918" max="6918" width="10.28515625" style="332" customWidth="1"/>
    <col min="6919" max="6919" width="14" style="332" customWidth="1"/>
    <col min="6920" max="6920" width="14.28515625" style="332" customWidth="1"/>
    <col min="6921" max="6921" width="11.28515625" style="332" customWidth="1"/>
    <col min="6922" max="7168" width="9.140625" style="332"/>
    <col min="7169" max="7169" width="4.28515625" style="332" customWidth="1"/>
    <col min="7170" max="7170" width="8.7109375" style="332" customWidth="1"/>
    <col min="7171" max="7171" width="5.5703125" style="332" customWidth="1"/>
    <col min="7172" max="7172" width="10.140625" style="332" customWidth="1"/>
    <col min="7173" max="7173" width="10.42578125" style="332" customWidth="1"/>
    <col min="7174" max="7174" width="10.28515625" style="332" customWidth="1"/>
    <col min="7175" max="7175" width="14" style="332" customWidth="1"/>
    <col min="7176" max="7176" width="14.28515625" style="332" customWidth="1"/>
    <col min="7177" max="7177" width="11.28515625" style="332" customWidth="1"/>
    <col min="7178" max="7424" width="9.140625" style="332"/>
    <col min="7425" max="7425" width="4.28515625" style="332" customWidth="1"/>
    <col min="7426" max="7426" width="8.7109375" style="332" customWidth="1"/>
    <col min="7427" max="7427" width="5.5703125" style="332" customWidth="1"/>
    <col min="7428" max="7428" width="10.140625" style="332" customWidth="1"/>
    <col min="7429" max="7429" width="10.42578125" style="332" customWidth="1"/>
    <col min="7430" max="7430" width="10.28515625" style="332" customWidth="1"/>
    <col min="7431" max="7431" width="14" style="332" customWidth="1"/>
    <col min="7432" max="7432" width="14.28515625" style="332" customWidth="1"/>
    <col min="7433" max="7433" width="11.28515625" style="332" customWidth="1"/>
    <col min="7434" max="7680" width="9.140625" style="332"/>
    <col min="7681" max="7681" width="4.28515625" style="332" customWidth="1"/>
    <col min="7682" max="7682" width="8.7109375" style="332" customWidth="1"/>
    <col min="7683" max="7683" width="5.5703125" style="332" customWidth="1"/>
    <col min="7684" max="7684" width="10.140625" style="332" customWidth="1"/>
    <col min="7685" max="7685" width="10.42578125" style="332" customWidth="1"/>
    <col min="7686" max="7686" width="10.28515625" style="332" customWidth="1"/>
    <col min="7687" max="7687" width="14" style="332" customWidth="1"/>
    <col min="7688" max="7688" width="14.28515625" style="332" customWidth="1"/>
    <col min="7689" max="7689" width="11.28515625" style="332" customWidth="1"/>
    <col min="7690" max="7936" width="9.140625" style="332"/>
    <col min="7937" max="7937" width="4.28515625" style="332" customWidth="1"/>
    <col min="7938" max="7938" width="8.7109375" style="332" customWidth="1"/>
    <col min="7939" max="7939" width="5.5703125" style="332" customWidth="1"/>
    <col min="7940" max="7940" width="10.140625" style="332" customWidth="1"/>
    <col min="7941" max="7941" width="10.42578125" style="332" customWidth="1"/>
    <col min="7942" max="7942" width="10.28515625" style="332" customWidth="1"/>
    <col min="7943" max="7943" width="14" style="332" customWidth="1"/>
    <col min="7944" max="7944" width="14.28515625" style="332" customWidth="1"/>
    <col min="7945" max="7945" width="11.28515625" style="332" customWidth="1"/>
    <col min="7946" max="8192" width="9.140625" style="332"/>
    <col min="8193" max="8193" width="4.28515625" style="332" customWidth="1"/>
    <col min="8194" max="8194" width="8.7109375" style="332" customWidth="1"/>
    <col min="8195" max="8195" width="5.5703125" style="332" customWidth="1"/>
    <col min="8196" max="8196" width="10.140625" style="332" customWidth="1"/>
    <col min="8197" max="8197" width="10.42578125" style="332" customWidth="1"/>
    <col min="8198" max="8198" width="10.28515625" style="332" customWidth="1"/>
    <col min="8199" max="8199" width="14" style="332" customWidth="1"/>
    <col min="8200" max="8200" width="14.28515625" style="332" customWidth="1"/>
    <col min="8201" max="8201" width="11.28515625" style="332" customWidth="1"/>
    <col min="8202" max="8448" width="9.140625" style="332"/>
    <col min="8449" max="8449" width="4.28515625" style="332" customWidth="1"/>
    <col min="8450" max="8450" width="8.7109375" style="332" customWidth="1"/>
    <col min="8451" max="8451" width="5.5703125" style="332" customWidth="1"/>
    <col min="8452" max="8452" width="10.140625" style="332" customWidth="1"/>
    <col min="8453" max="8453" width="10.42578125" style="332" customWidth="1"/>
    <col min="8454" max="8454" width="10.28515625" style="332" customWidth="1"/>
    <col min="8455" max="8455" width="14" style="332" customWidth="1"/>
    <col min="8456" max="8456" width="14.28515625" style="332" customWidth="1"/>
    <col min="8457" max="8457" width="11.28515625" style="332" customWidth="1"/>
    <col min="8458" max="8704" width="9.140625" style="332"/>
    <col min="8705" max="8705" width="4.28515625" style="332" customWidth="1"/>
    <col min="8706" max="8706" width="8.7109375" style="332" customWidth="1"/>
    <col min="8707" max="8707" width="5.5703125" style="332" customWidth="1"/>
    <col min="8708" max="8708" width="10.140625" style="332" customWidth="1"/>
    <col min="8709" max="8709" width="10.42578125" style="332" customWidth="1"/>
    <col min="8710" max="8710" width="10.28515625" style="332" customWidth="1"/>
    <col min="8711" max="8711" width="14" style="332" customWidth="1"/>
    <col min="8712" max="8712" width="14.28515625" style="332" customWidth="1"/>
    <col min="8713" max="8713" width="11.28515625" style="332" customWidth="1"/>
    <col min="8714" max="8960" width="9.140625" style="332"/>
    <col min="8961" max="8961" width="4.28515625" style="332" customWidth="1"/>
    <col min="8962" max="8962" width="8.7109375" style="332" customWidth="1"/>
    <col min="8963" max="8963" width="5.5703125" style="332" customWidth="1"/>
    <col min="8964" max="8964" width="10.140625" style="332" customWidth="1"/>
    <col min="8965" max="8965" width="10.42578125" style="332" customWidth="1"/>
    <col min="8966" max="8966" width="10.28515625" style="332" customWidth="1"/>
    <col min="8967" max="8967" width="14" style="332" customWidth="1"/>
    <col min="8968" max="8968" width="14.28515625" style="332" customWidth="1"/>
    <col min="8969" max="8969" width="11.28515625" style="332" customWidth="1"/>
    <col min="8970" max="9216" width="9.140625" style="332"/>
    <col min="9217" max="9217" width="4.28515625" style="332" customWidth="1"/>
    <col min="9218" max="9218" width="8.7109375" style="332" customWidth="1"/>
    <col min="9219" max="9219" width="5.5703125" style="332" customWidth="1"/>
    <col min="9220" max="9220" width="10.140625" style="332" customWidth="1"/>
    <col min="9221" max="9221" width="10.42578125" style="332" customWidth="1"/>
    <col min="9222" max="9222" width="10.28515625" style="332" customWidth="1"/>
    <col min="9223" max="9223" width="14" style="332" customWidth="1"/>
    <col min="9224" max="9224" width="14.28515625" style="332" customWidth="1"/>
    <col min="9225" max="9225" width="11.28515625" style="332" customWidth="1"/>
    <col min="9226" max="9472" width="9.140625" style="332"/>
    <col min="9473" max="9473" width="4.28515625" style="332" customWidth="1"/>
    <col min="9474" max="9474" width="8.7109375" style="332" customWidth="1"/>
    <col min="9475" max="9475" width="5.5703125" style="332" customWidth="1"/>
    <col min="9476" max="9476" width="10.140625" style="332" customWidth="1"/>
    <col min="9477" max="9477" width="10.42578125" style="332" customWidth="1"/>
    <col min="9478" max="9478" width="10.28515625" style="332" customWidth="1"/>
    <col min="9479" max="9479" width="14" style="332" customWidth="1"/>
    <col min="9480" max="9480" width="14.28515625" style="332" customWidth="1"/>
    <col min="9481" max="9481" width="11.28515625" style="332" customWidth="1"/>
    <col min="9482" max="9728" width="9.140625" style="332"/>
    <col min="9729" max="9729" width="4.28515625" style="332" customWidth="1"/>
    <col min="9730" max="9730" width="8.7109375" style="332" customWidth="1"/>
    <col min="9731" max="9731" width="5.5703125" style="332" customWidth="1"/>
    <col min="9732" max="9732" width="10.140625" style="332" customWidth="1"/>
    <col min="9733" max="9733" width="10.42578125" style="332" customWidth="1"/>
    <col min="9734" max="9734" width="10.28515625" style="332" customWidth="1"/>
    <col min="9735" max="9735" width="14" style="332" customWidth="1"/>
    <col min="9736" max="9736" width="14.28515625" style="332" customWidth="1"/>
    <col min="9737" max="9737" width="11.28515625" style="332" customWidth="1"/>
    <col min="9738" max="9984" width="9.140625" style="332"/>
    <col min="9985" max="9985" width="4.28515625" style="332" customWidth="1"/>
    <col min="9986" max="9986" width="8.7109375" style="332" customWidth="1"/>
    <col min="9987" max="9987" width="5.5703125" style="332" customWidth="1"/>
    <col min="9988" max="9988" width="10.140625" style="332" customWidth="1"/>
    <col min="9989" max="9989" width="10.42578125" style="332" customWidth="1"/>
    <col min="9990" max="9990" width="10.28515625" style="332" customWidth="1"/>
    <col min="9991" max="9991" width="14" style="332" customWidth="1"/>
    <col min="9992" max="9992" width="14.28515625" style="332" customWidth="1"/>
    <col min="9993" max="9993" width="11.28515625" style="332" customWidth="1"/>
    <col min="9994" max="10240" width="9.140625" style="332"/>
    <col min="10241" max="10241" width="4.28515625" style="332" customWidth="1"/>
    <col min="10242" max="10242" width="8.7109375" style="332" customWidth="1"/>
    <col min="10243" max="10243" width="5.5703125" style="332" customWidth="1"/>
    <col min="10244" max="10244" width="10.140625" style="332" customWidth="1"/>
    <col min="10245" max="10245" width="10.42578125" style="332" customWidth="1"/>
    <col min="10246" max="10246" width="10.28515625" style="332" customWidth="1"/>
    <col min="10247" max="10247" width="14" style="332" customWidth="1"/>
    <col min="10248" max="10248" width="14.28515625" style="332" customWidth="1"/>
    <col min="10249" max="10249" width="11.28515625" style="332" customWidth="1"/>
    <col min="10250" max="10496" width="9.140625" style="332"/>
    <col min="10497" max="10497" width="4.28515625" style="332" customWidth="1"/>
    <col min="10498" max="10498" width="8.7109375" style="332" customWidth="1"/>
    <col min="10499" max="10499" width="5.5703125" style="332" customWidth="1"/>
    <col min="10500" max="10500" width="10.140625" style="332" customWidth="1"/>
    <col min="10501" max="10501" width="10.42578125" style="332" customWidth="1"/>
    <col min="10502" max="10502" width="10.28515625" style="332" customWidth="1"/>
    <col min="10503" max="10503" width="14" style="332" customWidth="1"/>
    <col min="10504" max="10504" width="14.28515625" style="332" customWidth="1"/>
    <col min="10505" max="10505" width="11.28515625" style="332" customWidth="1"/>
    <col min="10506" max="10752" width="9.140625" style="332"/>
    <col min="10753" max="10753" width="4.28515625" style="332" customWidth="1"/>
    <col min="10754" max="10754" width="8.7109375" style="332" customWidth="1"/>
    <col min="10755" max="10755" width="5.5703125" style="332" customWidth="1"/>
    <col min="10756" max="10756" width="10.140625" style="332" customWidth="1"/>
    <col min="10757" max="10757" width="10.42578125" style="332" customWidth="1"/>
    <col min="10758" max="10758" width="10.28515625" style="332" customWidth="1"/>
    <col min="10759" max="10759" width="14" style="332" customWidth="1"/>
    <col min="10760" max="10760" width="14.28515625" style="332" customWidth="1"/>
    <col min="10761" max="10761" width="11.28515625" style="332" customWidth="1"/>
    <col min="10762" max="11008" width="9.140625" style="332"/>
    <col min="11009" max="11009" width="4.28515625" style="332" customWidth="1"/>
    <col min="11010" max="11010" width="8.7109375" style="332" customWidth="1"/>
    <col min="11011" max="11011" width="5.5703125" style="332" customWidth="1"/>
    <col min="11012" max="11012" width="10.140625" style="332" customWidth="1"/>
    <col min="11013" max="11013" width="10.42578125" style="332" customWidth="1"/>
    <col min="11014" max="11014" width="10.28515625" style="332" customWidth="1"/>
    <col min="11015" max="11015" width="14" style="332" customWidth="1"/>
    <col min="11016" max="11016" width="14.28515625" style="332" customWidth="1"/>
    <col min="11017" max="11017" width="11.28515625" style="332" customWidth="1"/>
    <col min="11018" max="11264" width="9.140625" style="332"/>
    <col min="11265" max="11265" width="4.28515625" style="332" customWidth="1"/>
    <col min="11266" max="11266" width="8.7109375" style="332" customWidth="1"/>
    <col min="11267" max="11267" width="5.5703125" style="332" customWidth="1"/>
    <col min="11268" max="11268" width="10.140625" style="332" customWidth="1"/>
    <col min="11269" max="11269" width="10.42578125" style="332" customWidth="1"/>
    <col min="11270" max="11270" width="10.28515625" style="332" customWidth="1"/>
    <col min="11271" max="11271" width="14" style="332" customWidth="1"/>
    <col min="11272" max="11272" width="14.28515625" style="332" customWidth="1"/>
    <col min="11273" max="11273" width="11.28515625" style="332" customWidth="1"/>
    <col min="11274" max="11520" width="9.140625" style="332"/>
    <col min="11521" max="11521" width="4.28515625" style="332" customWidth="1"/>
    <col min="11522" max="11522" width="8.7109375" style="332" customWidth="1"/>
    <col min="11523" max="11523" width="5.5703125" style="332" customWidth="1"/>
    <col min="11524" max="11524" width="10.140625" style="332" customWidth="1"/>
    <col min="11525" max="11525" width="10.42578125" style="332" customWidth="1"/>
    <col min="11526" max="11526" width="10.28515625" style="332" customWidth="1"/>
    <col min="11527" max="11527" width="14" style="332" customWidth="1"/>
    <col min="11528" max="11528" width="14.28515625" style="332" customWidth="1"/>
    <col min="11529" max="11529" width="11.28515625" style="332" customWidth="1"/>
    <col min="11530" max="11776" width="9.140625" style="332"/>
    <col min="11777" max="11777" width="4.28515625" style="332" customWidth="1"/>
    <col min="11778" max="11778" width="8.7109375" style="332" customWidth="1"/>
    <col min="11779" max="11779" width="5.5703125" style="332" customWidth="1"/>
    <col min="11780" max="11780" width="10.140625" style="332" customWidth="1"/>
    <col min="11781" max="11781" width="10.42578125" style="332" customWidth="1"/>
    <col min="11782" max="11782" width="10.28515625" style="332" customWidth="1"/>
    <col min="11783" max="11783" width="14" style="332" customWidth="1"/>
    <col min="11784" max="11784" width="14.28515625" style="332" customWidth="1"/>
    <col min="11785" max="11785" width="11.28515625" style="332" customWidth="1"/>
    <col min="11786" max="12032" width="9.140625" style="332"/>
    <col min="12033" max="12033" width="4.28515625" style="332" customWidth="1"/>
    <col min="12034" max="12034" width="8.7109375" style="332" customWidth="1"/>
    <col min="12035" max="12035" width="5.5703125" style="332" customWidth="1"/>
    <col min="12036" max="12036" width="10.140625" style="332" customWidth="1"/>
    <col min="12037" max="12037" width="10.42578125" style="332" customWidth="1"/>
    <col min="12038" max="12038" width="10.28515625" style="332" customWidth="1"/>
    <col min="12039" max="12039" width="14" style="332" customWidth="1"/>
    <col min="12040" max="12040" width="14.28515625" style="332" customWidth="1"/>
    <col min="12041" max="12041" width="11.28515625" style="332" customWidth="1"/>
    <col min="12042" max="12288" width="9.140625" style="332"/>
    <col min="12289" max="12289" width="4.28515625" style="332" customWidth="1"/>
    <col min="12290" max="12290" width="8.7109375" style="332" customWidth="1"/>
    <col min="12291" max="12291" width="5.5703125" style="332" customWidth="1"/>
    <col min="12292" max="12292" width="10.140625" style="332" customWidth="1"/>
    <col min="12293" max="12293" width="10.42578125" style="332" customWidth="1"/>
    <col min="12294" max="12294" width="10.28515625" style="332" customWidth="1"/>
    <col min="12295" max="12295" width="14" style="332" customWidth="1"/>
    <col min="12296" max="12296" width="14.28515625" style="332" customWidth="1"/>
    <col min="12297" max="12297" width="11.28515625" style="332" customWidth="1"/>
    <col min="12298" max="12544" width="9.140625" style="332"/>
    <col min="12545" max="12545" width="4.28515625" style="332" customWidth="1"/>
    <col min="12546" max="12546" width="8.7109375" style="332" customWidth="1"/>
    <col min="12547" max="12547" width="5.5703125" style="332" customWidth="1"/>
    <col min="12548" max="12548" width="10.140625" style="332" customWidth="1"/>
    <col min="12549" max="12549" width="10.42578125" style="332" customWidth="1"/>
    <col min="12550" max="12550" width="10.28515625" style="332" customWidth="1"/>
    <col min="12551" max="12551" width="14" style="332" customWidth="1"/>
    <col min="12552" max="12552" width="14.28515625" style="332" customWidth="1"/>
    <col min="12553" max="12553" width="11.28515625" style="332" customWidth="1"/>
    <col min="12554" max="12800" width="9.140625" style="332"/>
    <col min="12801" max="12801" width="4.28515625" style="332" customWidth="1"/>
    <col min="12802" max="12802" width="8.7109375" style="332" customWidth="1"/>
    <col min="12803" max="12803" width="5.5703125" style="332" customWidth="1"/>
    <col min="12804" max="12804" width="10.140625" style="332" customWidth="1"/>
    <col min="12805" max="12805" width="10.42578125" style="332" customWidth="1"/>
    <col min="12806" max="12806" width="10.28515625" style="332" customWidth="1"/>
    <col min="12807" max="12807" width="14" style="332" customWidth="1"/>
    <col min="12808" max="12808" width="14.28515625" style="332" customWidth="1"/>
    <col min="12809" max="12809" width="11.28515625" style="332" customWidth="1"/>
    <col min="12810" max="13056" width="9.140625" style="332"/>
    <col min="13057" max="13057" width="4.28515625" style="332" customWidth="1"/>
    <col min="13058" max="13058" width="8.7109375" style="332" customWidth="1"/>
    <col min="13059" max="13059" width="5.5703125" style="332" customWidth="1"/>
    <col min="13060" max="13060" width="10.140625" style="332" customWidth="1"/>
    <col min="13061" max="13061" width="10.42578125" style="332" customWidth="1"/>
    <col min="13062" max="13062" width="10.28515625" style="332" customWidth="1"/>
    <col min="13063" max="13063" width="14" style="332" customWidth="1"/>
    <col min="13064" max="13064" width="14.28515625" style="332" customWidth="1"/>
    <col min="13065" max="13065" width="11.28515625" style="332" customWidth="1"/>
    <col min="13066" max="13312" width="9.140625" style="332"/>
    <col min="13313" max="13313" width="4.28515625" style="332" customWidth="1"/>
    <col min="13314" max="13314" width="8.7109375" style="332" customWidth="1"/>
    <col min="13315" max="13315" width="5.5703125" style="332" customWidth="1"/>
    <col min="13316" max="13316" width="10.140625" style="332" customWidth="1"/>
    <col min="13317" max="13317" width="10.42578125" style="332" customWidth="1"/>
    <col min="13318" max="13318" width="10.28515625" style="332" customWidth="1"/>
    <col min="13319" max="13319" width="14" style="332" customWidth="1"/>
    <col min="13320" max="13320" width="14.28515625" style="332" customWidth="1"/>
    <col min="13321" max="13321" width="11.28515625" style="332" customWidth="1"/>
    <col min="13322" max="13568" width="9.140625" style="332"/>
    <col min="13569" max="13569" width="4.28515625" style="332" customWidth="1"/>
    <col min="13570" max="13570" width="8.7109375" style="332" customWidth="1"/>
    <col min="13571" max="13571" width="5.5703125" style="332" customWidth="1"/>
    <col min="13572" max="13572" width="10.140625" style="332" customWidth="1"/>
    <col min="13573" max="13573" width="10.42578125" style="332" customWidth="1"/>
    <col min="13574" max="13574" width="10.28515625" style="332" customWidth="1"/>
    <col min="13575" max="13575" width="14" style="332" customWidth="1"/>
    <col min="13576" max="13576" width="14.28515625" style="332" customWidth="1"/>
    <col min="13577" max="13577" width="11.28515625" style="332" customWidth="1"/>
    <col min="13578" max="13824" width="9.140625" style="332"/>
    <col min="13825" max="13825" width="4.28515625" style="332" customWidth="1"/>
    <col min="13826" max="13826" width="8.7109375" style="332" customWidth="1"/>
    <col min="13827" max="13827" width="5.5703125" style="332" customWidth="1"/>
    <col min="13828" max="13828" width="10.140625" style="332" customWidth="1"/>
    <col min="13829" max="13829" width="10.42578125" style="332" customWidth="1"/>
    <col min="13830" max="13830" width="10.28515625" style="332" customWidth="1"/>
    <col min="13831" max="13831" width="14" style="332" customWidth="1"/>
    <col min="13832" max="13832" width="14.28515625" style="332" customWidth="1"/>
    <col min="13833" max="13833" width="11.28515625" style="332" customWidth="1"/>
    <col min="13834" max="14080" width="9.140625" style="332"/>
    <col min="14081" max="14081" width="4.28515625" style="332" customWidth="1"/>
    <col min="14082" max="14082" width="8.7109375" style="332" customWidth="1"/>
    <col min="14083" max="14083" width="5.5703125" style="332" customWidth="1"/>
    <col min="14084" max="14084" width="10.140625" style="332" customWidth="1"/>
    <col min="14085" max="14085" width="10.42578125" style="332" customWidth="1"/>
    <col min="14086" max="14086" width="10.28515625" style="332" customWidth="1"/>
    <col min="14087" max="14087" width="14" style="332" customWidth="1"/>
    <col min="14088" max="14088" width="14.28515625" style="332" customWidth="1"/>
    <col min="14089" max="14089" width="11.28515625" style="332" customWidth="1"/>
    <col min="14090" max="14336" width="9.140625" style="332"/>
    <col min="14337" max="14337" width="4.28515625" style="332" customWidth="1"/>
    <col min="14338" max="14338" width="8.7109375" style="332" customWidth="1"/>
    <col min="14339" max="14339" width="5.5703125" style="332" customWidth="1"/>
    <col min="14340" max="14340" width="10.140625" style="332" customWidth="1"/>
    <col min="14341" max="14341" width="10.42578125" style="332" customWidth="1"/>
    <col min="14342" max="14342" width="10.28515625" style="332" customWidth="1"/>
    <col min="14343" max="14343" width="14" style="332" customWidth="1"/>
    <col min="14344" max="14344" width="14.28515625" style="332" customWidth="1"/>
    <col min="14345" max="14345" width="11.28515625" style="332" customWidth="1"/>
    <col min="14346" max="14592" width="9.140625" style="332"/>
    <col min="14593" max="14593" width="4.28515625" style="332" customWidth="1"/>
    <col min="14594" max="14594" width="8.7109375" style="332" customWidth="1"/>
    <col min="14595" max="14595" width="5.5703125" style="332" customWidth="1"/>
    <col min="14596" max="14596" width="10.140625" style="332" customWidth="1"/>
    <col min="14597" max="14597" width="10.42578125" style="332" customWidth="1"/>
    <col min="14598" max="14598" width="10.28515625" style="332" customWidth="1"/>
    <col min="14599" max="14599" width="14" style="332" customWidth="1"/>
    <col min="14600" max="14600" width="14.28515625" style="332" customWidth="1"/>
    <col min="14601" max="14601" width="11.28515625" style="332" customWidth="1"/>
    <col min="14602" max="14848" width="9.140625" style="332"/>
    <col min="14849" max="14849" width="4.28515625" style="332" customWidth="1"/>
    <col min="14850" max="14850" width="8.7109375" style="332" customWidth="1"/>
    <col min="14851" max="14851" width="5.5703125" style="332" customWidth="1"/>
    <col min="14852" max="14852" width="10.140625" style="332" customWidth="1"/>
    <col min="14853" max="14853" width="10.42578125" style="332" customWidth="1"/>
    <col min="14854" max="14854" width="10.28515625" style="332" customWidth="1"/>
    <col min="14855" max="14855" width="14" style="332" customWidth="1"/>
    <col min="14856" max="14856" width="14.28515625" style="332" customWidth="1"/>
    <col min="14857" max="14857" width="11.28515625" style="332" customWidth="1"/>
    <col min="14858" max="15104" width="9.140625" style="332"/>
    <col min="15105" max="15105" width="4.28515625" style="332" customWidth="1"/>
    <col min="15106" max="15106" width="8.7109375" style="332" customWidth="1"/>
    <col min="15107" max="15107" width="5.5703125" style="332" customWidth="1"/>
    <col min="15108" max="15108" width="10.140625" style="332" customWidth="1"/>
    <col min="15109" max="15109" width="10.42578125" style="332" customWidth="1"/>
    <col min="15110" max="15110" width="10.28515625" style="332" customWidth="1"/>
    <col min="15111" max="15111" width="14" style="332" customWidth="1"/>
    <col min="15112" max="15112" width="14.28515625" style="332" customWidth="1"/>
    <col min="15113" max="15113" width="11.28515625" style="332" customWidth="1"/>
    <col min="15114" max="15360" width="9.140625" style="332"/>
    <col min="15361" max="15361" width="4.28515625" style="332" customWidth="1"/>
    <col min="15362" max="15362" width="8.7109375" style="332" customWidth="1"/>
    <col min="15363" max="15363" width="5.5703125" style="332" customWidth="1"/>
    <col min="15364" max="15364" width="10.140625" style="332" customWidth="1"/>
    <col min="15365" max="15365" width="10.42578125" style="332" customWidth="1"/>
    <col min="15366" max="15366" width="10.28515625" style="332" customWidth="1"/>
    <col min="15367" max="15367" width="14" style="332" customWidth="1"/>
    <col min="15368" max="15368" width="14.28515625" style="332" customWidth="1"/>
    <col min="15369" max="15369" width="11.28515625" style="332" customWidth="1"/>
    <col min="15370" max="15616" width="9.140625" style="332"/>
    <col min="15617" max="15617" width="4.28515625" style="332" customWidth="1"/>
    <col min="15618" max="15618" width="8.7109375" style="332" customWidth="1"/>
    <col min="15619" max="15619" width="5.5703125" style="332" customWidth="1"/>
    <col min="15620" max="15620" width="10.140625" style="332" customWidth="1"/>
    <col min="15621" max="15621" width="10.42578125" style="332" customWidth="1"/>
    <col min="15622" max="15622" width="10.28515625" style="332" customWidth="1"/>
    <col min="15623" max="15623" width="14" style="332" customWidth="1"/>
    <col min="15624" max="15624" width="14.28515625" style="332" customWidth="1"/>
    <col min="15625" max="15625" width="11.28515625" style="332" customWidth="1"/>
    <col min="15626" max="15872" width="9.140625" style="332"/>
    <col min="15873" max="15873" width="4.28515625" style="332" customWidth="1"/>
    <col min="15874" max="15874" width="8.7109375" style="332" customWidth="1"/>
    <col min="15875" max="15875" width="5.5703125" style="332" customWidth="1"/>
    <col min="15876" max="15876" width="10.140625" style="332" customWidth="1"/>
    <col min="15877" max="15877" width="10.42578125" style="332" customWidth="1"/>
    <col min="15878" max="15878" width="10.28515625" style="332" customWidth="1"/>
    <col min="15879" max="15879" width="14" style="332" customWidth="1"/>
    <col min="15880" max="15880" width="14.28515625" style="332" customWidth="1"/>
    <col min="15881" max="15881" width="11.28515625" style="332" customWidth="1"/>
    <col min="15882" max="16128" width="9.140625" style="332"/>
    <col min="16129" max="16129" width="4.28515625" style="332" customWidth="1"/>
    <col min="16130" max="16130" width="8.7109375" style="332" customWidth="1"/>
    <col min="16131" max="16131" width="5.5703125" style="332" customWidth="1"/>
    <col min="16132" max="16132" width="10.140625" style="332" customWidth="1"/>
    <col min="16133" max="16133" width="10.42578125" style="332" customWidth="1"/>
    <col min="16134" max="16134" width="10.28515625" style="332" customWidth="1"/>
    <col min="16135" max="16135" width="14" style="332" customWidth="1"/>
    <col min="16136" max="16136" width="14.28515625" style="332" customWidth="1"/>
    <col min="16137" max="16137" width="11.28515625" style="332" customWidth="1"/>
    <col min="16138" max="16384" width="9.140625" style="332"/>
  </cols>
  <sheetData>
    <row r="1" spans="1:9" x14ac:dyDescent="0.2">
      <c r="G1" s="309"/>
      <c r="H1" s="310" t="s">
        <v>144</v>
      </c>
    </row>
    <row r="2" spans="1:9" x14ac:dyDescent="0.2">
      <c r="G2" s="309"/>
      <c r="H2" s="3" t="s">
        <v>461</v>
      </c>
    </row>
    <row r="3" spans="1:9" x14ac:dyDescent="0.2">
      <c r="G3" s="309"/>
      <c r="H3" s="3" t="s">
        <v>1</v>
      </c>
    </row>
    <row r="4" spans="1:9" x14ac:dyDescent="0.2">
      <c r="G4" s="309"/>
      <c r="H4" s="3" t="s">
        <v>462</v>
      </c>
    </row>
    <row r="5" spans="1:9" x14ac:dyDescent="0.2">
      <c r="H5" s="311"/>
    </row>
    <row r="7" spans="1:9" ht="35.25" customHeight="1" x14ac:dyDescent="0.2">
      <c r="A7" s="312" t="s">
        <v>463</v>
      </c>
      <c r="B7" s="312"/>
      <c r="C7" s="312"/>
      <c r="D7" s="312"/>
      <c r="E7" s="312"/>
      <c r="F7" s="312"/>
      <c r="G7" s="312"/>
      <c r="H7" s="312"/>
      <c r="I7" s="312"/>
    </row>
    <row r="8" spans="1:9" ht="18" customHeight="1" x14ac:dyDescent="0.2">
      <c r="A8" s="313"/>
      <c r="B8" s="313"/>
      <c r="C8" s="313"/>
      <c r="D8" s="313"/>
      <c r="E8" s="313"/>
      <c r="F8" s="313"/>
      <c r="G8" s="313"/>
      <c r="H8" s="313"/>
      <c r="I8" s="313"/>
    </row>
    <row r="9" spans="1:9" ht="13.5" customHeight="1" x14ac:dyDescent="0.2">
      <c r="I9" s="314" t="s">
        <v>3</v>
      </c>
    </row>
    <row r="10" spans="1:9" ht="13.5" customHeight="1" x14ac:dyDescent="0.2">
      <c r="A10" s="315"/>
      <c r="B10" s="315"/>
      <c r="C10" s="315"/>
      <c r="D10" s="316"/>
      <c r="E10" s="316"/>
      <c r="F10" s="317" t="s">
        <v>151</v>
      </c>
      <c r="G10" s="318"/>
      <c r="H10" s="318"/>
      <c r="I10" s="319"/>
    </row>
    <row r="11" spans="1:9" ht="33.75" customHeight="1" x14ac:dyDescent="0.2">
      <c r="A11" s="320" t="s">
        <v>145</v>
      </c>
      <c r="B11" s="320" t="s">
        <v>159</v>
      </c>
      <c r="C11" s="320" t="s">
        <v>7</v>
      </c>
      <c r="D11" s="321" t="s">
        <v>464</v>
      </c>
      <c r="E11" s="321" t="s">
        <v>465</v>
      </c>
      <c r="F11" s="316"/>
      <c r="G11" s="317" t="s">
        <v>148</v>
      </c>
      <c r="H11" s="319"/>
      <c r="I11" s="316"/>
    </row>
    <row r="12" spans="1:9" ht="39.75" customHeight="1" x14ac:dyDescent="0.2">
      <c r="A12" s="322"/>
      <c r="B12" s="322"/>
      <c r="C12" s="322"/>
      <c r="D12" s="322"/>
      <c r="E12" s="323"/>
      <c r="F12" s="324" t="s">
        <v>466</v>
      </c>
      <c r="G12" s="325" t="s">
        <v>153</v>
      </c>
      <c r="H12" s="325" t="s">
        <v>154</v>
      </c>
      <c r="I12" s="324" t="s">
        <v>467</v>
      </c>
    </row>
    <row r="13" spans="1:9" ht="10.5" customHeight="1" x14ac:dyDescent="0.2">
      <c r="A13" s="326">
        <v>1</v>
      </c>
      <c r="B13" s="326">
        <v>2</v>
      </c>
      <c r="C13" s="326">
        <v>3</v>
      </c>
      <c r="D13" s="326">
        <v>4</v>
      </c>
      <c r="E13" s="326">
        <v>5</v>
      </c>
      <c r="F13" s="326">
        <v>6</v>
      </c>
      <c r="G13" s="326">
        <v>7</v>
      </c>
      <c r="H13" s="326">
        <v>8</v>
      </c>
      <c r="I13" s="326">
        <v>9</v>
      </c>
    </row>
    <row r="14" spans="1:9" ht="20.25" customHeight="1" x14ac:dyDescent="0.2">
      <c r="A14" s="327">
        <v>710</v>
      </c>
      <c r="B14" s="327">
        <v>71035</v>
      </c>
      <c r="C14" s="327">
        <v>2020</v>
      </c>
      <c r="D14" s="330">
        <v>20000</v>
      </c>
      <c r="E14" s="330">
        <f>SUM(F14,I14)</f>
        <v>20000</v>
      </c>
      <c r="F14" s="330">
        <v>20000</v>
      </c>
      <c r="G14" s="330">
        <v>0</v>
      </c>
      <c r="H14" s="330">
        <v>0</v>
      </c>
      <c r="I14" s="330">
        <v>0</v>
      </c>
    </row>
    <row r="15" spans="1:9" ht="20.25" customHeight="1" x14ac:dyDescent="0.2">
      <c r="A15" s="327">
        <v>752</v>
      </c>
      <c r="B15" s="327">
        <v>75224</v>
      </c>
      <c r="C15" s="328">
        <v>2120</v>
      </c>
      <c r="D15" s="329">
        <f>42500+2500</f>
        <v>45000</v>
      </c>
      <c r="E15" s="330">
        <f>SUM(F15,I15)</f>
        <v>45000</v>
      </c>
      <c r="F15" s="330">
        <f>42500+2500</f>
        <v>45000</v>
      </c>
      <c r="G15" s="330">
        <f>42500+2500-6800</f>
        <v>38200</v>
      </c>
      <c r="H15" s="330">
        <v>0</v>
      </c>
      <c r="I15" s="330">
        <v>0</v>
      </c>
    </row>
    <row r="16" spans="1:9" ht="20.25" customHeight="1" x14ac:dyDescent="0.2">
      <c r="A16" s="327">
        <v>801</v>
      </c>
      <c r="B16" s="327">
        <v>80146</v>
      </c>
      <c r="C16" s="328">
        <v>2120</v>
      </c>
      <c r="D16" s="329">
        <v>328000</v>
      </c>
      <c r="E16" s="330">
        <f>SUM(F16,I16)</f>
        <v>328000</v>
      </c>
      <c r="F16" s="330">
        <v>328000</v>
      </c>
      <c r="G16" s="330">
        <v>313530</v>
      </c>
      <c r="H16" s="330">
        <v>0</v>
      </c>
      <c r="I16" s="330">
        <v>0</v>
      </c>
    </row>
    <row r="17" spans="1:9" ht="20.25" customHeight="1" x14ac:dyDescent="0.2">
      <c r="A17" s="327">
        <v>801</v>
      </c>
      <c r="B17" s="327">
        <v>80195</v>
      </c>
      <c r="C17" s="328">
        <v>2120</v>
      </c>
      <c r="D17" s="329">
        <v>349074</v>
      </c>
      <c r="E17" s="330">
        <f>SUM(F17,I17)</f>
        <v>349074</v>
      </c>
      <c r="F17" s="330">
        <v>349074</v>
      </c>
      <c r="G17" s="330">
        <v>317340</v>
      </c>
      <c r="H17" s="330">
        <v>0</v>
      </c>
      <c r="I17" s="330">
        <v>0</v>
      </c>
    </row>
    <row r="18" spans="1:9" ht="23.25" customHeight="1" x14ac:dyDescent="0.2">
      <c r="A18" s="517" t="s">
        <v>155</v>
      </c>
      <c r="B18" s="518"/>
      <c r="C18" s="519"/>
      <c r="D18" s="480">
        <f t="shared" ref="D18:I18" si="0">SUM(D14:D17)</f>
        <v>742074</v>
      </c>
      <c r="E18" s="480">
        <f t="shared" si="0"/>
        <v>742074</v>
      </c>
      <c r="F18" s="480">
        <f t="shared" si="0"/>
        <v>742074</v>
      </c>
      <c r="G18" s="480">
        <f t="shared" si="0"/>
        <v>669070</v>
      </c>
      <c r="H18" s="480">
        <f t="shared" si="0"/>
        <v>0</v>
      </c>
      <c r="I18" s="480">
        <f t="shared" si="0"/>
        <v>0</v>
      </c>
    </row>
    <row r="19" spans="1:9" ht="12" customHeight="1" x14ac:dyDescent="0.2"/>
  </sheetData>
  <mergeCells count="1">
    <mergeCell ref="A18:C18"/>
  </mergeCells>
  <pageMargins left="0.6692913385826772" right="0.6692913385826772" top="0.74803149606299213" bottom="0.74803149606299213" header="0.31496062992125984" footer="0.31496062992125984"/>
  <pageSetup paperSize="9" firstPageNumber="41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ABAF6-F88C-49EE-AF6C-CD4241A5CA33}">
  <sheetPr>
    <tabColor rgb="FF92D050"/>
    <pageSetUpPr fitToPage="1"/>
  </sheetPr>
  <dimension ref="A1:H48"/>
  <sheetViews>
    <sheetView zoomScale="140" zoomScaleNormal="140" workbookViewId="0"/>
  </sheetViews>
  <sheetFormatPr defaultRowHeight="12" x14ac:dyDescent="0.2"/>
  <cols>
    <col min="1" max="1" width="4" style="111" customWidth="1"/>
    <col min="2" max="2" width="5.28515625" style="111" customWidth="1"/>
    <col min="3" max="3" width="8.42578125" style="111" customWidth="1"/>
    <col min="4" max="4" width="8" style="112" customWidth="1"/>
    <col min="5" max="5" width="51.28515625" style="111" customWidth="1"/>
    <col min="6" max="6" width="21" style="111" customWidth="1"/>
    <col min="7" max="7" width="13" style="111" customWidth="1"/>
    <col min="8" max="8" width="10.7109375" style="111" customWidth="1"/>
    <col min="9" max="256" width="9.140625" style="111"/>
    <col min="257" max="257" width="4" style="111" customWidth="1"/>
    <col min="258" max="258" width="5.28515625" style="111" customWidth="1"/>
    <col min="259" max="259" width="8.42578125" style="111" customWidth="1"/>
    <col min="260" max="260" width="8" style="111" customWidth="1"/>
    <col min="261" max="261" width="51.28515625" style="111" customWidth="1"/>
    <col min="262" max="262" width="21" style="111" customWidth="1"/>
    <col min="263" max="263" width="13" style="111" customWidth="1"/>
    <col min="264" max="264" width="10.7109375" style="111" customWidth="1"/>
    <col min="265" max="512" width="9.140625" style="111"/>
    <col min="513" max="513" width="4" style="111" customWidth="1"/>
    <col min="514" max="514" width="5.28515625" style="111" customWidth="1"/>
    <col min="515" max="515" width="8.42578125" style="111" customWidth="1"/>
    <col min="516" max="516" width="8" style="111" customWidth="1"/>
    <col min="517" max="517" width="51.28515625" style="111" customWidth="1"/>
    <col min="518" max="518" width="21" style="111" customWidth="1"/>
    <col min="519" max="519" width="13" style="111" customWidth="1"/>
    <col min="520" max="520" width="10.7109375" style="111" customWidth="1"/>
    <col min="521" max="768" width="9.140625" style="111"/>
    <col min="769" max="769" width="4" style="111" customWidth="1"/>
    <col min="770" max="770" width="5.28515625" style="111" customWidth="1"/>
    <col min="771" max="771" width="8.42578125" style="111" customWidth="1"/>
    <col min="772" max="772" width="8" style="111" customWidth="1"/>
    <col min="773" max="773" width="51.28515625" style="111" customWidth="1"/>
    <col min="774" max="774" width="21" style="111" customWidth="1"/>
    <col min="775" max="775" width="13" style="111" customWidth="1"/>
    <col min="776" max="776" width="10.7109375" style="111" customWidth="1"/>
    <col min="777" max="1024" width="9.140625" style="111"/>
    <col min="1025" max="1025" width="4" style="111" customWidth="1"/>
    <col min="1026" max="1026" width="5.28515625" style="111" customWidth="1"/>
    <col min="1027" max="1027" width="8.42578125" style="111" customWidth="1"/>
    <col min="1028" max="1028" width="8" style="111" customWidth="1"/>
    <col min="1029" max="1029" width="51.28515625" style="111" customWidth="1"/>
    <col min="1030" max="1030" width="21" style="111" customWidth="1"/>
    <col min="1031" max="1031" width="13" style="111" customWidth="1"/>
    <col min="1032" max="1032" width="10.7109375" style="111" customWidth="1"/>
    <col min="1033" max="1280" width="9.140625" style="111"/>
    <col min="1281" max="1281" width="4" style="111" customWidth="1"/>
    <col min="1282" max="1282" width="5.28515625" style="111" customWidth="1"/>
    <col min="1283" max="1283" width="8.42578125" style="111" customWidth="1"/>
    <col min="1284" max="1284" width="8" style="111" customWidth="1"/>
    <col min="1285" max="1285" width="51.28515625" style="111" customWidth="1"/>
    <col min="1286" max="1286" width="21" style="111" customWidth="1"/>
    <col min="1287" max="1287" width="13" style="111" customWidth="1"/>
    <col min="1288" max="1288" width="10.7109375" style="111" customWidth="1"/>
    <col min="1289" max="1536" width="9.140625" style="111"/>
    <col min="1537" max="1537" width="4" style="111" customWidth="1"/>
    <col min="1538" max="1538" width="5.28515625" style="111" customWidth="1"/>
    <col min="1539" max="1539" width="8.42578125" style="111" customWidth="1"/>
    <col min="1540" max="1540" width="8" style="111" customWidth="1"/>
    <col min="1541" max="1541" width="51.28515625" style="111" customWidth="1"/>
    <col min="1542" max="1542" width="21" style="111" customWidth="1"/>
    <col min="1543" max="1543" width="13" style="111" customWidth="1"/>
    <col min="1544" max="1544" width="10.7109375" style="111" customWidth="1"/>
    <col min="1545" max="1792" width="9.140625" style="111"/>
    <col min="1793" max="1793" width="4" style="111" customWidth="1"/>
    <col min="1794" max="1794" width="5.28515625" style="111" customWidth="1"/>
    <col min="1795" max="1795" width="8.42578125" style="111" customWidth="1"/>
    <col min="1796" max="1796" width="8" style="111" customWidth="1"/>
    <col min="1797" max="1797" width="51.28515625" style="111" customWidth="1"/>
    <col min="1798" max="1798" width="21" style="111" customWidth="1"/>
    <col min="1799" max="1799" width="13" style="111" customWidth="1"/>
    <col min="1800" max="1800" width="10.7109375" style="111" customWidth="1"/>
    <col min="1801" max="2048" width="9.140625" style="111"/>
    <col min="2049" max="2049" width="4" style="111" customWidth="1"/>
    <col min="2050" max="2050" width="5.28515625" style="111" customWidth="1"/>
    <col min="2051" max="2051" width="8.42578125" style="111" customWidth="1"/>
    <col min="2052" max="2052" width="8" style="111" customWidth="1"/>
    <col min="2053" max="2053" width="51.28515625" style="111" customWidth="1"/>
    <col min="2054" max="2054" width="21" style="111" customWidth="1"/>
    <col min="2055" max="2055" width="13" style="111" customWidth="1"/>
    <col min="2056" max="2056" width="10.7109375" style="111" customWidth="1"/>
    <col min="2057" max="2304" width="9.140625" style="111"/>
    <col min="2305" max="2305" width="4" style="111" customWidth="1"/>
    <col min="2306" max="2306" width="5.28515625" style="111" customWidth="1"/>
    <col min="2307" max="2307" width="8.42578125" style="111" customWidth="1"/>
    <col min="2308" max="2308" width="8" style="111" customWidth="1"/>
    <col min="2309" max="2309" width="51.28515625" style="111" customWidth="1"/>
    <col min="2310" max="2310" width="21" style="111" customWidth="1"/>
    <col min="2311" max="2311" width="13" style="111" customWidth="1"/>
    <col min="2312" max="2312" width="10.7109375" style="111" customWidth="1"/>
    <col min="2313" max="2560" width="9.140625" style="111"/>
    <col min="2561" max="2561" width="4" style="111" customWidth="1"/>
    <col min="2562" max="2562" width="5.28515625" style="111" customWidth="1"/>
    <col min="2563" max="2563" width="8.42578125" style="111" customWidth="1"/>
    <col min="2564" max="2564" width="8" style="111" customWidth="1"/>
    <col min="2565" max="2565" width="51.28515625" style="111" customWidth="1"/>
    <col min="2566" max="2566" width="21" style="111" customWidth="1"/>
    <col min="2567" max="2567" width="13" style="111" customWidth="1"/>
    <col min="2568" max="2568" width="10.7109375" style="111" customWidth="1"/>
    <col min="2569" max="2816" width="9.140625" style="111"/>
    <col min="2817" max="2817" width="4" style="111" customWidth="1"/>
    <col min="2818" max="2818" width="5.28515625" style="111" customWidth="1"/>
    <col min="2819" max="2819" width="8.42578125" style="111" customWidth="1"/>
    <col min="2820" max="2820" width="8" style="111" customWidth="1"/>
    <col min="2821" max="2821" width="51.28515625" style="111" customWidth="1"/>
    <col min="2822" max="2822" width="21" style="111" customWidth="1"/>
    <col min="2823" max="2823" width="13" style="111" customWidth="1"/>
    <col min="2824" max="2824" width="10.7109375" style="111" customWidth="1"/>
    <col min="2825" max="3072" width="9.140625" style="111"/>
    <col min="3073" max="3073" width="4" style="111" customWidth="1"/>
    <col min="3074" max="3074" width="5.28515625" style="111" customWidth="1"/>
    <col min="3075" max="3075" width="8.42578125" style="111" customWidth="1"/>
    <col min="3076" max="3076" width="8" style="111" customWidth="1"/>
    <col min="3077" max="3077" width="51.28515625" style="111" customWidth="1"/>
    <col min="3078" max="3078" width="21" style="111" customWidth="1"/>
    <col min="3079" max="3079" width="13" style="111" customWidth="1"/>
    <col min="3080" max="3080" width="10.7109375" style="111" customWidth="1"/>
    <col min="3081" max="3328" width="9.140625" style="111"/>
    <col min="3329" max="3329" width="4" style="111" customWidth="1"/>
    <col min="3330" max="3330" width="5.28515625" style="111" customWidth="1"/>
    <col min="3331" max="3331" width="8.42578125" style="111" customWidth="1"/>
    <col min="3332" max="3332" width="8" style="111" customWidth="1"/>
    <col min="3333" max="3333" width="51.28515625" style="111" customWidth="1"/>
    <col min="3334" max="3334" width="21" style="111" customWidth="1"/>
    <col min="3335" max="3335" width="13" style="111" customWidth="1"/>
    <col min="3336" max="3336" width="10.7109375" style="111" customWidth="1"/>
    <col min="3337" max="3584" width="9.140625" style="111"/>
    <col min="3585" max="3585" width="4" style="111" customWidth="1"/>
    <col min="3586" max="3586" width="5.28515625" style="111" customWidth="1"/>
    <col min="3587" max="3587" width="8.42578125" style="111" customWidth="1"/>
    <col min="3588" max="3588" width="8" style="111" customWidth="1"/>
    <col min="3589" max="3589" width="51.28515625" style="111" customWidth="1"/>
    <col min="3590" max="3590" width="21" style="111" customWidth="1"/>
    <col min="3591" max="3591" width="13" style="111" customWidth="1"/>
    <col min="3592" max="3592" width="10.7109375" style="111" customWidth="1"/>
    <col min="3593" max="3840" width="9.140625" style="111"/>
    <col min="3841" max="3841" width="4" style="111" customWidth="1"/>
    <col min="3842" max="3842" width="5.28515625" style="111" customWidth="1"/>
    <col min="3843" max="3843" width="8.42578125" style="111" customWidth="1"/>
    <col min="3844" max="3844" width="8" style="111" customWidth="1"/>
    <col min="3845" max="3845" width="51.28515625" style="111" customWidth="1"/>
    <col min="3846" max="3846" width="21" style="111" customWidth="1"/>
    <col min="3847" max="3847" width="13" style="111" customWidth="1"/>
    <col min="3848" max="3848" width="10.7109375" style="111" customWidth="1"/>
    <col min="3849" max="4096" width="9.140625" style="111"/>
    <col min="4097" max="4097" width="4" style="111" customWidth="1"/>
    <col min="4098" max="4098" width="5.28515625" style="111" customWidth="1"/>
    <col min="4099" max="4099" width="8.42578125" style="111" customWidth="1"/>
    <col min="4100" max="4100" width="8" style="111" customWidth="1"/>
    <col min="4101" max="4101" width="51.28515625" style="111" customWidth="1"/>
    <col min="4102" max="4102" width="21" style="111" customWidth="1"/>
    <col min="4103" max="4103" width="13" style="111" customWidth="1"/>
    <col min="4104" max="4104" width="10.7109375" style="111" customWidth="1"/>
    <col min="4105" max="4352" width="9.140625" style="111"/>
    <col min="4353" max="4353" width="4" style="111" customWidth="1"/>
    <col min="4354" max="4354" width="5.28515625" style="111" customWidth="1"/>
    <col min="4355" max="4355" width="8.42578125" style="111" customWidth="1"/>
    <col min="4356" max="4356" width="8" style="111" customWidth="1"/>
    <col min="4357" max="4357" width="51.28515625" style="111" customWidth="1"/>
    <col min="4358" max="4358" width="21" style="111" customWidth="1"/>
    <col min="4359" max="4359" width="13" style="111" customWidth="1"/>
    <col min="4360" max="4360" width="10.7109375" style="111" customWidth="1"/>
    <col min="4361" max="4608" width="9.140625" style="111"/>
    <col min="4609" max="4609" width="4" style="111" customWidth="1"/>
    <col min="4610" max="4610" width="5.28515625" style="111" customWidth="1"/>
    <col min="4611" max="4611" width="8.42578125" style="111" customWidth="1"/>
    <col min="4612" max="4612" width="8" style="111" customWidth="1"/>
    <col min="4613" max="4613" width="51.28515625" style="111" customWidth="1"/>
    <col min="4614" max="4614" width="21" style="111" customWidth="1"/>
    <col min="4615" max="4615" width="13" style="111" customWidth="1"/>
    <col min="4616" max="4616" width="10.7109375" style="111" customWidth="1"/>
    <col min="4617" max="4864" width="9.140625" style="111"/>
    <col min="4865" max="4865" width="4" style="111" customWidth="1"/>
    <col min="4866" max="4866" width="5.28515625" style="111" customWidth="1"/>
    <col min="4867" max="4867" width="8.42578125" style="111" customWidth="1"/>
    <col min="4868" max="4868" width="8" style="111" customWidth="1"/>
    <col min="4869" max="4869" width="51.28515625" style="111" customWidth="1"/>
    <col min="4870" max="4870" width="21" style="111" customWidth="1"/>
    <col min="4871" max="4871" width="13" style="111" customWidth="1"/>
    <col min="4872" max="4872" width="10.7109375" style="111" customWidth="1"/>
    <col min="4873" max="5120" width="9.140625" style="111"/>
    <col min="5121" max="5121" width="4" style="111" customWidth="1"/>
    <col min="5122" max="5122" width="5.28515625" style="111" customWidth="1"/>
    <col min="5123" max="5123" width="8.42578125" style="111" customWidth="1"/>
    <col min="5124" max="5124" width="8" style="111" customWidth="1"/>
    <col min="5125" max="5125" width="51.28515625" style="111" customWidth="1"/>
    <col min="5126" max="5126" width="21" style="111" customWidth="1"/>
    <col min="5127" max="5127" width="13" style="111" customWidth="1"/>
    <col min="5128" max="5128" width="10.7109375" style="111" customWidth="1"/>
    <col min="5129" max="5376" width="9.140625" style="111"/>
    <col min="5377" max="5377" width="4" style="111" customWidth="1"/>
    <col min="5378" max="5378" width="5.28515625" style="111" customWidth="1"/>
    <col min="5379" max="5379" width="8.42578125" style="111" customWidth="1"/>
    <col min="5380" max="5380" width="8" style="111" customWidth="1"/>
    <col min="5381" max="5381" width="51.28515625" style="111" customWidth="1"/>
    <col min="5382" max="5382" width="21" style="111" customWidth="1"/>
    <col min="5383" max="5383" width="13" style="111" customWidth="1"/>
    <col min="5384" max="5384" width="10.7109375" style="111" customWidth="1"/>
    <col min="5385" max="5632" width="9.140625" style="111"/>
    <col min="5633" max="5633" width="4" style="111" customWidth="1"/>
    <col min="5634" max="5634" width="5.28515625" style="111" customWidth="1"/>
    <col min="5635" max="5635" width="8.42578125" style="111" customWidth="1"/>
    <col min="5636" max="5636" width="8" style="111" customWidth="1"/>
    <col min="5637" max="5637" width="51.28515625" style="111" customWidth="1"/>
    <col min="5638" max="5638" width="21" style="111" customWidth="1"/>
    <col min="5639" max="5639" width="13" style="111" customWidth="1"/>
    <col min="5640" max="5640" width="10.7109375" style="111" customWidth="1"/>
    <col min="5641" max="5888" width="9.140625" style="111"/>
    <col min="5889" max="5889" width="4" style="111" customWidth="1"/>
    <col min="5890" max="5890" width="5.28515625" style="111" customWidth="1"/>
    <col min="5891" max="5891" width="8.42578125" style="111" customWidth="1"/>
    <col min="5892" max="5892" width="8" style="111" customWidth="1"/>
    <col min="5893" max="5893" width="51.28515625" style="111" customWidth="1"/>
    <col min="5894" max="5894" width="21" style="111" customWidth="1"/>
    <col min="5895" max="5895" width="13" style="111" customWidth="1"/>
    <col min="5896" max="5896" width="10.7109375" style="111" customWidth="1"/>
    <col min="5897" max="6144" width="9.140625" style="111"/>
    <col min="6145" max="6145" width="4" style="111" customWidth="1"/>
    <col min="6146" max="6146" width="5.28515625" style="111" customWidth="1"/>
    <col min="6147" max="6147" width="8.42578125" style="111" customWidth="1"/>
    <col min="6148" max="6148" width="8" style="111" customWidth="1"/>
    <col min="6149" max="6149" width="51.28515625" style="111" customWidth="1"/>
    <col min="6150" max="6150" width="21" style="111" customWidth="1"/>
    <col min="6151" max="6151" width="13" style="111" customWidth="1"/>
    <col min="6152" max="6152" width="10.7109375" style="111" customWidth="1"/>
    <col min="6153" max="6400" width="9.140625" style="111"/>
    <col min="6401" max="6401" width="4" style="111" customWidth="1"/>
    <col min="6402" max="6402" width="5.28515625" style="111" customWidth="1"/>
    <col min="6403" max="6403" width="8.42578125" style="111" customWidth="1"/>
    <col min="6404" max="6404" width="8" style="111" customWidth="1"/>
    <col min="6405" max="6405" width="51.28515625" style="111" customWidth="1"/>
    <col min="6406" max="6406" width="21" style="111" customWidth="1"/>
    <col min="6407" max="6407" width="13" style="111" customWidth="1"/>
    <col min="6408" max="6408" width="10.7109375" style="111" customWidth="1"/>
    <col min="6409" max="6656" width="9.140625" style="111"/>
    <col min="6657" max="6657" width="4" style="111" customWidth="1"/>
    <col min="6658" max="6658" width="5.28515625" style="111" customWidth="1"/>
    <col min="6659" max="6659" width="8.42578125" style="111" customWidth="1"/>
    <col min="6660" max="6660" width="8" style="111" customWidth="1"/>
    <col min="6661" max="6661" width="51.28515625" style="111" customWidth="1"/>
    <col min="6662" max="6662" width="21" style="111" customWidth="1"/>
    <col min="6663" max="6663" width="13" style="111" customWidth="1"/>
    <col min="6664" max="6664" width="10.7109375" style="111" customWidth="1"/>
    <col min="6665" max="6912" width="9.140625" style="111"/>
    <col min="6913" max="6913" width="4" style="111" customWidth="1"/>
    <col min="6914" max="6914" width="5.28515625" style="111" customWidth="1"/>
    <col min="6915" max="6915" width="8.42578125" style="111" customWidth="1"/>
    <col min="6916" max="6916" width="8" style="111" customWidth="1"/>
    <col min="6917" max="6917" width="51.28515625" style="111" customWidth="1"/>
    <col min="6918" max="6918" width="21" style="111" customWidth="1"/>
    <col min="6919" max="6919" width="13" style="111" customWidth="1"/>
    <col min="6920" max="6920" width="10.7109375" style="111" customWidth="1"/>
    <col min="6921" max="7168" width="9.140625" style="111"/>
    <col min="7169" max="7169" width="4" style="111" customWidth="1"/>
    <col min="7170" max="7170" width="5.28515625" style="111" customWidth="1"/>
    <col min="7171" max="7171" width="8.42578125" style="111" customWidth="1"/>
    <col min="7172" max="7172" width="8" style="111" customWidth="1"/>
    <col min="7173" max="7173" width="51.28515625" style="111" customWidth="1"/>
    <col min="7174" max="7174" width="21" style="111" customWidth="1"/>
    <col min="7175" max="7175" width="13" style="111" customWidth="1"/>
    <col min="7176" max="7176" width="10.7109375" style="111" customWidth="1"/>
    <col min="7177" max="7424" width="9.140625" style="111"/>
    <col min="7425" max="7425" width="4" style="111" customWidth="1"/>
    <col min="7426" max="7426" width="5.28515625" style="111" customWidth="1"/>
    <col min="7427" max="7427" width="8.42578125" style="111" customWidth="1"/>
    <col min="7428" max="7428" width="8" style="111" customWidth="1"/>
    <col min="7429" max="7429" width="51.28515625" style="111" customWidth="1"/>
    <col min="7430" max="7430" width="21" style="111" customWidth="1"/>
    <col min="7431" max="7431" width="13" style="111" customWidth="1"/>
    <col min="7432" max="7432" width="10.7109375" style="111" customWidth="1"/>
    <col min="7433" max="7680" width="9.140625" style="111"/>
    <col min="7681" max="7681" width="4" style="111" customWidth="1"/>
    <col min="7682" max="7682" width="5.28515625" style="111" customWidth="1"/>
    <col min="7683" max="7683" width="8.42578125" style="111" customWidth="1"/>
    <col min="7684" max="7684" width="8" style="111" customWidth="1"/>
    <col min="7685" max="7685" width="51.28515625" style="111" customWidth="1"/>
    <col min="7686" max="7686" width="21" style="111" customWidth="1"/>
    <col min="7687" max="7687" width="13" style="111" customWidth="1"/>
    <col min="7688" max="7688" width="10.7109375" style="111" customWidth="1"/>
    <col min="7689" max="7936" width="9.140625" style="111"/>
    <col min="7937" max="7937" width="4" style="111" customWidth="1"/>
    <col min="7938" max="7938" width="5.28515625" style="111" customWidth="1"/>
    <col min="7939" max="7939" width="8.42578125" style="111" customWidth="1"/>
    <col min="7940" max="7940" width="8" style="111" customWidth="1"/>
    <col min="7941" max="7941" width="51.28515625" style="111" customWidth="1"/>
    <col min="7942" max="7942" width="21" style="111" customWidth="1"/>
    <col min="7943" max="7943" width="13" style="111" customWidth="1"/>
    <col min="7944" max="7944" width="10.7109375" style="111" customWidth="1"/>
    <col min="7945" max="8192" width="9.140625" style="111"/>
    <col min="8193" max="8193" width="4" style="111" customWidth="1"/>
    <col min="8194" max="8194" width="5.28515625" style="111" customWidth="1"/>
    <col min="8195" max="8195" width="8.42578125" style="111" customWidth="1"/>
    <col min="8196" max="8196" width="8" style="111" customWidth="1"/>
    <col min="8197" max="8197" width="51.28515625" style="111" customWidth="1"/>
    <col min="8198" max="8198" width="21" style="111" customWidth="1"/>
    <col min="8199" max="8199" width="13" style="111" customWidth="1"/>
    <col min="8200" max="8200" width="10.7109375" style="111" customWidth="1"/>
    <col min="8201" max="8448" width="9.140625" style="111"/>
    <col min="8449" max="8449" width="4" style="111" customWidth="1"/>
    <col min="8450" max="8450" width="5.28515625" style="111" customWidth="1"/>
    <col min="8451" max="8451" width="8.42578125" style="111" customWidth="1"/>
    <col min="8452" max="8452" width="8" style="111" customWidth="1"/>
    <col min="8453" max="8453" width="51.28515625" style="111" customWidth="1"/>
    <col min="8454" max="8454" width="21" style="111" customWidth="1"/>
    <col min="8455" max="8455" width="13" style="111" customWidth="1"/>
    <col min="8456" max="8456" width="10.7109375" style="111" customWidth="1"/>
    <col min="8457" max="8704" width="9.140625" style="111"/>
    <col min="8705" max="8705" width="4" style="111" customWidth="1"/>
    <col min="8706" max="8706" width="5.28515625" style="111" customWidth="1"/>
    <col min="8707" max="8707" width="8.42578125" style="111" customWidth="1"/>
    <col min="8708" max="8708" width="8" style="111" customWidth="1"/>
    <col min="8709" max="8709" width="51.28515625" style="111" customWidth="1"/>
    <col min="8710" max="8710" width="21" style="111" customWidth="1"/>
    <col min="8711" max="8711" width="13" style="111" customWidth="1"/>
    <col min="8712" max="8712" width="10.7109375" style="111" customWidth="1"/>
    <col min="8713" max="8960" width="9.140625" style="111"/>
    <col min="8961" max="8961" width="4" style="111" customWidth="1"/>
    <col min="8962" max="8962" width="5.28515625" style="111" customWidth="1"/>
    <col min="8963" max="8963" width="8.42578125" style="111" customWidth="1"/>
    <col min="8964" max="8964" width="8" style="111" customWidth="1"/>
    <col min="8965" max="8965" width="51.28515625" style="111" customWidth="1"/>
    <col min="8966" max="8966" width="21" style="111" customWidth="1"/>
    <col min="8967" max="8967" width="13" style="111" customWidth="1"/>
    <col min="8968" max="8968" width="10.7109375" style="111" customWidth="1"/>
    <col min="8969" max="9216" width="9.140625" style="111"/>
    <col min="9217" max="9217" width="4" style="111" customWidth="1"/>
    <col min="9218" max="9218" width="5.28515625" style="111" customWidth="1"/>
    <col min="9219" max="9219" width="8.42578125" style="111" customWidth="1"/>
    <col min="9220" max="9220" width="8" style="111" customWidth="1"/>
    <col min="9221" max="9221" width="51.28515625" style="111" customWidth="1"/>
    <col min="9222" max="9222" width="21" style="111" customWidth="1"/>
    <col min="9223" max="9223" width="13" style="111" customWidth="1"/>
    <col min="9224" max="9224" width="10.7109375" style="111" customWidth="1"/>
    <col min="9225" max="9472" width="9.140625" style="111"/>
    <col min="9473" max="9473" width="4" style="111" customWidth="1"/>
    <col min="9474" max="9474" width="5.28515625" style="111" customWidth="1"/>
    <col min="9475" max="9475" width="8.42578125" style="111" customWidth="1"/>
    <col min="9476" max="9476" width="8" style="111" customWidth="1"/>
    <col min="9477" max="9477" width="51.28515625" style="111" customWidth="1"/>
    <col min="9478" max="9478" width="21" style="111" customWidth="1"/>
    <col min="9479" max="9479" width="13" style="111" customWidth="1"/>
    <col min="9480" max="9480" width="10.7109375" style="111" customWidth="1"/>
    <col min="9481" max="9728" width="9.140625" style="111"/>
    <col min="9729" max="9729" width="4" style="111" customWidth="1"/>
    <col min="9730" max="9730" width="5.28515625" style="111" customWidth="1"/>
    <col min="9731" max="9731" width="8.42578125" style="111" customWidth="1"/>
    <col min="9732" max="9732" width="8" style="111" customWidth="1"/>
    <col min="9733" max="9733" width="51.28515625" style="111" customWidth="1"/>
    <col min="9734" max="9734" width="21" style="111" customWidth="1"/>
    <col min="9735" max="9735" width="13" style="111" customWidth="1"/>
    <col min="9736" max="9736" width="10.7109375" style="111" customWidth="1"/>
    <col min="9737" max="9984" width="9.140625" style="111"/>
    <col min="9985" max="9985" width="4" style="111" customWidth="1"/>
    <col min="9986" max="9986" width="5.28515625" style="111" customWidth="1"/>
    <col min="9987" max="9987" width="8.42578125" style="111" customWidth="1"/>
    <col min="9988" max="9988" width="8" style="111" customWidth="1"/>
    <col min="9989" max="9989" width="51.28515625" style="111" customWidth="1"/>
    <col min="9990" max="9990" width="21" style="111" customWidth="1"/>
    <col min="9991" max="9991" width="13" style="111" customWidth="1"/>
    <col min="9992" max="9992" width="10.7109375" style="111" customWidth="1"/>
    <col min="9993" max="10240" width="9.140625" style="111"/>
    <col min="10241" max="10241" width="4" style="111" customWidth="1"/>
    <col min="10242" max="10242" width="5.28515625" style="111" customWidth="1"/>
    <col min="10243" max="10243" width="8.42578125" style="111" customWidth="1"/>
    <col min="10244" max="10244" width="8" style="111" customWidth="1"/>
    <col min="10245" max="10245" width="51.28515625" style="111" customWidth="1"/>
    <col min="10246" max="10246" width="21" style="111" customWidth="1"/>
    <col min="10247" max="10247" width="13" style="111" customWidth="1"/>
    <col min="10248" max="10248" width="10.7109375" style="111" customWidth="1"/>
    <col min="10249" max="10496" width="9.140625" style="111"/>
    <col min="10497" max="10497" width="4" style="111" customWidth="1"/>
    <col min="10498" max="10498" width="5.28515625" style="111" customWidth="1"/>
    <col min="10499" max="10499" width="8.42578125" style="111" customWidth="1"/>
    <col min="10500" max="10500" width="8" style="111" customWidth="1"/>
    <col min="10501" max="10501" width="51.28515625" style="111" customWidth="1"/>
    <col min="10502" max="10502" width="21" style="111" customWidth="1"/>
    <col min="10503" max="10503" width="13" style="111" customWidth="1"/>
    <col min="10504" max="10504" width="10.7109375" style="111" customWidth="1"/>
    <col min="10505" max="10752" width="9.140625" style="111"/>
    <col min="10753" max="10753" width="4" style="111" customWidth="1"/>
    <col min="10754" max="10754" width="5.28515625" style="111" customWidth="1"/>
    <col min="10755" max="10755" width="8.42578125" style="111" customWidth="1"/>
    <col min="10756" max="10756" width="8" style="111" customWidth="1"/>
    <col min="10757" max="10757" width="51.28515625" style="111" customWidth="1"/>
    <col min="10758" max="10758" width="21" style="111" customWidth="1"/>
    <col min="10759" max="10759" width="13" style="111" customWidth="1"/>
    <col min="10760" max="10760" width="10.7109375" style="111" customWidth="1"/>
    <col min="10761" max="11008" width="9.140625" style="111"/>
    <col min="11009" max="11009" width="4" style="111" customWidth="1"/>
    <col min="11010" max="11010" width="5.28515625" style="111" customWidth="1"/>
    <col min="11011" max="11011" width="8.42578125" style="111" customWidth="1"/>
    <col min="11012" max="11012" width="8" style="111" customWidth="1"/>
    <col min="11013" max="11013" width="51.28515625" style="111" customWidth="1"/>
    <col min="11014" max="11014" width="21" style="111" customWidth="1"/>
    <col min="11015" max="11015" width="13" style="111" customWidth="1"/>
    <col min="11016" max="11016" width="10.7109375" style="111" customWidth="1"/>
    <col min="11017" max="11264" width="9.140625" style="111"/>
    <col min="11265" max="11265" width="4" style="111" customWidth="1"/>
    <col min="11266" max="11266" width="5.28515625" style="111" customWidth="1"/>
    <col min="11267" max="11267" width="8.42578125" style="111" customWidth="1"/>
    <col min="11268" max="11268" width="8" style="111" customWidth="1"/>
    <col min="11269" max="11269" width="51.28515625" style="111" customWidth="1"/>
    <col min="11270" max="11270" width="21" style="111" customWidth="1"/>
    <col min="11271" max="11271" width="13" style="111" customWidth="1"/>
    <col min="11272" max="11272" width="10.7109375" style="111" customWidth="1"/>
    <col min="11273" max="11520" width="9.140625" style="111"/>
    <col min="11521" max="11521" width="4" style="111" customWidth="1"/>
    <col min="11522" max="11522" width="5.28515625" style="111" customWidth="1"/>
    <col min="11523" max="11523" width="8.42578125" style="111" customWidth="1"/>
    <col min="11524" max="11524" width="8" style="111" customWidth="1"/>
    <col min="11525" max="11525" width="51.28515625" style="111" customWidth="1"/>
    <col min="11526" max="11526" width="21" style="111" customWidth="1"/>
    <col min="11527" max="11527" width="13" style="111" customWidth="1"/>
    <col min="11528" max="11528" width="10.7109375" style="111" customWidth="1"/>
    <col min="11529" max="11776" width="9.140625" style="111"/>
    <col min="11777" max="11777" width="4" style="111" customWidth="1"/>
    <col min="11778" max="11778" width="5.28515625" style="111" customWidth="1"/>
    <col min="11779" max="11779" width="8.42578125" style="111" customWidth="1"/>
    <col min="11780" max="11780" width="8" style="111" customWidth="1"/>
    <col min="11781" max="11781" width="51.28515625" style="111" customWidth="1"/>
    <col min="11782" max="11782" width="21" style="111" customWidth="1"/>
    <col min="11783" max="11783" width="13" style="111" customWidth="1"/>
    <col min="11784" max="11784" width="10.7109375" style="111" customWidth="1"/>
    <col min="11785" max="12032" width="9.140625" style="111"/>
    <col min="12033" max="12033" width="4" style="111" customWidth="1"/>
    <col min="12034" max="12034" width="5.28515625" style="111" customWidth="1"/>
    <col min="12035" max="12035" width="8.42578125" style="111" customWidth="1"/>
    <col min="12036" max="12036" width="8" style="111" customWidth="1"/>
    <col min="12037" max="12037" width="51.28515625" style="111" customWidth="1"/>
    <col min="12038" max="12038" width="21" style="111" customWidth="1"/>
    <col min="12039" max="12039" width="13" style="111" customWidth="1"/>
    <col min="12040" max="12040" width="10.7109375" style="111" customWidth="1"/>
    <col min="12041" max="12288" width="9.140625" style="111"/>
    <col min="12289" max="12289" width="4" style="111" customWidth="1"/>
    <col min="12290" max="12290" width="5.28515625" style="111" customWidth="1"/>
    <col min="12291" max="12291" width="8.42578125" style="111" customWidth="1"/>
    <col min="12292" max="12292" width="8" style="111" customWidth="1"/>
    <col min="12293" max="12293" width="51.28515625" style="111" customWidth="1"/>
    <col min="12294" max="12294" width="21" style="111" customWidth="1"/>
    <col min="12295" max="12295" width="13" style="111" customWidth="1"/>
    <col min="12296" max="12296" width="10.7109375" style="111" customWidth="1"/>
    <col min="12297" max="12544" width="9.140625" style="111"/>
    <col min="12545" max="12545" width="4" style="111" customWidth="1"/>
    <col min="12546" max="12546" width="5.28515625" style="111" customWidth="1"/>
    <col min="12547" max="12547" width="8.42578125" style="111" customWidth="1"/>
    <col min="12548" max="12548" width="8" style="111" customWidth="1"/>
    <col min="12549" max="12549" width="51.28515625" style="111" customWidth="1"/>
    <col min="12550" max="12550" width="21" style="111" customWidth="1"/>
    <col min="12551" max="12551" width="13" style="111" customWidth="1"/>
    <col min="12552" max="12552" width="10.7109375" style="111" customWidth="1"/>
    <col min="12553" max="12800" width="9.140625" style="111"/>
    <col min="12801" max="12801" width="4" style="111" customWidth="1"/>
    <col min="12802" max="12802" width="5.28515625" style="111" customWidth="1"/>
    <col min="12803" max="12803" width="8.42578125" style="111" customWidth="1"/>
    <col min="12804" max="12804" width="8" style="111" customWidth="1"/>
    <col min="12805" max="12805" width="51.28515625" style="111" customWidth="1"/>
    <col min="12806" max="12806" width="21" style="111" customWidth="1"/>
    <col min="12807" max="12807" width="13" style="111" customWidth="1"/>
    <col min="12808" max="12808" width="10.7109375" style="111" customWidth="1"/>
    <col min="12809" max="13056" width="9.140625" style="111"/>
    <col min="13057" max="13057" width="4" style="111" customWidth="1"/>
    <col min="13058" max="13058" width="5.28515625" style="111" customWidth="1"/>
    <col min="13059" max="13059" width="8.42578125" style="111" customWidth="1"/>
    <col min="13060" max="13060" width="8" style="111" customWidth="1"/>
    <col min="13061" max="13061" width="51.28515625" style="111" customWidth="1"/>
    <col min="13062" max="13062" width="21" style="111" customWidth="1"/>
    <col min="13063" max="13063" width="13" style="111" customWidth="1"/>
    <col min="13064" max="13064" width="10.7109375" style="111" customWidth="1"/>
    <col min="13065" max="13312" width="9.140625" style="111"/>
    <col min="13313" max="13313" width="4" style="111" customWidth="1"/>
    <col min="13314" max="13314" width="5.28515625" style="111" customWidth="1"/>
    <col min="13315" max="13315" width="8.42578125" style="111" customWidth="1"/>
    <col min="13316" max="13316" width="8" style="111" customWidth="1"/>
    <col min="13317" max="13317" width="51.28515625" style="111" customWidth="1"/>
    <col min="13318" max="13318" width="21" style="111" customWidth="1"/>
    <col min="13319" max="13319" width="13" style="111" customWidth="1"/>
    <col min="13320" max="13320" width="10.7109375" style="111" customWidth="1"/>
    <col min="13321" max="13568" width="9.140625" style="111"/>
    <col min="13569" max="13569" width="4" style="111" customWidth="1"/>
    <col min="13570" max="13570" width="5.28515625" style="111" customWidth="1"/>
    <col min="13571" max="13571" width="8.42578125" style="111" customWidth="1"/>
    <col min="13572" max="13572" width="8" style="111" customWidth="1"/>
    <col min="13573" max="13573" width="51.28515625" style="111" customWidth="1"/>
    <col min="13574" max="13574" width="21" style="111" customWidth="1"/>
    <col min="13575" max="13575" width="13" style="111" customWidth="1"/>
    <col min="13576" max="13576" width="10.7109375" style="111" customWidth="1"/>
    <col min="13577" max="13824" width="9.140625" style="111"/>
    <col min="13825" max="13825" width="4" style="111" customWidth="1"/>
    <col min="13826" max="13826" width="5.28515625" style="111" customWidth="1"/>
    <col min="13827" max="13827" width="8.42578125" style="111" customWidth="1"/>
    <col min="13828" max="13828" width="8" style="111" customWidth="1"/>
    <col min="13829" max="13829" width="51.28515625" style="111" customWidth="1"/>
    <col min="13830" max="13830" width="21" style="111" customWidth="1"/>
    <col min="13831" max="13831" width="13" style="111" customWidth="1"/>
    <col min="13832" max="13832" width="10.7109375" style="111" customWidth="1"/>
    <col min="13833" max="14080" width="9.140625" style="111"/>
    <col min="14081" max="14081" width="4" style="111" customWidth="1"/>
    <col min="14082" max="14082" width="5.28515625" style="111" customWidth="1"/>
    <col min="14083" max="14083" width="8.42578125" style="111" customWidth="1"/>
    <col min="14084" max="14084" width="8" style="111" customWidth="1"/>
    <col min="14085" max="14085" width="51.28515625" style="111" customWidth="1"/>
    <col min="14086" max="14086" width="21" style="111" customWidth="1"/>
    <col min="14087" max="14087" width="13" style="111" customWidth="1"/>
    <col min="14088" max="14088" width="10.7109375" style="111" customWidth="1"/>
    <col min="14089" max="14336" width="9.140625" style="111"/>
    <col min="14337" max="14337" width="4" style="111" customWidth="1"/>
    <col min="14338" max="14338" width="5.28515625" style="111" customWidth="1"/>
    <col min="14339" max="14339" width="8.42578125" style="111" customWidth="1"/>
    <col min="14340" max="14340" width="8" style="111" customWidth="1"/>
    <col min="14341" max="14341" width="51.28515625" style="111" customWidth="1"/>
    <col min="14342" max="14342" width="21" style="111" customWidth="1"/>
    <col min="14343" max="14343" width="13" style="111" customWidth="1"/>
    <col min="14344" max="14344" width="10.7109375" style="111" customWidth="1"/>
    <col min="14345" max="14592" width="9.140625" style="111"/>
    <col min="14593" max="14593" width="4" style="111" customWidth="1"/>
    <col min="14594" max="14594" width="5.28515625" style="111" customWidth="1"/>
    <col min="14595" max="14595" width="8.42578125" style="111" customWidth="1"/>
    <col min="14596" max="14596" width="8" style="111" customWidth="1"/>
    <col min="14597" max="14597" width="51.28515625" style="111" customWidth="1"/>
    <col min="14598" max="14598" width="21" style="111" customWidth="1"/>
    <col min="14599" max="14599" width="13" style="111" customWidth="1"/>
    <col min="14600" max="14600" width="10.7109375" style="111" customWidth="1"/>
    <col min="14601" max="14848" width="9.140625" style="111"/>
    <col min="14849" max="14849" width="4" style="111" customWidth="1"/>
    <col min="14850" max="14850" width="5.28515625" style="111" customWidth="1"/>
    <col min="14851" max="14851" width="8.42578125" style="111" customWidth="1"/>
    <col min="14852" max="14852" width="8" style="111" customWidth="1"/>
    <col min="14853" max="14853" width="51.28515625" style="111" customWidth="1"/>
    <col min="14854" max="14854" width="21" style="111" customWidth="1"/>
    <col min="14855" max="14855" width="13" style="111" customWidth="1"/>
    <col min="14856" max="14856" width="10.7109375" style="111" customWidth="1"/>
    <col min="14857" max="15104" width="9.140625" style="111"/>
    <col min="15105" max="15105" width="4" style="111" customWidth="1"/>
    <col min="15106" max="15106" width="5.28515625" style="111" customWidth="1"/>
    <col min="15107" max="15107" width="8.42578125" style="111" customWidth="1"/>
    <col min="15108" max="15108" width="8" style="111" customWidth="1"/>
    <col min="15109" max="15109" width="51.28515625" style="111" customWidth="1"/>
    <col min="15110" max="15110" width="21" style="111" customWidth="1"/>
    <col min="15111" max="15111" width="13" style="111" customWidth="1"/>
    <col min="15112" max="15112" width="10.7109375" style="111" customWidth="1"/>
    <col min="15113" max="15360" width="9.140625" style="111"/>
    <col min="15361" max="15361" width="4" style="111" customWidth="1"/>
    <col min="15362" max="15362" width="5.28515625" style="111" customWidth="1"/>
    <col min="15363" max="15363" width="8.42578125" style="111" customWidth="1"/>
    <col min="15364" max="15364" width="8" style="111" customWidth="1"/>
    <col min="15365" max="15365" width="51.28515625" style="111" customWidth="1"/>
    <col min="15366" max="15366" width="21" style="111" customWidth="1"/>
    <col min="15367" max="15367" width="13" style="111" customWidth="1"/>
    <col min="15368" max="15368" width="10.7109375" style="111" customWidth="1"/>
    <col min="15369" max="15616" width="9.140625" style="111"/>
    <col min="15617" max="15617" width="4" style="111" customWidth="1"/>
    <col min="15618" max="15618" width="5.28515625" style="111" customWidth="1"/>
    <col min="15619" max="15619" width="8.42578125" style="111" customWidth="1"/>
    <col min="15620" max="15620" width="8" style="111" customWidth="1"/>
    <col min="15621" max="15621" width="51.28515625" style="111" customWidth="1"/>
    <col min="15622" max="15622" width="21" style="111" customWidth="1"/>
    <col min="15623" max="15623" width="13" style="111" customWidth="1"/>
    <col min="15624" max="15624" width="10.7109375" style="111" customWidth="1"/>
    <col min="15625" max="15872" width="9.140625" style="111"/>
    <col min="15873" max="15873" width="4" style="111" customWidth="1"/>
    <col min="15874" max="15874" width="5.28515625" style="111" customWidth="1"/>
    <col min="15875" max="15875" width="8.42578125" style="111" customWidth="1"/>
    <col min="15876" max="15876" width="8" style="111" customWidth="1"/>
    <col min="15877" max="15877" width="51.28515625" style="111" customWidth="1"/>
    <col min="15878" max="15878" width="21" style="111" customWidth="1"/>
    <col min="15879" max="15879" width="13" style="111" customWidth="1"/>
    <col min="15880" max="15880" width="10.7109375" style="111" customWidth="1"/>
    <col min="15881" max="16128" width="9.140625" style="111"/>
    <col min="16129" max="16129" width="4" style="111" customWidth="1"/>
    <col min="16130" max="16130" width="5.28515625" style="111" customWidth="1"/>
    <col min="16131" max="16131" width="8.42578125" style="111" customWidth="1"/>
    <col min="16132" max="16132" width="8" style="111" customWidth="1"/>
    <col min="16133" max="16133" width="51.28515625" style="111" customWidth="1"/>
    <col min="16134" max="16134" width="21" style="111" customWidth="1"/>
    <col min="16135" max="16135" width="13" style="111" customWidth="1"/>
    <col min="16136" max="16136" width="10.7109375" style="111" customWidth="1"/>
    <col min="16137" max="16384" width="9.140625" style="111"/>
  </cols>
  <sheetData>
    <row r="1" spans="1:8" ht="12" customHeight="1" x14ac:dyDescent="0.2">
      <c r="F1" s="113" t="s">
        <v>147</v>
      </c>
    </row>
    <row r="2" spans="1:8" ht="12" customHeight="1" x14ac:dyDescent="0.2">
      <c r="E2" s="114"/>
      <c r="F2" s="3" t="s">
        <v>461</v>
      </c>
    </row>
    <row r="3" spans="1:8" ht="12" customHeight="1" x14ac:dyDescent="0.2">
      <c r="E3" s="114"/>
      <c r="F3" s="3" t="s">
        <v>1</v>
      </c>
    </row>
    <row r="4" spans="1:8" ht="12" customHeight="1" x14ac:dyDescent="0.2">
      <c r="E4" s="114"/>
      <c r="F4" s="3" t="s">
        <v>462</v>
      </c>
    </row>
    <row r="5" spans="1:8" x14ac:dyDescent="0.2">
      <c r="E5" s="114"/>
      <c r="F5" s="114"/>
    </row>
    <row r="6" spans="1:8" ht="15" customHeight="1" x14ac:dyDescent="0.2">
      <c r="A6" s="520" t="s">
        <v>157</v>
      </c>
      <c r="B6" s="520"/>
      <c r="C6" s="520"/>
      <c r="D6" s="520"/>
      <c r="E6" s="520"/>
      <c r="F6" s="520"/>
    </row>
    <row r="7" spans="1:8" ht="15" customHeight="1" x14ac:dyDescent="0.2">
      <c r="A7" s="520" t="s">
        <v>158</v>
      </c>
      <c r="B7" s="520"/>
      <c r="C7" s="520"/>
      <c r="D7" s="520"/>
      <c r="E7" s="520"/>
      <c r="F7" s="520"/>
    </row>
    <row r="8" spans="1:8" ht="18" customHeight="1" x14ac:dyDescent="0.2">
      <c r="E8" s="115"/>
      <c r="F8" s="115"/>
    </row>
    <row r="9" spans="1:8" ht="12" customHeight="1" x14ac:dyDescent="0.2">
      <c r="E9" s="116"/>
      <c r="F9" s="117" t="s">
        <v>3</v>
      </c>
    </row>
    <row r="10" spans="1:8" ht="19.5" customHeight="1" x14ac:dyDescent="0.2">
      <c r="A10" s="118" t="s">
        <v>149</v>
      </c>
      <c r="B10" s="118" t="s">
        <v>145</v>
      </c>
      <c r="C10" s="118" t="s">
        <v>159</v>
      </c>
      <c r="D10" s="119" t="s">
        <v>160</v>
      </c>
      <c r="E10" s="118" t="s">
        <v>161</v>
      </c>
      <c r="F10" s="118" t="s">
        <v>162</v>
      </c>
    </row>
    <row r="11" spans="1:8" s="122" customFormat="1" ht="9.75" customHeight="1" x14ac:dyDescent="0.2">
      <c r="A11" s="120">
        <v>1</v>
      </c>
      <c r="B11" s="120">
        <v>2</v>
      </c>
      <c r="C11" s="120">
        <v>3</v>
      </c>
      <c r="D11" s="121">
        <v>4</v>
      </c>
      <c r="E11" s="120">
        <v>5</v>
      </c>
      <c r="F11" s="120">
        <v>6</v>
      </c>
    </row>
    <row r="12" spans="1:8" ht="18" customHeight="1" x14ac:dyDescent="0.2">
      <c r="A12" s="123" t="s">
        <v>163</v>
      </c>
      <c r="B12" s="124"/>
      <c r="C12" s="124"/>
      <c r="D12" s="125"/>
      <c r="E12" s="124"/>
      <c r="F12" s="126"/>
    </row>
    <row r="13" spans="1:8" ht="24" customHeight="1" x14ac:dyDescent="0.2">
      <c r="A13" s="127">
        <v>1</v>
      </c>
      <c r="B13" s="127">
        <v>750</v>
      </c>
      <c r="C13" s="127">
        <v>75023</v>
      </c>
      <c r="D13" s="127">
        <v>2059</v>
      </c>
      <c r="E13" s="128" t="s">
        <v>164</v>
      </c>
      <c r="F13" s="129">
        <v>16565</v>
      </c>
    </row>
    <row r="14" spans="1:8" ht="46.5" customHeight="1" x14ac:dyDescent="0.2">
      <c r="A14" s="127">
        <v>2</v>
      </c>
      <c r="B14" s="127">
        <v>750</v>
      </c>
      <c r="C14" s="127">
        <v>75023</v>
      </c>
      <c r="D14" s="127">
        <v>2339</v>
      </c>
      <c r="E14" s="128" t="s">
        <v>165</v>
      </c>
      <c r="F14" s="129">
        <v>40000</v>
      </c>
    </row>
    <row r="15" spans="1:8" ht="15" customHeight="1" x14ac:dyDescent="0.2">
      <c r="A15" s="130">
        <v>3</v>
      </c>
      <c r="B15" s="130">
        <v>801</v>
      </c>
      <c r="C15" s="130">
        <v>80104</v>
      </c>
      <c r="D15" s="130">
        <v>2310</v>
      </c>
      <c r="E15" s="131" t="s">
        <v>79</v>
      </c>
      <c r="F15" s="129">
        <v>250000</v>
      </c>
      <c r="H15" s="132"/>
    </row>
    <row r="16" spans="1:8" ht="16.5" customHeight="1" x14ac:dyDescent="0.2">
      <c r="A16" s="130">
        <v>4</v>
      </c>
      <c r="B16" s="133">
        <v>851</v>
      </c>
      <c r="C16" s="133">
        <v>85149</v>
      </c>
      <c r="D16" s="134">
        <v>2780</v>
      </c>
      <c r="E16" s="131" t="s">
        <v>166</v>
      </c>
      <c r="F16" s="129">
        <v>16000</v>
      </c>
      <c r="H16" s="132"/>
    </row>
    <row r="17" spans="1:6" ht="17.25" customHeight="1" x14ac:dyDescent="0.2">
      <c r="A17" s="130">
        <v>5</v>
      </c>
      <c r="B17" s="135">
        <v>851</v>
      </c>
      <c r="C17" s="135">
        <v>85154</v>
      </c>
      <c r="D17" s="135">
        <v>2330</v>
      </c>
      <c r="E17" s="131" t="s">
        <v>167</v>
      </c>
      <c r="F17" s="129">
        <v>6000</v>
      </c>
    </row>
    <row r="18" spans="1:6" ht="14.25" customHeight="1" x14ac:dyDescent="0.2">
      <c r="A18" s="136">
        <v>6</v>
      </c>
      <c r="B18" s="137">
        <v>853</v>
      </c>
      <c r="C18" s="137">
        <v>85333</v>
      </c>
      <c r="D18" s="137">
        <v>2320</v>
      </c>
      <c r="E18" s="138" t="s">
        <v>168</v>
      </c>
      <c r="F18" s="139">
        <v>3890076</v>
      </c>
    </row>
    <row r="19" spans="1:6" ht="16.5" customHeight="1" x14ac:dyDescent="0.2">
      <c r="A19" s="140">
        <v>7</v>
      </c>
      <c r="B19" s="333">
        <v>853</v>
      </c>
      <c r="C19" s="333">
        <v>85395</v>
      </c>
      <c r="D19" s="169">
        <v>2800</v>
      </c>
      <c r="E19" s="334" t="s">
        <v>210</v>
      </c>
      <c r="F19" s="335">
        <v>50000</v>
      </c>
    </row>
    <row r="20" spans="1:6" ht="36.75" customHeight="1" x14ac:dyDescent="0.2">
      <c r="A20" s="140">
        <v>8</v>
      </c>
      <c r="B20" s="141">
        <v>900</v>
      </c>
      <c r="C20" s="141">
        <v>90095</v>
      </c>
      <c r="D20" s="141">
        <v>2339</v>
      </c>
      <c r="E20" s="142" t="s">
        <v>169</v>
      </c>
      <c r="F20" s="129">
        <v>40000</v>
      </c>
    </row>
    <row r="21" spans="1:6" ht="15" customHeight="1" x14ac:dyDescent="0.2">
      <c r="A21" s="127">
        <v>9</v>
      </c>
      <c r="B21" s="143">
        <v>921</v>
      </c>
      <c r="C21" s="143">
        <v>92110</v>
      </c>
      <c r="D21" s="143">
        <v>2800</v>
      </c>
      <c r="E21" s="158" t="s">
        <v>181</v>
      </c>
      <c r="F21" s="160">
        <f>SUM(F22)</f>
        <v>11000</v>
      </c>
    </row>
    <row r="22" spans="1:6" ht="12" customHeight="1" x14ac:dyDescent="0.2">
      <c r="A22" s="127"/>
      <c r="B22" s="143"/>
      <c r="C22" s="143"/>
      <c r="D22" s="143"/>
      <c r="E22" s="162" t="s">
        <v>182</v>
      </c>
      <c r="F22" s="155">
        <v>11000</v>
      </c>
    </row>
    <row r="23" spans="1:6" ht="24" customHeight="1" x14ac:dyDescent="0.2">
      <c r="A23" s="127">
        <v>10</v>
      </c>
      <c r="B23" s="143">
        <v>921</v>
      </c>
      <c r="C23" s="143">
        <v>92113</v>
      </c>
      <c r="D23" s="144" t="s">
        <v>170</v>
      </c>
      <c r="E23" s="145" t="s">
        <v>171</v>
      </c>
      <c r="F23" s="146">
        <f>F24</f>
        <v>480804.39</v>
      </c>
    </row>
    <row r="24" spans="1:6" ht="36" customHeight="1" x14ac:dyDescent="0.2">
      <c r="A24" s="147"/>
      <c r="B24" s="148"/>
      <c r="C24" s="149"/>
      <c r="D24" s="150"/>
      <c r="E24" s="142" t="s">
        <v>172</v>
      </c>
      <c r="F24" s="151">
        <v>480804.39</v>
      </c>
    </row>
    <row r="25" spans="1:6" ht="15.75" customHeight="1" x14ac:dyDescent="0.2">
      <c r="A25" s="152">
        <v>11</v>
      </c>
      <c r="B25" s="153">
        <v>921</v>
      </c>
      <c r="C25" s="153">
        <v>92114</v>
      </c>
      <c r="D25" s="153">
        <v>6220</v>
      </c>
      <c r="E25" s="138" t="s">
        <v>173</v>
      </c>
      <c r="F25" s="139">
        <f>F26</f>
        <v>60000</v>
      </c>
    </row>
    <row r="26" spans="1:6" ht="13.5" customHeight="1" x14ac:dyDescent="0.2">
      <c r="A26" s="147"/>
      <c r="B26" s="148"/>
      <c r="C26" s="148"/>
      <c r="D26" s="154"/>
      <c r="E26" s="138" t="s">
        <v>174</v>
      </c>
      <c r="F26" s="155">
        <v>60000</v>
      </c>
    </row>
    <row r="27" spans="1:6" ht="13.5" customHeight="1" x14ac:dyDescent="0.2">
      <c r="A27" s="152">
        <v>12</v>
      </c>
      <c r="B27" s="153">
        <v>921</v>
      </c>
      <c r="C27" s="153">
        <v>92116</v>
      </c>
      <c r="D27" s="135">
        <v>2800</v>
      </c>
      <c r="E27" s="138" t="s">
        <v>175</v>
      </c>
      <c r="F27" s="139">
        <f>F28</f>
        <v>20000</v>
      </c>
    </row>
    <row r="28" spans="1:6" ht="13.5" customHeight="1" x14ac:dyDescent="0.2">
      <c r="A28" s="147"/>
      <c r="B28" s="148"/>
      <c r="C28" s="148"/>
      <c r="D28" s="154"/>
      <c r="E28" s="138" t="s">
        <v>176</v>
      </c>
      <c r="F28" s="155">
        <v>20000</v>
      </c>
    </row>
    <row r="29" spans="1:6" ht="14.25" customHeight="1" x14ac:dyDescent="0.2">
      <c r="A29" s="152">
        <v>13</v>
      </c>
      <c r="B29" s="153">
        <v>921</v>
      </c>
      <c r="C29" s="153">
        <v>92116</v>
      </c>
      <c r="D29" s="153">
        <v>6220</v>
      </c>
      <c r="E29" s="138" t="s">
        <v>177</v>
      </c>
      <c r="F29" s="139">
        <f>F30</f>
        <v>101500</v>
      </c>
    </row>
    <row r="30" spans="1:6" ht="12" customHeight="1" x14ac:dyDescent="0.2">
      <c r="A30" s="147"/>
      <c r="B30" s="148"/>
      <c r="C30" s="148"/>
      <c r="D30" s="154"/>
      <c r="E30" s="138" t="s">
        <v>176</v>
      </c>
      <c r="F30" s="155">
        <v>101500</v>
      </c>
    </row>
    <row r="31" spans="1:6" ht="13.5" customHeight="1" x14ac:dyDescent="0.2">
      <c r="A31" s="130">
        <v>14</v>
      </c>
      <c r="B31" s="135">
        <v>921</v>
      </c>
      <c r="C31" s="135">
        <v>92195</v>
      </c>
      <c r="D31" s="156">
        <v>2800</v>
      </c>
      <c r="E31" s="157" t="s">
        <v>27</v>
      </c>
      <c r="F31" s="129">
        <f>52068</f>
        <v>52068</v>
      </c>
    </row>
    <row r="32" spans="1:6" ht="17.25" customHeight="1" x14ac:dyDescent="0.2">
      <c r="A32" s="481"/>
      <c r="B32" s="482"/>
      <c r="C32" s="482"/>
      <c r="D32" s="483"/>
      <c r="E32" s="484" t="s">
        <v>178</v>
      </c>
      <c r="F32" s="485">
        <f>F31+F29+F27+F25+F23+F20+F21+F18+F19+F17+F16+F15+F14+F13</f>
        <v>5034013.3899999997</v>
      </c>
    </row>
    <row r="33" spans="1:6" ht="15.75" customHeight="1" x14ac:dyDescent="0.2">
      <c r="A33" s="123" t="s">
        <v>179</v>
      </c>
      <c r="B33" s="124"/>
      <c r="C33" s="124"/>
      <c r="D33" s="125"/>
      <c r="E33" s="124"/>
      <c r="F33" s="126"/>
    </row>
    <row r="34" spans="1:6" ht="18.75" customHeight="1" x14ac:dyDescent="0.2">
      <c r="A34" s="127">
        <v>1</v>
      </c>
      <c r="B34" s="143">
        <v>853</v>
      </c>
      <c r="C34" s="143">
        <v>85395</v>
      </c>
      <c r="D34" s="143">
        <v>2510</v>
      </c>
      <c r="E34" s="158" t="s">
        <v>27</v>
      </c>
      <c r="F34" s="129">
        <f>F35</f>
        <v>668000</v>
      </c>
    </row>
    <row r="35" spans="1:6" ht="12.75" customHeight="1" x14ac:dyDescent="0.2">
      <c r="A35" s="147"/>
      <c r="B35" s="148"/>
      <c r="C35" s="149"/>
      <c r="D35" s="150"/>
      <c r="E35" s="159" t="s">
        <v>180</v>
      </c>
      <c r="F35" s="155">
        <f>580000+88000</f>
        <v>668000</v>
      </c>
    </row>
    <row r="36" spans="1:6" ht="18.75" customHeight="1" x14ac:dyDescent="0.2">
      <c r="A36" s="127">
        <v>2</v>
      </c>
      <c r="B36" s="143">
        <v>921</v>
      </c>
      <c r="C36" s="143">
        <v>92110</v>
      </c>
      <c r="D36" s="143">
        <v>2480</v>
      </c>
      <c r="E36" s="158" t="s">
        <v>181</v>
      </c>
      <c r="F36" s="160">
        <f>F37</f>
        <v>750506</v>
      </c>
    </row>
    <row r="37" spans="1:6" ht="12.75" customHeight="1" x14ac:dyDescent="0.2">
      <c r="A37" s="147"/>
      <c r="B37" s="148"/>
      <c r="C37" s="149"/>
      <c r="D37" s="161"/>
      <c r="E37" s="162" t="s">
        <v>182</v>
      </c>
      <c r="F37" s="155">
        <f>713465+37041</f>
        <v>750506</v>
      </c>
    </row>
    <row r="38" spans="1:6" ht="18.75" customHeight="1" x14ac:dyDescent="0.2">
      <c r="A38" s="127">
        <v>3</v>
      </c>
      <c r="B38" s="143">
        <v>921</v>
      </c>
      <c r="C38" s="143">
        <v>92113</v>
      </c>
      <c r="D38" s="143">
        <v>2480</v>
      </c>
      <c r="E38" s="158" t="s">
        <v>121</v>
      </c>
      <c r="F38" s="160">
        <f>F39</f>
        <v>4057000</v>
      </c>
    </row>
    <row r="39" spans="1:6" ht="12" customHeight="1" x14ac:dyDescent="0.2">
      <c r="A39" s="163"/>
      <c r="B39" s="149"/>
      <c r="C39" s="149"/>
      <c r="D39" s="149"/>
      <c r="E39" s="138" t="s">
        <v>183</v>
      </c>
      <c r="F39" s="164">
        <f>3800000+237000+20000</f>
        <v>4057000</v>
      </c>
    </row>
    <row r="40" spans="1:6" ht="18.75" customHeight="1" x14ac:dyDescent="0.2">
      <c r="A40" s="127">
        <v>4</v>
      </c>
      <c r="B40" s="143">
        <v>921</v>
      </c>
      <c r="C40" s="143">
        <v>92114</v>
      </c>
      <c r="D40" s="143">
        <v>2480</v>
      </c>
      <c r="E40" s="158" t="s">
        <v>184</v>
      </c>
      <c r="F40" s="160">
        <f>F41</f>
        <v>1579948.68</v>
      </c>
    </row>
    <row r="41" spans="1:6" ht="12.75" customHeight="1" x14ac:dyDescent="0.2">
      <c r="A41" s="147"/>
      <c r="B41" s="148"/>
      <c r="C41" s="148"/>
      <c r="D41" s="148"/>
      <c r="E41" s="138" t="s">
        <v>174</v>
      </c>
      <c r="F41" s="155">
        <f>1499220+80728.68</f>
        <v>1579948.68</v>
      </c>
    </row>
    <row r="42" spans="1:6" ht="18.75" customHeight="1" x14ac:dyDescent="0.2">
      <c r="A42" s="127">
        <v>5</v>
      </c>
      <c r="B42" s="143">
        <v>921</v>
      </c>
      <c r="C42" s="143">
        <v>92116</v>
      </c>
      <c r="D42" s="143">
        <v>2480</v>
      </c>
      <c r="E42" s="158" t="s">
        <v>175</v>
      </c>
      <c r="F42" s="129">
        <f>F43</f>
        <v>4710808.04</v>
      </c>
    </row>
    <row r="43" spans="1:6" ht="12.75" customHeight="1" x14ac:dyDescent="0.2">
      <c r="A43" s="147"/>
      <c r="B43" s="165"/>
      <c r="C43" s="165"/>
      <c r="D43" s="154"/>
      <c r="E43" s="138" t="s">
        <v>176</v>
      </c>
      <c r="F43" s="155">
        <f>4362137+348671.04</f>
        <v>4710808.04</v>
      </c>
    </row>
    <row r="44" spans="1:6" ht="18" customHeight="1" x14ac:dyDescent="0.2">
      <c r="A44" s="481"/>
      <c r="B44" s="482"/>
      <c r="C44" s="482"/>
      <c r="D44" s="483"/>
      <c r="E44" s="484" t="s">
        <v>178</v>
      </c>
      <c r="F44" s="485">
        <f>F42+F40+F38+F36+F34</f>
        <v>11766262.719999999</v>
      </c>
    </row>
    <row r="45" spans="1:6" ht="16.5" customHeight="1" x14ac:dyDescent="0.2">
      <c r="A45" s="123"/>
      <c r="B45" s="486"/>
      <c r="C45" s="486"/>
      <c r="D45" s="487"/>
      <c r="E45" s="488" t="s">
        <v>155</v>
      </c>
      <c r="F45" s="489">
        <f>F44+F32</f>
        <v>16800276.109999999</v>
      </c>
    </row>
    <row r="47" spans="1:6" x14ac:dyDescent="0.2">
      <c r="A47" s="490"/>
      <c r="F47" s="132"/>
    </row>
    <row r="48" spans="1:6" x14ac:dyDescent="0.2">
      <c r="F48" s="132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B8F3C-4376-419B-9E7D-B9FCDB60C1BB}">
  <sheetPr>
    <tabColor rgb="FFFFFF66"/>
  </sheetPr>
  <dimension ref="A1:H161"/>
  <sheetViews>
    <sheetView zoomScale="140" zoomScaleNormal="140" workbookViewId="0"/>
  </sheetViews>
  <sheetFormatPr defaultRowHeight="12" x14ac:dyDescent="0.2"/>
  <cols>
    <col min="1" max="1" width="4.42578125" style="109" customWidth="1"/>
    <col min="2" max="2" width="5.42578125" style="109" customWidth="1"/>
    <col min="3" max="3" width="7.85546875" style="109" customWidth="1"/>
    <col min="4" max="4" width="6.5703125" style="336" customWidth="1"/>
    <col min="5" max="5" width="47.42578125" style="109" customWidth="1"/>
    <col min="6" max="6" width="20.140625" style="109" customWidth="1"/>
    <col min="7" max="7" width="9.140625" style="109"/>
    <col min="8" max="8" width="12.28515625" style="109" customWidth="1"/>
    <col min="9" max="256" width="9.140625" style="109"/>
    <col min="257" max="257" width="4.42578125" style="109" customWidth="1"/>
    <col min="258" max="258" width="5.7109375" style="109" customWidth="1"/>
    <col min="259" max="259" width="8.42578125" style="109" customWidth="1"/>
    <col min="260" max="260" width="6.5703125" style="109" customWidth="1"/>
    <col min="261" max="261" width="47.42578125" style="109" customWidth="1"/>
    <col min="262" max="262" width="21.42578125" style="109" customWidth="1"/>
    <col min="263" max="263" width="9.140625" style="109"/>
    <col min="264" max="264" width="12.28515625" style="109" customWidth="1"/>
    <col min="265" max="512" width="9.140625" style="109"/>
    <col min="513" max="513" width="4.42578125" style="109" customWidth="1"/>
    <col min="514" max="514" width="5.7109375" style="109" customWidth="1"/>
    <col min="515" max="515" width="8.42578125" style="109" customWidth="1"/>
    <col min="516" max="516" width="6.5703125" style="109" customWidth="1"/>
    <col min="517" max="517" width="47.42578125" style="109" customWidth="1"/>
    <col min="518" max="518" width="21.42578125" style="109" customWidth="1"/>
    <col min="519" max="519" width="9.140625" style="109"/>
    <col min="520" max="520" width="12.28515625" style="109" customWidth="1"/>
    <col min="521" max="768" width="9.140625" style="109"/>
    <col min="769" max="769" width="4.42578125" style="109" customWidth="1"/>
    <col min="770" max="770" width="5.7109375" style="109" customWidth="1"/>
    <col min="771" max="771" width="8.42578125" style="109" customWidth="1"/>
    <col min="772" max="772" width="6.5703125" style="109" customWidth="1"/>
    <col min="773" max="773" width="47.42578125" style="109" customWidth="1"/>
    <col min="774" max="774" width="21.42578125" style="109" customWidth="1"/>
    <col min="775" max="775" width="9.140625" style="109"/>
    <col min="776" max="776" width="12.28515625" style="109" customWidth="1"/>
    <col min="777" max="1024" width="9.140625" style="109"/>
    <col min="1025" max="1025" width="4.42578125" style="109" customWidth="1"/>
    <col min="1026" max="1026" width="5.7109375" style="109" customWidth="1"/>
    <col min="1027" max="1027" width="8.42578125" style="109" customWidth="1"/>
    <col min="1028" max="1028" width="6.5703125" style="109" customWidth="1"/>
    <col min="1029" max="1029" width="47.42578125" style="109" customWidth="1"/>
    <col min="1030" max="1030" width="21.42578125" style="109" customWidth="1"/>
    <col min="1031" max="1031" width="9.140625" style="109"/>
    <col min="1032" max="1032" width="12.28515625" style="109" customWidth="1"/>
    <col min="1033" max="1280" width="9.140625" style="109"/>
    <col min="1281" max="1281" width="4.42578125" style="109" customWidth="1"/>
    <col min="1282" max="1282" width="5.7109375" style="109" customWidth="1"/>
    <col min="1283" max="1283" width="8.42578125" style="109" customWidth="1"/>
    <col min="1284" max="1284" width="6.5703125" style="109" customWidth="1"/>
    <col min="1285" max="1285" width="47.42578125" style="109" customWidth="1"/>
    <col min="1286" max="1286" width="21.42578125" style="109" customWidth="1"/>
    <col min="1287" max="1287" width="9.140625" style="109"/>
    <col min="1288" max="1288" width="12.28515625" style="109" customWidth="1"/>
    <col min="1289" max="1536" width="9.140625" style="109"/>
    <col min="1537" max="1537" width="4.42578125" style="109" customWidth="1"/>
    <col min="1538" max="1538" width="5.7109375" style="109" customWidth="1"/>
    <col min="1539" max="1539" width="8.42578125" style="109" customWidth="1"/>
    <col min="1540" max="1540" width="6.5703125" style="109" customWidth="1"/>
    <col min="1541" max="1541" width="47.42578125" style="109" customWidth="1"/>
    <col min="1542" max="1542" width="21.42578125" style="109" customWidth="1"/>
    <col min="1543" max="1543" width="9.140625" style="109"/>
    <col min="1544" max="1544" width="12.28515625" style="109" customWidth="1"/>
    <col min="1545" max="1792" width="9.140625" style="109"/>
    <col min="1793" max="1793" width="4.42578125" style="109" customWidth="1"/>
    <col min="1794" max="1794" width="5.7109375" style="109" customWidth="1"/>
    <col min="1795" max="1795" width="8.42578125" style="109" customWidth="1"/>
    <col min="1796" max="1796" width="6.5703125" style="109" customWidth="1"/>
    <col min="1797" max="1797" width="47.42578125" style="109" customWidth="1"/>
    <col min="1798" max="1798" width="21.42578125" style="109" customWidth="1"/>
    <col min="1799" max="1799" width="9.140625" style="109"/>
    <col min="1800" max="1800" width="12.28515625" style="109" customWidth="1"/>
    <col min="1801" max="2048" width="9.140625" style="109"/>
    <col min="2049" max="2049" width="4.42578125" style="109" customWidth="1"/>
    <col min="2050" max="2050" width="5.7109375" style="109" customWidth="1"/>
    <col min="2051" max="2051" width="8.42578125" style="109" customWidth="1"/>
    <col min="2052" max="2052" width="6.5703125" style="109" customWidth="1"/>
    <col min="2053" max="2053" width="47.42578125" style="109" customWidth="1"/>
    <col min="2054" max="2054" width="21.42578125" style="109" customWidth="1"/>
    <col min="2055" max="2055" width="9.140625" style="109"/>
    <col min="2056" max="2056" width="12.28515625" style="109" customWidth="1"/>
    <col min="2057" max="2304" width="9.140625" style="109"/>
    <col min="2305" max="2305" width="4.42578125" style="109" customWidth="1"/>
    <col min="2306" max="2306" width="5.7109375" style="109" customWidth="1"/>
    <col min="2307" max="2307" width="8.42578125" style="109" customWidth="1"/>
    <col min="2308" max="2308" width="6.5703125" style="109" customWidth="1"/>
    <col min="2309" max="2309" width="47.42578125" style="109" customWidth="1"/>
    <col min="2310" max="2310" width="21.42578125" style="109" customWidth="1"/>
    <col min="2311" max="2311" width="9.140625" style="109"/>
    <col min="2312" max="2312" width="12.28515625" style="109" customWidth="1"/>
    <col min="2313" max="2560" width="9.140625" style="109"/>
    <col min="2561" max="2561" width="4.42578125" style="109" customWidth="1"/>
    <col min="2562" max="2562" width="5.7109375" style="109" customWidth="1"/>
    <col min="2563" max="2563" width="8.42578125" style="109" customWidth="1"/>
    <col min="2564" max="2564" width="6.5703125" style="109" customWidth="1"/>
    <col min="2565" max="2565" width="47.42578125" style="109" customWidth="1"/>
    <col min="2566" max="2566" width="21.42578125" style="109" customWidth="1"/>
    <col min="2567" max="2567" width="9.140625" style="109"/>
    <col min="2568" max="2568" width="12.28515625" style="109" customWidth="1"/>
    <col min="2569" max="2816" width="9.140625" style="109"/>
    <col min="2817" max="2817" width="4.42578125" style="109" customWidth="1"/>
    <col min="2818" max="2818" width="5.7109375" style="109" customWidth="1"/>
    <col min="2819" max="2819" width="8.42578125" style="109" customWidth="1"/>
    <col min="2820" max="2820" width="6.5703125" style="109" customWidth="1"/>
    <col min="2821" max="2821" width="47.42578125" style="109" customWidth="1"/>
    <col min="2822" max="2822" width="21.42578125" style="109" customWidth="1"/>
    <col min="2823" max="2823" width="9.140625" style="109"/>
    <col min="2824" max="2824" width="12.28515625" style="109" customWidth="1"/>
    <col min="2825" max="3072" width="9.140625" style="109"/>
    <col min="3073" max="3073" width="4.42578125" style="109" customWidth="1"/>
    <col min="3074" max="3074" width="5.7109375" style="109" customWidth="1"/>
    <col min="3075" max="3075" width="8.42578125" style="109" customWidth="1"/>
    <col min="3076" max="3076" width="6.5703125" style="109" customWidth="1"/>
    <col min="3077" max="3077" width="47.42578125" style="109" customWidth="1"/>
    <col min="3078" max="3078" width="21.42578125" style="109" customWidth="1"/>
    <col min="3079" max="3079" width="9.140625" style="109"/>
    <col min="3080" max="3080" width="12.28515625" style="109" customWidth="1"/>
    <col min="3081" max="3328" width="9.140625" style="109"/>
    <col min="3329" max="3329" width="4.42578125" style="109" customWidth="1"/>
    <col min="3330" max="3330" width="5.7109375" style="109" customWidth="1"/>
    <col min="3331" max="3331" width="8.42578125" style="109" customWidth="1"/>
    <col min="3332" max="3332" width="6.5703125" style="109" customWidth="1"/>
    <col min="3333" max="3333" width="47.42578125" style="109" customWidth="1"/>
    <col min="3334" max="3334" width="21.42578125" style="109" customWidth="1"/>
    <col min="3335" max="3335" width="9.140625" style="109"/>
    <col min="3336" max="3336" width="12.28515625" style="109" customWidth="1"/>
    <col min="3337" max="3584" width="9.140625" style="109"/>
    <col min="3585" max="3585" width="4.42578125" style="109" customWidth="1"/>
    <col min="3586" max="3586" width="5.7109375" style="109" customWidth="1"/>
    <col min="3587" max="3587" width="8.42578125" style="109" customWidth="1"/>
    <col min="3588" max="3588" width="6.5703125" style="109" customWidth="1"/>
    <col min="3589" max="3589" width="47.42578125" style="109" customWidth="1"/>
    <col min="3590" max="3590" width="21.42578125" style="109" customWidth="1"/>
    <col min="3591" max="3591" width="9.140625" style="109"/>
    <col min="3592" max="3592" width="12.28515625" style="109" customWidth="1"/>
    <col min="3593" max="3840" width="9.140625" style="109"/>
    <col min="3841" max="3841" width="4.42578125" style="109" customWidth="1"/>
    <col min="3842" max="3842" width="5.7109375" style="109" customWidth="1"/>
    <col min="3843" max="3843" width="8.42578125" style="109" customWidth="1"/>
    <col min="3844" max="3844" width="6.5703125" style="109" customWidth="1"/>
    <col min="3845" max="3845" width="47.42578125" style="109" customWidth="1"/>
    <col min="3846" max="3846" width="21.42578125" style="109" customWidth="1"/>
    <col min="3847" max="3847" width="9.140625" style="109"/>
    <col min="3848" max="3848" width="12.28515625" style="109" customWidth="1"/>
    <col min="3849" max="4096" width="9.140625" style="109"/>
    <col min="4097" max="4097" width="4.42578125" style="109" customWidth="1"/>
    <col min="4098" max="4098" width="5.7109375" style="109" customWidth="1"/>
    <col min="4099" max="4099" width="8.42578125" style="109" customWidth="1"/>
    <col min="4100" max="4100" width="6.5703125" style="109" customWidth="1"/>
    <col min="4101" max="4101" width="47.42578125" style="109" customWidth="1"/>
    <col min="4102" max="4102" width="21.42578125" style="109" customWidth="1"/>
    <col min="4103" max="4103" width="9.140625" style="109"/>
    <col min="4104" max="4104" width="12.28515625" style="109" customWidth="1"/>
    <col min="4105" max="4352" width="9.140625" style="109"/>
    <col min="4353" max="4353" width="4.42578125" style="109" customWidth="1"/>
    <col min="4354" max="4354" width="5.7109375" style="109" customWidth="1"/>
    <col min="4355" max="4355" width="8.42578125" style="109" customWidth="1"/>
    <col min="4356" max="4356" width="6.5703125" style="109" customWidth="1"/>
    <col min="4357" max="4357" width="47.42578125" style="109" customWidth="1"/>
    <col min="4358" max="4358" width="21.42578125" style="109" customWidth="1"/>
    <col min="4359" max="4359" width="9.140625" style="109"/>
    <col min="4360" max="4360" width="12.28515625" style="109" customWidth="1"/>
    <col min="4361" max="4608" width="9.140625" style="109"/>
    <col min="4609" max="4609" width="4.42578125" style="109" customWidth="1"/>
    <col min="4610" max="4610" width="5.7109375" style="109" customWidth="1"/>
    <col min="4611" max="4611" width="8.42578125" style="109" customWidth="1"/>
    <col min="4612" max="4612" width="6.5703125" style="109" customWidth="1"/>
    <col min="4613" max="4613" width="47.42578125" style="109" customWidth="1"/>
    <col min="4614" max="4614" width="21.42578125" style="109" customWidth="1"/>
    <col min="4615" max="4615" width="9.140625" style="109"/>
    <col min="4616" max="4616" width="12.28515625" style="109" customWidth="1"/>
    <col min="4617" max="4864" width="9.140625" style="109"/>
    <col min="4865" max="4865" width="4.42578125" style="109" customWidth="1"/>
    <col min="4866" max="4866" width="5.7109375" style="109" customWidth="1"/>
    <col min="4867" max="4867" width="8.42578125" style="109" customWidth="1"/>
    <col min="4868" max="4868" width="6.5703125" style="109" customWidth="1"/>
    <col min="4869" max="4869" width="47.42578125" style="109" customWidth="1"/>
    <col min="4870" max="4870" width="21.42578125" style="109" customWidth="1"/>
    <col min="4871" max="4871" width="9.140625" style="109"/>
    <col min="4872" max="4872" width="12.28515625" style="109" customWidth="1"/>
    <col min="4873" max="5120" width="9.140625" style="109"/>
    <col min="5121" max="5121" width="4.42578125" style="109" customWidth="1"/>
    <col min="5122" max="5122" width="5.7109375" style="109" customWidth="1"/>
    <col min="5123" max="5123" width="8.42578125" style="109" customWidth="1"/>
    <col min="5124" max="5124" width="6.5703125" style="109" customWidth="1"/>
    <col min="5125" max="5125" width="47.42578125" style="109" customWidth="1"/>
    <col min="5126" max="5126" width="21.42578125" style="109" customWidth="1"/>
    <col min="5127" max="5127" width="9.140625" style="109"/>
    <col min="5128" max="5128" width="12.28515625" style="109" customWidth="1"/>
    <col min="5129" max="5376" width="9.140625" style="109"/>
    <col min="5377" max="5377" width="4.42578125" style="109" customWidth="1"/>
    <col min="5378" max="5378" width="5.7109375" style="109" customWidth="1"/>
    <col min="5379" max="5379" width="8.42578125" style="109" customWidth="1"/>
    <col min="5380" max="5380" width="6.5703125" style="109" customWidth="1"/>
    <col min="5381" max="5381" width="47.42578125" style="109" customWidth="1"/>
    <col min="5382" max="5382" width="21.42578125" style="109" customWidth="1"/>
    <col min="5383" max="5383" width="9.140625" style="109"/>
    <col min="5384" max="5384" width="12.28515625" style="109" customWidth="1"/>
    <col min="5385" max="5632" width="9.140625" style="109"/>
    <col min="5633" max="5633" width="4.42578125" style="109" customWidth="1"/>
    <col min="5634" max="5634" width="5.7109375" style="109" customWidth="1"/>
    <col min="5635" max="5635" width="8.42578125" style="109" customWidth="1"/>
    <col min="5636" max="5636" width="6.5703125" style="109" customWidth="1"/>
    <col min="5637" max="5637" width="47.42578125" style="109" customWidth="1"/>
    <col min="5638" max="5638" width="21.42578125" style="109" customWidth="1"/>
    <col min="5639" max="5639" width="9.140625" style="109"/>
    <col min="5640" max="5640" width="12.28515625" style="109" customWidth="1"/>
    <col min="5641" max="5888" width="9.140625" style="109"/>
    <col min="5889" max="5889" width="4.42578125" style="109" customWidth="1"/>
    <col min="5890" max="5890" width="5.7109375" style="109" customWidth="1"/>
    <col min="5891" max="5891" width="8.42578125" style="109" customWidth="1"/>
    <col min="5892" max="5892" width="6.5703125" style="109" customWidth="1"/>
    <col min="5893" max="5893" width="47.42578125" style="109" customWidth="1"/>
    <col min="5894" max="5894" width="21.42578125" style="109" customWidth="1"/>
    <col min="5895" max="5895" width="9.140625" style="109"/>
    <col min="5896" max="5896" width="12.28515625" style="109" customWidth="1"/>
    <col min="5897" max="6144" width="9.140625" style="109"/>
    <col min="6145" max="6145" width="4.42578125" style="109" customWidth="1"/>
    <col min="6146" max="6146" width="5.7109375" style="109" customWidth="1"/>
    <col min="6147" max="6147" width="8.42578125" style="109" customWidth="1"/>
    <col min="6148" max="6148" width="6.5703125" style="109" customWidth="1"/>
    <col min="6149" max="6149" width="47.42578125" style="109" customWidth="1"/>
    <col min="6150" max="6150" width="21.42578125" style="109" customWidth="1"/>
    <col min="6151" max="6151" width="9.140625" style="109"/>
    <col min="6152" max="6152" width="12.28515625" style="109" customWidth="1"/>
    <col min="6153" max="6400" width="9.140625" style="109"/>
    <col min="6401" max="6401" width="4.42578125" style="109" customWidth="1"/>
    <col min="6402" max="6402" width="5.7109375" style="109" customWidth="1"/>
    <col min="6403" max="6403" width="8.42578125" style="109" customWidth="1"/>
    <col min="6404" max="6404" width="6.5703125" style="109" customWidth="1"/>
    <col min="6405" max="6405" width="47.42578125" style="109" customWidth="1"/>
    <col min="6406" max="6406" width="21.42578125" style="109" customWidth="1"/>
    <col min="6407" max="6407" width="9.140625" style="109"/>
    <col min="6408" max="6408" width="12.28515625" style="109" customWidth="1"/>
    <col min="6409" max="6656" width="9.140625" style="109"/>
    <col min="6657" max="6657" width="4.42578125" style="109" customWidth="1"/>
    <col min="6658" max="6658" width="5.7109375" style="109" customWidth="1"/>
    <col min="6659" max="6659" width="8.42578125" style="109" customWidth="1"/>
    <col min="6660" max="6660" width="6.5703125" style="109" customWidth="1"/>
    <col min="6661" max="6661" width="47.42578125" style="109" customWidth="1"/>
    <col min="6662" max="6662" width="21.42578125" style="109" customWidth="1"/>
    <col min="6663" max="6663" width="9.140625" style="109"/>
    <col min="6664" max="6664" width="12.28515625" style="109" customWidth="1"/>
    <col min="6665" max="6912" width="9.140625" style="109"/>
    <col min="6913" max="6913" width="4.42578125" style="109" customWidth="1"/>
    <col min="6914" max="6914" width="5.7109375" style="109" customWidth="1"/>
    <col min="6915" max="6915" width="8.42578125" style="109" customWidth="1"/>
    <col min="6916" max="6916" width="6.5703125" style="109" customWidth="1"/>
    <col min="6917" max="6917" width="47.42578125" style="109" customWidth="1"/>
    <col min="6918" max="6918" width="21.42578125" style="109" customWidth="1"/>
    <col min="6919" max="6919" width="9.140625" style="109"/>
    <col min="6920" max="6920" width="12.28515625" style="109" customWidth="1"/>
    <col min="6921" max="7168" width="9.140625" style="109"/>
    <col min="7169" max="7169" width="4.42578125" style="109" customWidth="1"/>
    <col min="7170" max="7170" width="5.7109375" style="109" customWidth="1"/>
    <col min="7171" max="7171" width="8.42578125" style="109" customWidth="1"/>
    <col min="7172" max="7172" width="6.5703125" style="109" customWidth="1"/>
    <col min="7173" max="7173" width="47.42578125" style="109" customWidth="1"/>
    <col min="7174" max="7174" width="21.42578125" style="109" customWidth="1"/>
    <col min="7175" max="7175" width="9.140625" style="109"/>
    <col min="7176" max="7176" width="12.28515625" style="109" customWidth="1"/>
    <col min="7177" max="7424" width="9.140625" style="109"/>
    <col min="7425" max="7425" width="4.42578125" style="109" customWidth="1"/>
    <col min="7426" max="7426" width="5.7109375" style="109" customWidth="1"/>
    <col min="7427" max="7427" width="8.42578125" style="109" customWidth="1"/>
    <col min="7428" max="7428" width="6.5703125" style="109" customWidth="1"/>
    <col min="7429" max="7429" width="47.42578125" style="109" customWidth="1"/>
    <col min="7430" max="7430" width="21.42578125" style="109" customWidth="1"/>
    <col min="7431" max="7431" width="9.140625" style="109"/>
    <col min="7432" max="7432" width="12.28515625" style="109" customWidth="1"/>
    <col min="7433" max="7680" width="9.140625" style="109"/>
    <col min="7681" max="7681" width="4.42578125" style="109" customWidth="1"/>
    <col min="7682" max="7682" width="5.7109375" style="109" customWidth="1"/>
    <col min="7683" max="7683" width="8.42578125" style="109" customWidth="1"/>
    <col min="7684" max="7684" width="6.5703125" style="109" customWidth="1"/>
    <col min="7685" max="7685" width="47.42578125" style="109" customWidth="1"/>
    <col min="7686" max="7686" width="21.42578125" style="109" customWidth="1"/>
    <col min="7687" max="7687" width="9.140625" style="109"/>
    <col min="7688" max="7688" width="12.28515625" style="109" customWidth="1"/>
    <col min="7689" max="7936" width="9.140625" style="109"/>
    <col min="7937" max="7937" width="4.42578125" style="109" customWidth="1"/>
    <col min="7938" max="7938" width="5.7109375" style="109" customWidth="1"/>
    <col min="7939" max="7939" width="8.42578125" style="109" customWidth="1"/>
    <col min="7940" max="7940" width="6.5703125" style="109" customWidth="1"/>
    <col min="7941" max="7941" width="47.42578125" style="109" customWidth="1"/>
    <col min="7942" max="7942" width="21.42578125" style="109" customWidth="1"/>
    <col min="7943" max="7943" width="9.140625" style="109"/>
    <col min="7944" max="7944" width="12.28515625" style="109" customWidth="1"/>
    <col min="7945" max="8192" width="9.140625" style="109"/>
    <col min="8193" max="8193" width="4.42578125" style="109" customWidth="1"/>
    <col min="8194" max="8194" width="5.7109375" style="109" customWidth="1"/>
    <col min="8195" max="8195" width="8.42578125" style="109" customWidth="1"/>
    <col min="8196" max="8196" width="6.5703125" style="109" customWidth="1"/>
    <col min="8197" max="8197" width="47.42578125" style="109" customWidth="1"/>
    <col min="8198" max="8198" width="21.42578125" style="109" customWidth="1"/>
    <col min="8199" max="8199" width="9.140625" style="109"/>
    <col min="8200" max="8200" width="12.28515625" style="109" customWidth="1"/>
    <col min="8201" max="8448" width="9.140625" style="109"/>
    <col min="8449" max="8449" width="4.42578125" style="109" customWidth="1"/>
    <col min="8450" max="8450" width="5.7109375" style="109" customWidth="1"/>
    <col min="8451" max="8451" width="8.42578125" style="109" customWidth="1"/>
    <col min="8452" max="8452" width="6.5703125" style="109" customWidth="1"/>
    <col min="8453" max="8453" width="47.42578125" style="109" customWidth="1"/>
    <col min="8454" max="8454" width="21.42578125" style="109" customWidth="1"/>
    <col min="8455" max="8455" width="9.140625" style="109"/>
    <col min="8456" max="8456" width="12.28515625" style="109" customWidth="1"/>
    <col min="8457" max="8704" width="9.140625" style="109"/>
    <col min="8705" max="8705" width="4.42578125" style="109" customWidth="1"/>
    <col min="8706" max="8706" width="5.7109375" style="109" customWidth="1"/>
    <col min="8707" max="8707" width="8.42578125" style="109" customWidth="1"/>
    <col min="8708" max="8708" width="6.5703125" style="109" customWidth="1"/>
    <col min="8709" max="8709" width="47.42578125" style="109" customWidth="1"/>
    <col min="8710" max="8710" width="21.42578125" style="109" customWidth="1"/>
    <col min="8711" max="8711" width="9.140625" style="109"/>
    <col min="8712" max="8712" width="12.28515625" style="109" customWidth="1"/>
    <col min="8713" max="8960" width="9.140625" style="109"/>
    <col min="8961" max="8961" width="4.42578125" style="109" customWidth="1"/>
    <col min="8962" max="8962" width="5.7109375" style="109" customWidth="1"/>
    <col min="8963" max="8963" width="8.42578125" style="109" customWidth="1"/>
    <col min="8964" max="8964" width="6.5703125" style="109" customWidth="1"/>
    <col min="8965" max="8965" width="47.42578125" style="109" customWidth="1"/>
    <col min="8966" max="8966" width="21.42578125" style="109" customWidth="1"/>
    <col min="8967" max="8967" width="9.140625" style="109"/>
    <col min="8968" max="8968" width="12.28515625" style="109" customWidth="1"/>
    <col min="8969" max="9216" width="9.140625" style="109"/>
    <col min="9217" max="9217" width="4.42578125" style="109" customWidth="1"/>
    <col min="9218" max="9218" width="5.7109375" style="109" customWidth="1"/>
    <col min="9219" max="9219" width="8.42578125" style="109" customWidth="1"/>
    <col min="9220" max="9220" width="6.5703125" style="109" customWidth="1"/>
    <col min="9221" max="9221" width="47.42578125" style="109" customWidth="1"/>
    <col min="9222" max="9222" width="21.42578125" style="109" customWidth="1"/>
    <col min="9223" max="9223" width="9.140625" style="109"/>
    <col min="9224" max="9224" width="12.28515625" style="109" customWidth="1"/>
    <col min="9225" max="9472" width="9.140625" style="109"/>
    <col min="9473" max="9473" width="4.42578125" style="109" customWidth="1"/>
    <col min="9474" max="9474" width="5.7109375" style="109" customWidth="1"/>
    <col min="9475" max="9475" width="8.42578125" style="109" customWidth="1"/>
    <col min="9476" max="9476" width="6.5703125" style="109" customWidth="1"/>
    <col min="9477" max="9477" width="47.42578125" style="109" customWidth="1"/>
    <col min="9478" max="9478" width="21.42578125" style="109" customWidth="1"/>
    <col min="9479" max="9479" width="9.140625" style="109"/>
    <col min="9480" max="9480" width="12.28515625" style="109" customWidth="1"/>
    <col min="9481" max="9728" width="9.140625" style="109"/>
    <col min="9729" max="9729" width="4.42578125" style="109" customWidth="1"/>
    <col min="9730" max="9730" width="5.7109375" style="109" customWidth="1"/>
    <col min="9731" max="9731" width="8.42578125" style="109" customWidth="1"/>
    <col min="9732" max="9732" width="6.5703125" style="109" customWidth="1"/>
    <col min="9733" max="9733" width="47.42578125" style="109" customWidth="1"/>
    <col min="9734" max="9734" width="21.42578125" style="109" customWidth="1"/>
    <col min="9735" max="9735" width="9.140625" style="109"/>
    <col min="9736" max="9736" width="12.28515625" style="109" customWidth="1"/>
    <col min="9737" max="9984" width="9.140625" style="109"/>
    <col min="9985" max="9985" width="4.42578125" style="109" customWidth="1"/>
    <col min="9986" max="9986" width="5.7109375" style="109" customWidth="1"/>
    <col min="9987" max="9987" width="8.42578125" style="109" customWidth="1"/>
    <col min="9988" max="9988" width="6.5703125" style="109" customWidth="1"/>
    <col min="9989" max="9989" width="47.42578125" style="109" customWidth="1"/>
    <col min="9990" max="9990" width="21.42578125" style="109" customWidth="1"/>
    <col min="9991" max="9991" width="9.140625" style="109"/>
    <col min="9992" max="9992" width="12.28515625" style="109" customWidth="1"/>
    <col min="9993" max="10240" width="9.140625" style="109"/>
    <col min="10241" max="10241" width="4.42578125" style="109" customWidth="1"/>
    <col min="10242" max="10242" width="5.7109375" style="109" customWidth="1"/>
    <col min="10243" max="10243" width="8.42578125" style="109" customWidth="1"/>
    <col min="10244" max="10244" width="6.5703125" style="109" customWidth="1"/>
    <col min="10245" max="10245" width="47.42578125" style="109" customWidth="1"/>
    <col min="10246" max="10246" width="21.42578125" style="109" customWidth="1"/>
    <col min="10247" max="10247" width="9.140625" style="109"/>
    <col min="10248" max="10248" width="12.28515625" style="109" customWidth="1"/>
    <col min="10249" max="10496" width="9.140625" style="109"/>
    <col min="10497" max="10497" width="4.42578125" style="109" customWidth="1"/>
    <col min="10498" max="10498" width="5.7109375" style="109" customWidth="1"/>
    <col min="10499" max="10499" width="8.42578125" style="109" customWidth="1"/>
    <col min="10500" max="10500" width="6.5703125" style="109" customWidth="1"/>
    <col min="10501" max="10501" width="47.42578125" style="109" customWidth="1"/>
    <col min="10502" max="10502" width="21.42578125" style="109" customWidth="1"/>
    <col min="10503" max="10503" width="9.140625" style="109"/>
    <col min="10504" max="10504" width="12.28515625" style="109" customWidth="1"/>
    <col min="10505" max="10752" width="9.140625" style="109"/>
    <col min="10753" max="10753" width="4.42578125" style="109" customWidth="1"/>
    <col min="10754" max="10754" width="5.7109375" style="109" customWidth="1"/>
    <col min="10755" max="10755" width="8.42578125" style="109" customWidth="1"/>
    <col min="10756" max="10756" width="6.5703125" style="109" customWidth="1"/>
    <col min="10757" max="10757" width="47.42578125" style="109" customWidth="1"/>
    <col min="10758" max="10758" width="21.42578125" style="109" customWidth="1"/>
    <col min="10759" max="10759" width="9.140625" style="109"/>
    <col min="10760" max="10760" width="12.28515625" style="109" customWidth="1"/>
    <col min="10761" max="11008" width="9.140625" style="109"/>
    <col min="11009" max="11009" width="4.42578125" style="109" customWidth="1"/>
    <col min="11010" max="11010" width="5.7109375" style="109" customWidth="1"/>
    <col min="11011" max="11011" width="8.42578125" style="109" customWidth="1"/>
    <col min="11012" max="11012" width="6.5703125" style="109" customWidth="1"/>
    <col min="11013" max="11013" width="47.42578125" style="109" customWidth="1"/>
    <col min="11014" max="11014" width="21.42578125" style="109" customWidth="1"/>
    <col min="11015" max="11015" width="9.140625" style="109"/>
    <col min="11016" max="11016" width="12.28515625" style="109" customWidth="1"/>
    <col min="11017" max="11264" width="9.140625" style="109"/>
    <col min="11265" max="11265" width="4.42578125" style="109" customWidth="1"/>
    <col min="11266" max="11266" width="5.7109375" style="109" customWidth="1"/>
    <col min="11267" max="11267" width="8.42578125" style="109" customWidth="1"/>
    <col min="11268" max="11268" width="6.5703125" style="109" customWidth="1"/>
    <col min="11269" max="11269" width="47.42578125" style="109" customWidth="1"/>
    <col min="11270" max="11270" width="21.42578125" style="109" customWidth="1"/>
    <col min="11271" max="11271" width="9.140625" style="109"/>
    <col min="11272" max="11272" width="12.28515625" style="109" customWidth="1"/>
    <col min="11273" max="11520" width="9.140625" style="109"/>
    <col min="11521" max="11521" width="4.42578125" style="109" customWidth="1"/>
    <col min="11522" max="11522" width="5.7109375" style="109" customWidth="1"/>
    <col min="11523" max="11523" width="8.42578125" style="109" customWidth="1"/>
    <col min="11524" max="11524" width="6.5703125" style="109" customWidth="1"/>
    <col min="11525" max="11525" width="47.42578125" style="109" customWidth="1"/>
    <col min="11526" max="11526" width="21.42578125" style="109" customWidth="1"/>
    <col min="11527" max="11527" width="9.140625" style="109"/>
    <col min="11528" max="11528" width="12.28515625" style="109" customWidth="1"/>
    <col min="11529" max="11776" width="9.140625" style="109"/>
    <col min="11777" max="11777" width="4.42578125" style="109" customWidth="1"/>
    <col min="11778" max="11778" width="5.7109375" style="109" customWidth="1"/>
    <col min="11779" max="11779" width="8.42578125" style="109" customWidth="1"/>
    <col min="11780" max="11780" width="6.5703125" style="109" customWidth="1"/>
    <col min="11781" max="11781" width="47.42578125" style="109" customWidth="1"/>
    <col min="11782" max="11782" width="21.42578125" style="109" customWidth="1"/>
    <col min="11783" max="11783" width="9.140625" style="109"/>
    <col min="11784" max="11784" width="12.28515625" style="109" customWidth="1"/>
    <col min="11785" max="12032" width="9.140625" style="109"/>
    <col min="12033" max="12033" width="4.42578125" style="109" customWidth="1"/>
    <col min="12034" max="12034" width="5.7109375" style="109" customWidth="1"/>
    <col min="12035" max="12035" width="8.42578125" style="109" customWidth="1"/>
    <col min="12036" max="12036" width="6.5703125" style="109" customWidth="1"/>
    <col min="12037" max="12037" width="47.42578125" style="109" customWidth="1"/>
    <col min="12038" max="12038" width="21.42578125" style="109" customWidth="1"/>
    <col min="12039" max="12039" width="9.140625" style="109"/>
    <col min="12040" max="12040" width="12.28515625" style="109" customWidth="1"/>
    <col min="12041" max="12288" width="9.140625" style="109"/>
    <col min="12289" max="12289" width="4.42578125" style="109" customWidth="1"/>
    <col min="12290" max="12290" width="5.7109375" style="109" customWidth="1"/>
    <col min="12291" max="12291" width="8.42578125" style="109" customWidth="1"/>
    <col min="12292" max="12292" width="6.5703125" style="109" customWidth="1"/>
    <col min="12293" max="12293" width="47.42578125" style="109" customWidth="1"/>
    <col min="12294" max="12294" width="21.42578125" style="109" customWidth="1"/>
    <col min="12295" max="12295" width="9.140625" style="109"/>
    <col min="12296" max="12296" width="12.28515625" style="109" customWidth="1"/>
    <col min="12297" max="12544" width="9.140625" style="109"/>
    <col min="12545" max="12545" width="4.42578125" style="109" customWidth="1"/>
    <col min="12546" max="12546" width="5.7109375" style="109" customWidth="1"/>
    <col min="12547" max="12547" width="8.42578125" style="109" customWidth="1"/>
    <col min="12548" max="12548" width="6.5703125" style="109" customWidth="1"/>
    <col min="12549" max="12549" width="47.42578125" style="109" customWidth="1"/>
    <col min="12550" max="12550" width="21.42578125" style="109" customWidth="1"/>
    <col min="12551" max="12551" width="9.140625" style="109"/>
    <col min="12552" max="12552" width="12.28515625" style="109" customWidth="1"/>
    <col min="12553" max="12800" width="9.140625" style="109"/>
    <col min="12801" max="12801" width="4.42578125" style="109" customWidth="1"/>
    <col min="12802" max="12802" width="5.7109375" style="109" customWidth="1"/>
    <col min="12803" max="12803" width="8.42578125" style="109" customWidth="1"/>
    <col min="12804" max="12804" width="6.5703125" style="109" customWidth="1"/>
    <col min="12805" max="12805" width="47.42578125" style="109" customWidth="1"/>
    <col min="12806" max="12806" width="21.42578125" style="109" customWidth="1"/>
    <col min="12807" max="12807" width="9.140625" style="109"/>
    <col min="12808" max="12808" width="12.28515625" style="109" customWidth="1"/>
    <col min="12809" max="13056" width="9.140625" style="109"/>
    <col min="13057" max="13057" width="4.42578125" style="109" customWidth="1"/>
    <col min="13058" max="13058" width="5.7109375" style="109" customWidth="1"/>
    <col min="13059" max="13059" width="8.42578125" style="109" customWidth="1"/>
    <col min="13060" max="13060" width="6.5703125" style="109" customWidth="1"/>
    <col min="13061" max="13061" width="47.42578125" style="109" customWidth="1"/>
    <col min="13062" max="13062" width="21.42578125" style="109" customWidth="1"/>
    <col min="13063" max="13063" width="9.140625" style="109"/>
    <col min="13064" max="13064" width="12.28515625" style="109" customWidth="1"/>
    <col min="13065" max="13312" width="9.140625" style="109"/>
    <col min="13313" max="13313" width="4.42578125" style="109" customWidth="1"/>
    <col min="13314" max="13314" width="5.7109375" style="109" customWidth="1"/>
    <col min="13315" max="13315" width="8.42578125" style="109" customWidth="1"/>
    <col min="13316" max="13316" width="6.5703125" style="109" customWidth="1"/>
    <col min="13317" max="13317" width="47.42578125" style="109" customWidth="1"/>
    <col min="13318" max="13318" width="21.42578125" style="109" customWidth="1"/>
    <col min="13319" max="13319" width="9.140625" style="109"/>
    <col min="13320" max="13320" width="12.28515625" style="109" customWidth="1"/>
    <col min="13321" max="13568" width="9.140625" style="109"/>
    <col min="13569" max="13569" width="4.42578125" style="109" customWidth="1"/>
    <col min="13570" max="13570" width="5.7109375" style="109" customWidth="1"/>
    <col min="13571" max="13571" width="8.42578125" style="109" customWidth="1"/>
    <col min="13572" max="13572" width="6.5703125" style="109" customWidth="1"/>
    <col min="13573" max="13573" width="47.42578125" style="109" customWidth="1"/>
    <col min="13574" max="13574" width="21.42578125" style="109" customWidth="1"/>
    <col min="13575" max="13575" width="9.140625" style="109"/>
    <col min="13576" max="13576" width="12.28515625" style="109" customWidth="1"/>
    <col min="13577" max="13824" width="9.140625" style="109"/>
    <col min="13825" max="13825" width="4.42578125" style="109" customWidth="1"/>
    <col min="13826" max="13826" width="5.7109375" style="109" customWidth="1"/>
    <col min="13827" max="13827" width="8.42578125" style="109" customWidth="1"/>
    <col min="13828" max="13828" width="6.5703125" style="109" customWidth="1"/>
    <col min="13829" max="13829" width="47.42578125" style="109" customWidth="1"/>
    <col min="13830" max="13830" width="21.42578125" style="109" customWidth="1"/>
    <col min="13831" max="13831" width="9.140625" style="109"/>
    <col min="13832" max="13832" width="12.28515625" style="109" customWidth="1"/>
    <col min="13833" max="14080" width="9.140625" style="109"/>
    <col min="14081" max="14081" width="4.42578125" style="109" customWidth="1"/>
    <col min="14082" max="14082" width="5.7109375" style="109" customWidth="1"/>
    <col min="14083" max="14083" width="8.42578125" style="109" customWidth="1"/>
    <col min="14084" max="14084" width="6.5703125" style="109" customWidth="1"/>
    <col min="14085" max="14085" width="47.42578125" style="109" customWidth="1"/>
    <col min="14086" max="14086" width="21.42578125" style="109" customWidth="1"/>
    <col min="14087" max="14087" width="9.140625" style="109"/>
    <col min="14088" max="14088" width="12.28515625" style="109" customWidth="1"/>
    <col min="14089" max="14336" width="9.140625" style="109"/>
    <col min="14337" max="14337" width="4.42578125" style="109" customWidth="1"/>
    <col min="14338" max="14338" width="5.7109375" style="109" customWidth="1"/>
    <col min="14339" max="14339" width="8.42578125" style="109" customWidth="1"/>
    <col min="14340" max="14340" width="6.5703125" style="109" customWidth="1"/>
    <col min="14341" max="14341" width="47.42578125" style="109" customWidth="1"/>
    <col min="14342" max="14342" width="21.42578125" style="109" customWidth="1"/>
    <col min="14343" max="14343" width="9.140625" style="109"/>
    <col min="14344" max="14344" width="12.28515625" style="109" customWidth="1"/>
    <col min="14345" max="14592" width="9.140625" style="109"/>
    <col min="14593" max="14593" width="4.42578125" style="109" customWidth="1"/>
    <col min="14594" max="14594" width="5.7109375" style="109" customWidth="1"/>
    <col min="14595" max="14595" width="8.42578125" style="109" customWidth="1"/>
    <col min="14596" max="14596" width="6.5703125" style="109" customWidth="1"/>
    <col min="14597" max="14597" width="47.42578125" style="109" customWidth="1"/>
    <col min="14598" max="14598" width="21.42578125" style="109" customWidth="1"/>
    <col min="14599" max="14599" width="9.140625" style="109"/>
    <col min="14600" max="14600" width="12.28515625" style="109" customWidth="1"/>
    <col min="14601" max="14848" width="9.140625" style="109"/>
    <col min="14849" max="14849" width="4.42578125" style="109" customWidth="1"/>
    <col min="14850" max="14850" width="5.7109375" style="109" customWidth="1"/>
    <col min="14851" max="14851" width="8.42578125" style="109" customWidth="1"/>
    <col min="14852" max="14852" width="6.5703125" style="109" customWidth="1"/>
    <col min="14853" max="14853" width="47.42578125" style="109" customWidth="1"/>
    <col min="14854" max="14854" width="21.42578125" style="109" customWidth="1"/>
    <col min="14855" max="14855" width="9.140625" style="109"/>
    <col min="14856" max="14856" width="12.28515625" style="109" customWidth="1"/>
    <col min="14857" max="15104" width="9.140625" style="109"/>
    <col min="15105" max="15105" width="4.42578125" style="109" customWidth="1"/>
    <col min="15106" max="15106" width="5.7109375" style="109" customWidth="1"/>
    <col min="15107" max="15107" width="8.42578125" style="109" customWidth="1"/>
    <col min="15108" max="15108" width="6.5703125" style="109" customWidth="1"/>
    <col min="15109" max="15109" width="47.42578125" style="109" customWidth="1"/>
    <col min="15110" max="15110" width="21.42578125" style="109" customWidth="1"/>
    <col min="15111" max="15111" width="9.140625" style="109"/>
    <col min="15112" max="15112" width="12.28515625" style="109" customWidth="1"/>
    <col min="15113" max="15360" width="9.140625" style="109"/>
    <col min="15361" max="15361" width="4.42578125" style="109" customWidth="1"/>
    <col min="15362" max="15362" width="5.7109375" style="109" customWidth="1"/>
    <col min="15363" max="15363" width="8.42578125" style="109" customWidth="1"/>
    <col min="15364" max="15364" width="6.5703125" style="109" customWidth="1"/>
    <col min="15365" max="15365" width="47.42578125" style="109" customWidth="1"/>
    <col min="15366" max="15366" width="21.42578125" style="109" customWidth="1"/>
    <col min="15367" max="15367" width="9.140625" style="109"/>
    <col min="15368" max="15368" width="12.28515625" style="109" customWidth="1"/>
    <col min="15369" max="15616" width="9.140625" style="109"/>
    <col min="15617" max="15617" width="4.42578125" style="109" customWidth="1"/>
    <col min="15618" max="15618" width="5.7109375" style="109" customWidth="1"/>
    <col min="15619" max="15619" width="8.42578125" style="109" customWidth="1"/>
    <col min="15620" max="15620" width="6.5703125" style="109" customWidth="1"/>
    <col min="15621" max="15621" width="47.42578125" style="109" customWidth="1"/>
    <col min="15622" max="15622" width="21.42578125" style="109" customWidth="1"/>
    <col min="15623" max="15623" width="9.140625" style="109"/>
    <col min="15624" max="15624" width="12.28515625" style="109" customWidth="1"/>
    <col min="15625" max="15872" width="9.140625" style="109"/>
    <col min="15873" max="15873" width="4.42578125" style="109" customWidth="1"/>
    <col min="15874" max="15874" width="5.7109375" style="109" customWidth="1"/>
    <col min="15875" max="15875" width="8.42578125" style="109" customWidth="1"/>
    <col min="15876" max="15876" width="6.5703125" style="109" customWidth="1"/>
    <col min="15877" max="15877" width="47.42578125" style="109" customWidth="1"/>
    <col min="15878" max="15878" width="21.42578125" style="109" customWidth="1"/>
    <col min="15879" max="15879" width="9.140625" style="109"/>
    <col min="15880" max="15880" width="12.28515625" style="109" customWidth="1"/>
    <col min="15881" max="16128" width="9.140625" style="109"/>
    <col min="16129" max="16129" width="4.42578125" style="109" customWidth="1"/>
    <col min="16130" max="16130" width="5.7109375" style="109" customWidth="1"/>
    <col min="16131" max="16131" width="8.42578125" style="109" customWidth="1"/>
    <col min="16132" max="16132" width="6.5703125" style="109" customWidth="1"/>
    <col min="16133" max="16133" width="47.42578125" style="109" customWidth="1"/>
    <col min="16134" max="16134" width="21.42578125" style="109" customWidth="1"/>
    <col min="16135" max="16135" width="9.140625" style="109"/>
    <col min="16136" max="16136" width="12.28515625" style="109" customWidth="1"/>
    <col min="16137" max="16384" width="9.140625" style="109"/>
  </cols>
  <sheetData>
    <row r="1" spans="1:8" ht="13.5" customHeight="1" x14ac:dyDescent="0.2">
      <c r="E1" s="337"/>
      <c r="F1" s="110" t="s">
        <v>150</v>
      </c>
    </row>
    <row r="2" spans="1:8" x14ac:dyDescent="0.2">
      <c r="E2" s="337"/>
      <c r="F2" s="3" t="s">
        <v>461</v>
      </c>
    </row>
    <row r="3" spans="1:8" x14ac:dyDescent="0.2">
      <c r="E3" s="337"/>
      <c r="F3" s="3" t="s">
        <v>1</v>
      </c>
    </row>
    <row r="4" spans="1:8" x14ac:dyDescent="0.2">
      <c r="E4" s="337"/>
      <c r="F4" s="3" t="s">
        <v>462</v>
      </c>
    </row>
    <row r="5" spans="1:8" ht="18.75" customHeight="1" x14ac:dyDescent="0.2">
      <c r="E5" s="338"/>
    </row>
    <row r="6" spans="1:8" ht="13.5" customHeight="1" x14ac:dyDescent="0.2">
      <c r="A6" s="422" t="s">
        <v>157</v>
      </c>
      <c r="B6" s="422"/>
      <c r="C6" s="422"/>
      <c r="D6" s="423"/>
      <c r="E6" s="422"/>
      <c r="F6" s="422"/>
    </row>
    <row r="7" spans="1:8" ht="14.25" customHeight="1" x14ac:dyDescent="0.2">
      <c r="A7" s="422" t="s">
        <v>186</v>
      </c>
      <c r="B7" s="422"/>
      <c r="C7" s="422"/>
      <c r="D7" s="423"/>
      <c r="E7" s="422"/>
      <c r="F7" s="422"/>
    </row>
    <row r="8" spans="1:8" ht="22.5" customHeight="1" x14ac:dyDescent="0.2">
      <c r="F8" s="424" t="s">
        <v>3</v>
      </c>
    </row>
    <row r="9" spans="1:8" ht="20.25" customHeight="1" x14ac:dyDescent="0.2">
      <c r="A9" s="339" t="s">
        <v>149</v>
      </c>
      <c r="B9" s="339" t="s">
        <v>145</v>
      </c>
      <c r="C9" s="339" t="s">
        <v>159</v>
      </c>
      <c r="D9" s="166" t="s">
        <v>160</v>
      </c>
      <c r="E9" s="340" t="s">
        <v>161</v>
      </c>
      <c r="F9" s="339" t="s">
        <v>162</v>
      </c>
    </row>
    <row r="10" spans="1:8" s="343" customFormat="1" ht="9.75" customHeight="1" x14ac:dyDescent="0.2">
      <c r="A10" s="341">
        <v>1</v>
      </c>
      <c r="B10" s="341">
        <v>2</v>
      </c>
      <c r="C10" s="341">
        <v>3</v>
      </c>
      <c r="D10" s="167">
        <v>4</v>
      </c>
      <c r="E10" s="342">
        <v>5</v>
      </c>
      <c r="F10" s="341">
        <v>6</v>
      </c>
    </row>
    <row r="11" spans="1:8" ht="17.25" customHeight="1" x14ac:dyDescent="0.2">
      <c r="A11" s="491" t="s">
        <v>163</v>
      </c>
      <c r="B11" s="492"/>
      <c r="C11" s="492"/>
      <c r="D11" s="168"/>
      <c r="E11" s="492"/>
      <c r="F11" s="493"/>
    </row>
    <row r="12" spans="1:8" ht="17.25" customHeight="1" x14ac:dyDescent="0.2">
      <c r="A12" s="344">
        <v>1</v>
      </c>
      <c r="B12" s="344">
        <v>700</v>
      </c>
      <c r="C12" s="344">
        <v>70095</v>
      </c>
      <c r="D12" s="169">
        <v>6230</v>
      </c>
      <c r="E12" s="345" t="s">
        <v>187</v>
      </c>
      <c r="F12" s="346">
        <v>1500000</v>
      </c>
      <c r="G12" s="347"/>
    </row>
    <row r="13" spans="1:8" ht="26.25" customHeight="1" x14ac:dyDescent="0.2">
      <c r="A13" s="348">
        <v>2</v>
      </c>
      <c r="B13" s="348">
        <v>750</v>
      </c>
      <c r="C13" s="348">
        <v>75095</v>
      </c>
      <c r="D13" s="174">
        <v>2820</v>
      </c>
      <c r="E13" s="349" t="s">
        <v>188</v>
      </c>
      <c r="F13" s="335">
        <v>90000</v>
      </c>
      <c r="H13" s="350"/>
    </row>
    <row r="14" spans="1:8" ht="26.25" customHeight="1" x14ac:dyDescent="0.2">
      <c r="A14" s="348">
        <v>3</v>
      </c>
      <c r="B14" s="348">
        <v>750</v>
      </c>
      <c r="C14" s="348">
        <v>75095</v>
      </c>
      <c r="D14" s="351" t="s">
        <v>211</v>
      </c>
      <c r="E14" s="191" t="s">
        <v>212</v>
      </c>
      <c r="F14" s="335">
        <f>20033.52+113523.25</f>
        <v>133556.76999999999</v>
      </c>
      <c r="H14" s="350"/>
    </row>
    <row r="15" spans="1:8" ht="15.75" customHeight="1" x14ac:dyDescent="0.2">
      <c r="A15" s="348">
        <v>4</v>
      </c>
      <c r="B15" s="348">
        <v>755</v>
      </c>
      <c r="C15" s="348">
        <v>75515</v>
      </c>
      <c r="D15" s="174">
        <v>2820</v>
      </c>
      <c r="E15" s="349" t="s">
        <v>189</v>
      </c>
      <c r="F15" s="346">
        <v>128040</v>
      </c>
      <c r="H15" s="350"/>
    </row>
    <row r="16" spans="1:8" ht="15.75" customHeight="1" x14ac:dyDescent="0.2">
      <c r="A16" s="138">
        <v>5</v>
      </c>
      <c r="B16" s="138">
        <v>801</v>
      </c>
      <c r="C16" s="138">
        <v>80101</v>
      </c>
      <c r="D16" s="193">
        <v>2340</v>
      </c>
      <c r="E16" s="170" t="s">
        <v>60</v>
      </c>
      <c r="F16" s="139">
        <f>1182.91+1343.84+1213.79</f>
        <v>3740.54</v>
      </c>
      <c r="H16" s="350"/>
    </row>
    <row r="17" spans="1:8" ht="24" customHeight="1" x14ac:dyDescent="0.2">
      <c r="A17" s="171"/>
      <c r="B17" s="172"/>
      <c r="C17" s="173"/>
      <c r="D17" s="174"/>
      <c r="E17" s="352" t="s">
        <v>190</v>
      </c>
      <c r="F17" s="175"/>
      <c r="H17" s="350"/>
    </row>
    <row r="18" spans="1:8" ht="15.75" customHeight="1" x14ac:dyDescent="0.2">
      <c r="A18" s="138">
        <v>6</v>
      </c>
      <c r="B18" s="138">
        <v>801</v>
      </c>
      <c r="C18" s="138">
        <v>80104</v>
      </c>
      <c r="D18" s="353">
        <v>2340</v>
      </c>
      <c r="E18" s="170" t="s">
        <v>79</v>
      </c>
      <c r="F18" s="139">
        <f>10372.44+5081.41</f>
        <v>15453.85</v>
      </c>
      <c r="H18" s="350"/>
    </row>
    <row r="19" spans="1:8" ht="15.75" customHeight="1" x14ac:dyDescent="0.2">
      <c r="A19" s="171"/>
      <c r="B19" s="172"/>
      <c r="C19" s="173"/>
      <c r="D19" s="425"/>
      <c r="E19" s="177" t="s">
        <v>191</v>
      </c>
      <c r="F19" s="175"/>
      <c r="H19" s="350"/>
    </row>
    <row r="20" spans="1:8" ht="15.75" customHeight="1" x14ac:dyDescent="0.2">
      <c r="A20" s="178"/>
      <c r="B20" s="179"/>
      <c r="C20" s="180"/>
      <c r="D20" s="426"/>
      <c r="E20" s="181" t="s">
        <v>192</v>
      </c>
      <c r="F20" s="182"/>
      <c r="H20" s="350"/>
    </row>
    <row r="21" spans="1:8" ht="15.75" customHeight="1" x14ac:dyDescent="0.2">
      <c r="A21" s="178"/>
      <c r="B21" s="179"/>
      <c r="C21" s="180"/>
      <c r="D21" s="426"/>
      <c r="E21" s="354" t="s">
        <v>193</v>
      </c>
      <c r="F21" s="182"/>
      <c r="H21" s="350"/>
    </row>
    <row r="22" spans="1:8" ht="15.75" customHeight="1" x14ac:dyDescent="0.2">
      <c r="A22" s="178"/>
      <c r="B22" s="179"/>
      <c r="C22" s="180"/>
      <c r="D22" s="426"/>
      <c r="E22" s="183" t="s">
        <v>194</v>
      </c>
      <c r="F22" s="182"/>
      <c r="H22" s="350"/>
    </row>
    <row r="23" spans="1:8" ht="15.75" customHeight="1" x14ac:dyDescent="0.2">
      <c r="A23" s="178"/>
      <c r="B23" s="179"/>
      <c r="C23" s="180"/>
      <c r="D23" s="426"/>
      <c r="E23" s="184" t="s">
        <v>195</v>
      </c>
      <c r="F23" s="182"/>
      <c r="H23" s="350"/>
    </row>
    <row r="24" spans="1:8" ht="15.75" customHeight="1" x14ac:dyDescent="0.2">
      <c r="A24" s="185"/>
      <c r="B24" s="165"/>
      <c r="C24" s="162"/>
      <c r="D24" s="427"/>
      <c r="E24" s="186" t="s">
        <v>196</v>
      </c>
      <c r="F24" s="187"/>
      <c r="H24" s="350"/>
    </row>
    <row r="25" spans="1:8" ht="15.75" customHeight="1" x14ac:dyDescent="0.2">
      <c r="A25" s="138">
        <v>7</v>
      </c>
      <c r="B25" s="138">
        <v>801</v>
      </c>
      <c r="C25" s="138">
        <v>80117</v>
      </c>
      <c r="D25" s="353">
        <v>2340</v>
      </c>
      <c r="E25" s="170" t="s">
        <v>82</v>
      </c>
      <c r="F25" s="139">
        <f>741.67+861+776</f>
        <v>2378.67</v>
      </c>
      <c r="H25" s="350"/>
    </row>
    <row r="26" spans="1:8" ht="15.75" customHeight="1" x14ac:dyDescent="0.2">
      <c r="A26" s="170"/>
      <c r="B26" s="188"/>
      <c r="C26" s="159"/>
      <c r="D26" s="193"/>
      <c r="E26" s="355" t="s">
        <v>197</v>
      </c>
      <c r="F26" s="139"/>
      <c r="H26" s="350"/>
    </row>
    <row r="27" spans="1:8" ht="15.75" customHeight="1" x14ac:dyDescent="0.2">
      <c r="A27" s="138">
        <v>8</v>
      </c>
      <c r="B27" s="138">
        <v>801</v>
      </c>
      <c r="C27" s="138">
        <v>80120</v>
      </c>
      <c r="D27" s="353">
        <v>2340</v>
      </c>
      <c r="E27" s="170" t="s">
        <v>83</v>
      </c>
      <c r="F27" s="139">
        <f>8442.4+10140+9354</f>
        <v>27936.400000000001</v>
      </c>
      <c r="H27" s="350"/>
    </row>
    <row r="28" spans="1:8" ht="23.25" customHeight="1" x14ac:dyDescent="0.2">
      <c r="A28" s="178"/>
      <c r="B28" s="179"/>
      <c r="C28" s="180"/>
      <c r="D28" s="426"/>
      <c r="E28" s="189" t="s">
        <v>198</v>
      </c>
      <c r="F28" s="182"/>
      <c r="H28" s="350"/>
    </row>
    <row r="29" spans="1:8" ht="24.75" customHeight="1" x14ac:dyDescent="0.2">
      <c r="A29" s="185"/>
      <c r="B29" s="165"/>
      <c r="C29" s="162"/>
      <c r="D29" s="427"/>
      <c r="E29" s="190" t="s">
        <v>199</v>
      </c>
      <c r="F29" s="187"/>
      <c r="H29" s="350"/>
    </row>
    <row r="30" spans="1:8" ht="36" customHeight="1" x14ac:dyDescent="0.2">
      <c r="A30" s="356">
        <v>9</v>
      </c>
      <c r="B30" s="356">
        <v>801</v>
      </c>
      <c r="C30" s="356">
        <v>80195</v>
      </c>
      <c r="D30" s="193">
        <v>2827</v>
      </c>
      <c r="E30" s="357" t="s">
        <v>200</v>
      </c>
      <c r="F30" s="335">
        <f>14126-4851.46</f>
        <v>9274.5400000000009</v>
      </c>
      <c r="H30" s="350"/>
    </row>
    <row r="31" spans="1:8" ht="15" customHeight="1" x14ac:dyDescent="0.2">
      <c r="A31" s="348">
        <v>10</v>
      </c>
      <c r="B31" s="348">
        <v>851</v>
      </c>
      <c r="C31" s="348">
        <v>85153</v>
      </c>
      <c r="D31" s="193">
        <v>2820</v>
      </c>
      <c r="E31" s="358" t="s">
        <v>201</v>
      </c>
      <c r="F31" s="359">
        <v>60000</v>
      </c>
      <c r="H31" s="350"/>
    </row>
    <row r="32" spans="1:8" ht="36" customHeight="1" x14ac:dyDescent="0.2">
      <c r="A32" s="348">
        <v>11</v>
      </c>
      <c r="B32" s="348">
        <v>851</v>
      </c>
      <c r="C32" s="348">
        <v>85154</v>
      </c>
      <c r="D32" s="174">
        <v>2820</v>
      </c>
      <c r="E32" s="349" t="s">
        <v>202</v>
      </c>
      <c r="F32" s="335">
        <v>500000</v>
      </c>
    </row>
    <row r="33" spans="1:6" ht="24.75" customHeight="1" x14ac:dyDescent="0.2">
      <c r="A33" s="360">
        <v>12</v>
      </c>
      <c r="B33" s="360">
        <v>851</v>
      </c>
      <c r="C33" s="361">
        <v>85195</v>
      </c>
      <c r="D33" s="176">
        <v>2820</v>
      </c>
      <c r="E33" s="349" t="s">
        <v>203</v>
      </c>
      <c r="F33" s="335">
        <v>67500</v>
      </c>
    </row>
    <row r="34" spans="1:6" ht="24.75" customHeight="1" x14ac:dyDescent="0.2">
      <c r="A34" s="360">
        <v>13</v>
      </c>
      <c r="B34" s="362">
        <v>852</v>
      </c>
      <c r="C34" s="363">
        <v>85228</v>
      </c>
      <c r="D34" s="176">
        <v>2820</v>
      </c>
      <c r="E34" s="364" t="s">
        <v>204</v>
      </c>
      <c r="F34" s="335">
        <f>F35+F36</f>
        <v>10480500</v>
      </c>
    </row>
    <row r="35" spans="1:6" ht="13.5" customHeight="1" x14ac:dyDescent="0.2">
      <c r="A35" s="365" t="s">
        <v>468</v>
      </c>
      <c r="B35" s="362"/>
      <c r="C35" s="363"/>
      <c r="D35" s="176"/>
      <c r="E35" s="364" t="s">
        <v>205</v>
      </c>
      <c r="F35" s="366">
        <v>7600000</v>
      </c>
    </row>
    <row r="36" spans="1:6" ht="13.5" customHeight="1" x14ac:dyDescent="0.2">
      <c r="A36" s="365" t="s">
        <v>469</v>
      </c>
      <c r="B36" s="362"/>
      <c r="C36" s="363"/>
      <c r="D36" s="176"/>
      <c r="E36" s="364" t="s">
        <v>206</v>
      </c>
      <c r="F36" s="366">
        <v>2880500</v>
      </c>
    </row>
    <row r="37" spans="1:6" ht="25.5" customHeight="1" x14ac:dyDescent="0.2">
      <c r="A37" s="348">
        <v>14</v>
      </c>
      <c r="B37" s="348">
        <v>852</v>
      </c>
      <c r="C37" s="348">
        <v>85295</v>
      </c>
      <c r="D37" s="174">
        <v>2820</v>
      </c>
      <c r="E37" s="349" t="s">
        <v>207</v>
      </c>
      <c r="F37" s="346">
        <v>1742700</v>
      </c>
    </row>
    <row r="38" spans="1:6" ht="26.25" customHeight="1" x14ac:dyDescent="0.2">
      <c r="A38" s="348">
        <v>15</v>
      </c>
      <c r="B38" s="348">
        <v>852</v>
      </c>
      <c r="C38" s="348">
        <v>85295</v>
      </c>
      <c r="D38" s="174">
        <v>2827</v>
      </c>
      <c r="E38" s="349" t="s">
        <v>208</v>
      </c>
      <c r="F38" s="335">
        <f>115543.68+289564.4</f>
        <v>405108.08</v>
      </c>
    </row>
    <row r="39" spans="1:6" ht="26.25" customHeight="1" x14ac:dyDescent="0.2">
      <c r="A39" s="348">
        <v>16</v>
      </c>
      <c r="B39" s="348">
        <v>853</v>
      </c>
      <c r="C39" s="348">
        <v>85395</v>
      </c>
      <c r="D39" s="174">
        <v>2820</v>
      </c>
      <c r="E39" s="349" t="s">
        <v>209</v>
      </c>
      <c r="F39" s="335">
        <v>20000</v>
      </c>
    </row>
    <row r="40" spans="1:6" ht="34.5" customHeight="1" x14ac:dyDescent="0.2">
      <c r="A40" s="348">
        <v>17</v>
      </c>
      <c r="B40" s="348">
        <v>853</v>
      </c>
      <c r="C40" s="348">
        <v>85395</v>
      </c>
      <c r="D40" s="351" t="s">
        <v>211</v>
      </c>
      <c r="E40" s="191" t="s">
        <v>212</v>
      </c>
      <c r="F40" s="335">
        <f>27806.52+157570.3+35322.49+200160.75</f>
        <v>420860.05999999994</v>
      </c>
    </row>
    <row r="41" spans="1:6" ht="15.75" customHeight="1" x14ac:dyDescent="0.2">
      <c r="A41" s="367">
        <v>18</v>
      </c>
      <c r="B41" s="367">
        <v>855</v>
      </c>
      <c r="C41" s="367">
        <v>85510</v>
      </c>
      <c r="D41" s="194">
        <v>2830</v>
      </c>
      <c r="E41" s="364" t="s">
        <v>116</v>
      </c>
      <c r="F41" s="346">
        <v>2508000</v>
      </c>
    </row>
    <row r="42" spans="1:6" ht="22.5" customHeight="1" x14ac:dyDescent="0.2">
      <c r="A42" s="348">
        <v>19</v>
      </c>
      <c r="B42" s="348">
        <v>900</v>
      </c>
      <c r="C42" s="348">
        <v>90005</v>
      </c>
      <c r="D42" s="174">
        <v>6230</v>
      </c>
      <c r="E42" s="349" t="s">
        <v>213</v>
      </c>
      <c r="F42" s="346">
        <f>F43+F44</f>
        <v>600000</v>
      </c>
    </row>
    <row r="43" spans="1:6" ht="15" customHeight="1" x14ac:dyDescent="0.2">
      <c r="A43" s="368" t="s">
        <v>214</v>
      </c>
      <c r="B43" s="348"/>
      <c r="C43" s="348"/>
      <c r="D43" s="174"/>
      <c r="E43" s="369" t="s">
        <v>215</v>
      </c>
      <c r="F43" s="370">
        <v>300000</v>
      </c>
    </row>
    <row r="44" spans="1:6" ht="13.5" customHeight="1" x14ac:dyDescent="0.2">
      <c r="A44" s="368" t="s">
        <v>216</v>
      </c>
      <c r="B44" s="348"/>
      <c r="C44" s="348"/>
      <c r="D44" s="174"/>
      <c r="E44" s="369" t="s">
        <v>217</v>
      </c>
      <c r="F44" s="370">
        <v>300000</v>
      </c>
    </row>
    <row r="45" spans="1:6" ht="15.75" customHeight="1" x14ac:dyDescent="0.2">
      <c r="A45" s="367">
        <v>20</v>
      </c>
      <c r="B45" s="367">
        <v>921</v>
      </c>
      <c r="C45" s="367">
        <v>92120</v>
      </c>
      <c r="D45" s="194">
        <v>2720</v>
      </c>
      <c r="E45" s="371" t="s">
        <v>218</v>
      </c>
      <c r="F45" s="346">
        <v>600000</v>
      </c>
    </row>
    <row r="46" spans="1:6" ht="36.75" customHeight="1" x14ac:dyDescent="0.2">
      <c r="A46" s="348">
        <v>21</v>
      </c>
      <c r="B46" s="348">
        <v>921</v>
      </c>
      <c r="C46" s="348">
        <v>92195</v>
      </c>
      <c r="D46" s="351" t="s">
        <v>219</v>
      </c>
      <c r="E46" s="349" t="s">
        <v>220</v>
      </c>
      <c r="F46" s="372">
        <v>222000</v>
      </c>
    </row>
    <row r="47" spans="1:6" ht="35.25" customHeight="1" x14ac:dyDescent="0.2">
      <c r="A47" s="348">
        <v>22</v>
      </c>
      <c r="B47" s="348">
        <v>921</v>
      </c>
      <c r="C47" s="348">
        <v>92195</v>
      </c>
      <c r="D47" s="351" t="s">
        <v>211</v>
      </c>
      <c r="E47" s="191" t="s">
        <v>221</v>
      </c>
      <c r="F47" s="335">
        <f>48080.44+272455.82</f>
        <v>320536.26</v>
      </c>
    </row>
    <row r="48" spans="1:6" ht="36.75" customHeight="1" x14ac:dyDescent="0.2">
      <c r="A48" s="348">
        <v>23</v>
      </c>
      <c r="B48" s="348">
        <v>926</v>
      </c>
      <c r="C48" s="348">
        <v>92605</v>
      </c>
      <c r="D48" s="351" t="s">
        <v>222</v>
      </c>
      <c r="E48" s="334" t="s">
        <v>223</v>
      </c>
      <c r="F48" s="335">
        <v>1936300</v>
      </c>
    </row>
    <row r="49" spans="1:8" ht="36.75" customHeight="1" x14ac:dyDescent="0.2">
      <c r="A49" s="373">
        <v>24</v>
      </c>
      <c r="B49" s="348">
        <v>926</v>
      </c>
      <c r="C49" s="348">
        <v>92605</v>
      </c>
      <c r="D49" s="351" t="s">
        <v>211</v>
      </c>
      <c r="E49" s="192" t="s">
        <v>224</v>
      </c>
      <c r="F49" s="335">
        <f>16026.81+90818.61</f>
        <v>106845.42</v>
      </c>
    </row>
    <row r="50" spans="1:8" ht="15" customHeight="1" x14ac:dyDescent="0.2">
      <c r="A50" s="494"/>
      <c r="B50" s="495"/>
      <c r="C50" s="495"/>
      <c r="D50" s="168"/>
      <c r="E50" s="495" t="s">
        <v>225</v>
      </c>
      <c r="F50" s="496">
        <f>F49+F48+F47+F46+F45+F42+F41+F40+F39+F38+F37+F34+F33+F32+F31++F27+F25+F18+F16+F30+F15+F14+F13+F12</f>
        <v>21900730.59</v>
      </c>
      <c r="H50" s="350"/>
    </row>
    <row r="51" spans="1:8" ht="17.25" customHeight="1" x14ac:dyDescent="0.2">
      <c r="A51" s="491" t="s">
        <v>179</v>
      </c>
      <c r="B51" s="492"/>
      <c r="C51" s="492"/>
      <c r="D51" s="168"/>
      <c r="E51" s="492"/>
      <c r="F51" s="493"/>
    </row>
    <row r="52" spans="1:8" ht="17.25" customHeight="1" x14ac:dyDescent="0.2">
      <c r="A52" s="339" t="s">
        <v>149</v>
      </c>
      <c r="B52" s="339" t="s">
        <v>145</v>
      </c>
      <c r="C52" s="339" t="s">
        <v>159</v>
      </c>
      <c r="D52" s="174"/>
      <c r="E52" s="374" t="s">
        <v>226</v>
      </c>
      <c r="F52" s="339" t="s">
        <v>162</v>
      </c>
    </row>
    <row r="53" spans="1:8" ht="24" customHeight="1" x14ac:dyDescent="0.2">
      <c r="A53" s="348">
        <v>1</v>
      </c>
      <c r="B53" s="348">
        <v>801</v>
      </c>
      <c r="C53" s="348">
        <v>80101</v>
      </c>
      <c r="D53" s="375" t="s">
        <v>227</v>
      </c>
      <c r="E53" s="376" t="s">
        <v>60</v>
      </c>
      <c r="F53" s="346">
        <f>2602394+5833078</f>
        <v>8435472</v>
      </c>
    </row>
    <row r="54" spans="1:8" ht="16.5" customHeight="1" x14ac:dyDescent="0.2">
      <c r="A54" s="428"/>
      <c r="B54" s="429"/>
      <c r="C54" s="430"/>
      <c r="D54" s="425"/>
      <c r="E54" s="377" t="s">
        <v>228</v>
      </c>
      <c r="F54" s="378"/>
    </row>
    <row r="55" spans="1:8" ht="15" customHeight="1" x14ac:dyDescent="0.2">
      <c r="A55" s="431"/>
      <c r="B55" s="337"/>
      <c r="C55" s="432"/>
      <c r="D55" s="426"/>
      <c r="E55" s="379" t="s">
        <v>229</v>
      </c>
      <c r="F55" s="380"/>
      <c r="G55" s="381"/>
    </row>
    <row r="56" spans="1:8" ht="26.25" customHeight="1" x14ac:dyDescent="0.2">
      <c r="A56" s="431"/>
      <c r="B56" s="337"/>
      <c r="C56" s="432"/>
      <c r="D56" s="426"/>
      <c r="E56" s="382" t="s">
        <v>230</v>
      </c>
      <c r="F56" s="380"/>
    </row>
    <row r="57" spans="1:8" ht="27" customHeight="1" x14ac:dyDescent="0.2">
      <c r="A57" s="431"/>
      <c r="B57" s="337"/>
      <c r="C57" s="432"/>
      <c r="D57" s="426"/>
      <c r="E57" s="382" t="s">
        <v>190</v>
      </c>
      <c r="F57" s="380"/>
    </row>
    <row r="58" spans="1:8" ht="14.25" customHeight="1" x14ac:dyDescent="0.2">
      <c r="A58" s="431"/>
      <c r="B58" s="337"/>
      <c r="C58" s="432"/>
      <c r="D58" s="426"/>
      <c r="E58" s="383" t="s">
        <v>231</v>
      </c>
      <c r="F58" s="380"/>
    </row>
    <row r="59" spans="1:8" ht="24" customHeight="1" x14ac:dyDescent="0.2">
      <c r="A59" s="433"/>
      <c r="B59" s="434"/>
      <c r="C59" s="435"/>
      <c r="D59" s="427"/>
      <c r="E59" s="385" t="s">
        <v>232</v>
      </c>
      <c r="F59" s="359"/>
    </row>
    <row r="60" spans="1:8" ht="15" customHeight="1" x14ac:dyDescent="0.2">
      <c r="A60" s="367">
        <v>2</v>
      </c>
      <c r="B60" s="367">
        <v>801</v>
      </c>
      <c r="C60" s="367">
        <v>80103</v>
      </c>
      <c r="D60" s="194">
        <v>2540</v>
      </c>
      <c r="E60" s="386" t="s">
        <v>233</v>
      </c>
      <c r="F60" s="346">
        <f>152496</f>
        <v>152496</v>
      </c>
    </row>
    <row r="61" spans="1:8" ht="27" customHeight="1" x14ac:dyDescent="0.2">
      <c r="A61" s="431"/>
      <c r="B61" s="337"/>
      <c r="C61" s="432"/>
      <c r="D61" s="426"/>
      <c r="E61" s="387" t="s">
        <v>230</v>
      </c>
      <c r="F61" s="378"/>
    </row>
    <row r="62" spans="1:8" ht="15" customHeight="1" x14ac:dyDescent="0.2">
      <c r="A62" s="433"/>
      <c r="B62" s="434"/>
      <c r="C62" s="435"/>
      <c r="D62" s="427"/>
      <c r="E62" s="384" t="s">
        <v>231</v>
      </c>
      <c r="F62" s="359"/>
    </row>
    <row r="63" spans="1:8" ht="26.25" customHeight="1" x14ac:dyDescent="0.2">
      <c r="A63" s="348">
        <v>3</v>
      </c>
      <c r="B63" s="348">
        <v>801</v>
      </c>
      <c r="C63" s="348">
        <v>80104</v>
      </c>
      <c r="D63" s="351" t="s">
        <v>227</v>
      </c>
      <c r="E63" s="376" t="s">
        <v>79</v>
      </c>
      <c r="F63" s="372">
        <f>7360256+2051055-50000</f>
        <v>9361311</v>
      </c>
    </row>
    <row r="64" spans="1:8" ht="15.2" customHeight="1" x14ac:dyDescent="0.2">
      <c r="A64" s="428"/>
      <c r="B64" s="429"/>
      <c r="C64" s="430"/>
      <c r="D64" s="425"/>
      <c r="E64" s="377" t="s">
        <v>193</v>
      </c>
      <c r="F64" s="378"/>
    </row>
    <row r="65" spans="1:6" ht="15.2" customHeight="1" x14ac:dyDescent="0.2">
      <c r="A65" s="431"/>
      <c r="B65" s="337"/>
      <c r="C65" s="432"/>
      <c r="D65" s="426"/>
      <c r="E65" s="388" t="s">
        <v>191</v>
      </c>
      <c r="F65" s="380"/>
    </row>
    <row r="66" spans="1:6" ht="15.2" customHeight="1" x14ac:dyDescent="0.2">
      <c r="A66" s="431"/>
      <c r="B66" s="337"/>
      <c r="C66" s="432"/>
      <c r="D66" s="426"/>
      <c r="E66" s="388" t="s">
        <v>192</v>
      </c>
      <c r="F66" s="380"/>
    </row>
    <row r="67" spans="1:6" ht="23.25" customHeight="1" x14ac:dyDescent="0.2">
      <c r="A67" s="431"/>
      <c r="B67" s="337"/>
      <c r="C67" s="432"/>
      <c r="D67" s="436"/>
      <c r="E67" s="389" t="s">
        <v>234</v>
      </c>
      <c r="F67" s="380"/>
    </row>
    <row r="68" spans="1:6" ht="15.2" customHeight="1" x14ac:dyDescent="0.2">
      <c r="A68" s="431"/>
      <c r="B68" s="337"/>
      <c r="C68" s="432"/>
      <c r="D68" s="426"/>
      <c r="E68" s="388" t="s">
        <v>235</v>
      </c>
      <c r="F68" s="380"/>
    </row>
    <row r="69" spans="1:6" ht="15.2" customHeight="1" x14ac:dyDescent="0.2">
      <c r="A69" s="431"/>
      <c r="B69" s="337"/>
      <c r="C69" s="432"/>
      <c r="D69" s="426"/>
      <c r="E69" s="382" t="s">
        <v>236</v>
      </c>
      <c r="F69" s="380"/>
    </row>
    <row r="70" spans="1:6" ht="15.2" customHeight="1" x14ac:dyDescent="0.2">
      <c r="A70" s="431"/>
      <c r="B70" s="337"/>
      <c r="C70" s="432"/>
      <c r="D70" s="426"/>
      <c r="E70" s="382" t="s">
        <v>237</v>
      </c>
      <c r="F70" s="380"/>
    </row>
    <row r="71" spans="1:6" ht="15.2" customHeight="1" x14ac:dyDescent="0.2">
      <c r="A71" s="431"/>
      <c r="B71" s="337"/>
      <c r="C71" s="432"/>
      <c r="D71" s="426"/>
      <c r="E71" s="388" t="s">
        <v>195</v>
      </c>
      <c r="F71" s="380"/>
    </row>
    <row r="72" spans="1:6" ht="15.2" customHeight="1" x14ac:dyDescent="0.2">
      <c r="A72" s="431"/>
      <c r="B72" s="337"/>
      <c r="C72" s="432"/>
      <c r="D72" s="426"/>
      <c r="E72" s="388" t="s">
        <v>238</v>
      </c>
      <c r="F72" s="380"/>
    </row>
    <row r="73" spans="1:6" ht="15.2" customHeight="1" x14ac:dyDescent="0.2">
      <c r="A73" s="431"/>
      <c r="B73" s="337"/>
      <c r="C73" s="432"/>
      <c r="D73" s="426"/>
      <c r="E73" s="382" t="s">
        <v>239</v>
      </c>
      <c r="F73" s="380"/>
    </row>
    <row r="74" spans="1:6" ht="15.2" customHeight="1" x14ac:dyDescent="0.2">
      <c r="A74" s="433"/>
      <c r="B74" s="434"/>
      <c r="C74" s="435"/>
      <c r="D74" s="427"/>
      <c r="E74" s="390" t="s">
        <v>194</v>
      </c>
      <c r="F74" s="391"/>
    </row>
    <row r="75" spans="1:6" ht="15.2" customHeight="1" x14ac:dyDescent="0.2">
      <c r="A75" s="431"/>
      <c r="B75" s="337"/>
      <c r="C75" s="432"/>
      <c r="D75" s="426"/>
      <c r="E75" s="392" t="s">
        <v>196</v>
      </c>
      <c r="F75" s="393"/>
    </row>
    <row r="76" spans="1:6" ht="15.2" customHeight="1" x14ac:dyDescent="0.2">
      <c r="A76" s="431"/>
      <c r="B76" s="337"/>
      <c r="C76" s="432"/>
      <c r="D76" s="426"/>
      <c r="E76" s="383" t="s">
        <v>240</v>
      </c>
      <c r="F76" s="380"/>
    </row>
    <row r="77" spans="1:6" ht="15.2" customHeight="1" x14ac:dyDescent="0.2">
      <c r="A77" s="431"/>
      <c r="B77" s="337"/>
      <c r="C77" s="432"/>
      <c r="D77" s="426"/>
      <c r="E77" s="383" t="s">
        <v>241</v>
      </c>
      <c r="F77" s="380"/>
    </row>
    <row r="78" spans="1:6" ht="15.2" customHeight="1" x14ac:dyDescent="0.2">
      <c r="A78" s="433"/>
      <c r="B78" s="434"/>
      <c r="C78" s="435"/>
      <c r="D78" s="427"/>
      <c r="E78" s="394" t="s">
        <v>242</v>
      </c>
      <c r="F78" s="359"/>
    </row>
    <row r="79" spans="1:6" ht="17.25" customHeight="1" x14ac:dyDescent="0.2">
      <c r="A79" s="348">
        <v>4</v>
      </c>
      <c r="B79" s="348">
        <v>801</v>
      </c>
      <c r="C79" s="348">
        <v>80106</v>
      </c>
      <c r="D79" s="174">
        <v>2540</v>
      </c>
      <c r="E79" s="395" t="s">
        <v>243</v>
      </c>
      <c r="F79" s="335">
        <v>70572</v>
      </c>
    </row>
    <row r="80" spans="1:6" ht="16.5" customHeight="1" x14ac:dyDescent="0.2">
      <c r="A80" s="431"/>
      <c r="B80" s="337"/>
      <c r="C80" s="432"/>
      <c r="D80" s="425"/>
      <c r="E80" s="396" t="s">
        <v>244</v>
      </c>
      <c r="F80" s="397"/>
    </row>
    <row r="81" spans="1:6" ht="13.5" customHeight="1" x14ac:dyDescent="0.2">
      <c r="A81" s="367">
        <v>5</v>
      </c>
      <c r="B81" s="367">
        <v>801</v>
      </c>
      <c r="C81" s="367">
        <v>80115</v>
      </c>
      <c r="D81" s="174">
        <v>2540</v>
      </c>
      <c r="E81" s="386" t="s">
        <v>81</v>
      </c>
      <c r="F81" s="346">
        <f>2702384</f>
        <v>2702384</v>
      </c>
    </row>
    <row r="82" spans="1:6" ht="28.5" customHeight="1" x14ac:dyDescent="0.2">
      <c r="A82" s="437"/>
      <c r="B82" s="438"/>
      <c r="C82" s="439"/>
      <c r="D82" s="440"/>
      <c r="E82" s="399" t="s">
        <v>245</v>
      </c>
      <c r="F82" s="346"/>
    </row>
    <row r="83" spans="1:6" ht="13.5" customHeight="1" x14ac:dyDescent="0.2">
      <c r="A83" s="367">
        <v>6</v>
      </c>
      <c r="B83" s="367">
        <v>801</v>
      </c>
      <c r="C83" s="367">
        <v>80116</v>
      </c>
      <c r="D83" s="174">
        <v>2540</v>
      </c>
      <c r="E83" s="386" t="s">
        <v>246</v>
      </c>
      <c r="F83" s="346">
        <v>5194583</v>
      </c>
    </row>
    <row r="84" spans="1:6" ht="15" customHeight="1" x14ac:dyDescent="0.2">
      <c r="A84" s="428"/>
      <c r="B84" s="429"/>
      <c r="C84" s="430"/>
      <c r="D84" s="425"/>
      <c r="E84" s="400" t="s">
        <v>247</v>
      </c>
      <c r="F84" s="378"/>
    </row>
    <row r="85" spans="1:6" ht="25.5" customHeight="1" x14ac:dyDescent="0.2">
      <c r="A85" s="431"/>
      <c r="B85" s="337"/>
      <c r="C85" s="432"/>
      <c r="D85" s="426"/>
      <c r="E85" s="379" t="s">
        <v>248</v>
      </c>
      <c r="F85" s="380"/>
    </row>
    <row r="86" spans="1:6" ht="13.5" customHeight="1" x14ac:dyDescent="0.2">
      <c r="A86" s="431"/>
      <c r="B86" s="337"/>
      <c r="C86" s="432"/>
      <c r="D86" s="426"/>
      <c r="E86" s="383" t="s">
        <v>249</v>
      </c>
      <c r="F86" s="380"/>
    </row>
    <row r="87" spans="1:6" ht="25.5" customHeight="1" x14ac:dyDescent="0.2">
      <c r="A87" s="431"/>
      <c r="B87" s="337"/>
      <c r="C87" s="432"/>
      <c r="D87" s="426"/>
      <c r="E87" s="401" t="s">
        <v>250</v>
      </c>
      <c r="F87" s="393"/>
    </row>
    <row r="88" spans="1:6" ht="27.75" customHeight="1" x14ac:dyDescent="0.2">
      <c r="A88" s="431"/>
      <c r="B88" s="337"/>
      <c r="C88" s="432"/>
      <c r="D88" s="426"/>
      <c r="E88" s="379" t="s">
        <v>251</v>
      </c>
      <c r="F88" s="380"/>
    </row>
    <row r="89" spans="1:6" ht="15.75" customHeight="1" x14ac:dyDescent="0.2">
      <c r="A89" s="431"/>
      <c r="B89" s="337"/>
      <c r="C89" s="432"/>
      <c r="D89" s="426"/>
      <c r="E89" s="383" t="s">
        <v>252</v>
      </c>
      <c r="F89" s="380"/>
    </row>
    <row r="90" spans="1:6" ht="15" customHeight="1" x14ac:dyDescent="0.2">
      <c r="A90" s="431"/>
      <c r="B90" s="337"/>
      <c r="C90" s="432"/>
      <c r="D90" s="436"/>
      <c r="E90" s="402" t="s">
        <v>253</v>
      </c>
      <c r="F90" s="380"/>
    </row>
    <row r="91" spans="1:6" ht="15" customHeight="1" x14ac:dyDescent="0.2">
      <c r="A91" s="431"/>
      <c r="B91" s="337"/>
      <c r="C91" s="432"/>
      <c r="D91" s="436"/>
      <c r="E91" s="403" t="s">
        <v>254</v>
      </c>
      <c r="F91" s="393"/>
    </row>
    <row r="92" spans="1:6" ht="15.75" customHeight="1" x14ac:dyDescent="0.2">
      <c r="A92" s="431"/>
      <c r="B92" s="337"/>
      <c r="C92" s="432"/>
      <c r="D92" s="436"/>
      <c r="E92" s="392" t="s">
        <v>255</v>
      </c>
      <c r="F92" s="393"/>
    </row>
    <row r="93" spans="1:6" ht="27" customHeight="1" x14ac:dyDescent="0.2">
      <c r="A93" s="433"/>
      <c r="B93" s="434"/>
      <c r="C93" s="435"/>
      <c r="D93" s="427"/>
      <c r="E93" s="385" t="s">
        <v>256</v>
      </c>
      <c r="F93" s="359"/>
    </row>
    <row r="94" spans="1:6" ht="24.75" customHeight="1" x14ac:dyDescent="0.2">
      <c r="A94" s="348">
        <v>7</v>
      </c>
      <c r="B94" s="348">
        <v>801</v>
      </c>
      <c r="C94" s="348">
        <v>80117</v>
      </c>
      <c r="D94" s="351" t="s">
        <v>227</v>
      </c>
      <c r="E94" s="376" t="s">
        <v>82</v>
      </c>
      <c r="F94" s="346">
        <f>1606616+1004162</f>
        <v>2610778</v>
      </c>
    </row>
    <row r="95" spans="1:6" ht="28.5" customHeight="1" x14ac:dyDescent="0.2">
      <c r="A95" s="431"/>
      <c r="B95" s="337"/>
      <c r="C95" s="432"/>
      <c r="D95" s="426"/>
      <c r="E95" s="401" t="s">
        <v>257</v>
      </c>
      <c r="F95" s="393"/>
    </row>
    <row r="96" spans="1:6" ht="26.25" customHeight="1" x14ac:dyDescent="0.2">
      <c r="A96" s="431"/>
      <c r="B96" s="337"/>
      <c r="C96" s="432"/>
      <c r="D96" s="426"/>
      <c r="E96" s="404" t="s">
        <v>258</v>
      </c>
      <c r="F96" s="380"/>
    </row>
    <row r="97" spans="1:6" ht="25.5" customHeight="1" x14ac:dyDescent="0.2">
      <c r="A97" s="431"/>
      <c r="B97" s="337"/>
      <c r="C97" s="432"/>
      <c r="D97" s="426"/>
      <c r="E97" s="385" t="s">
        <v>259</v>
      </c>
      <c r="F97" s="397"/>
    </row>
    <row r="98" spans="1:6" ht="27" customHeight="1" x14ac:dyDescent="0.2">
      <c r="A98" s="348">
        <v>8</v>
      </c>
      <c r="B98" s="348">
        <v>801</v>
      </c>
      <c r="C98" s="348">
        <v>80120</v>
      </c>
      <c r="D98" s="351" t="s">
        <v>227</v>
      </c>
      <c r="E98" s="376" t="s">
        <v>83</v>
      </c>
      <c r="F98" s="346">
        <f>3353811+3084625</f>
        <v>6438436</v>
      </c>
    </row>
    <row r="99" spans="1:6" ht="16.5" customHeight="1" x14ac:dyDescent="0.2">
      <c r="A99" s="431"/>
      <c r="B99" s="337"/>
      <c r="C99" s="432"/>
      <c r="D99" s="426"/>
      <c r="E99" s="379" t="s">
        <v>260</v>
      </c>
      <c r="F99" s="380"/>
    </row>
    <row r="100" spans="1:6" ht="24.75" customHeight="1" x14ac:dyDescent="0.2">
      <c r="A100" s="431"/>
      <c r="B100" s="337"/>
      <c r="C100" s="432"/>
      <c r="D100" s="436"/>
      <c r="E100" s="379" t="s">
        <v>261</v>
      </c>
      <c r="F100" s="380"/>
    </row>
    <row r="101" spans="1:6" ht="24" customHeight="1" x14ac:dyDescent="0.2">
      <c r="A101" s="431"/>
      <c r="B101" s="337"/>
      <c r="C101" s="432"/>
      <c r="D101" s="436"/>
      <c r="E101" s="405" t="s">
        <v>262</v>
      </c>
      <c r="F101" s="380"/>
    </row>
    <row r="102" spans="1:6" ht="25.5" customHeight="1" x14ac:dyDescent="0.2">
      <c r="A102" s="431"/>
      <c r="B102" s="337"/>
      <c r="C102" s="432"/>
      <c r="D102" s="426"/>
      <c r="E102" s="379" t="s">
        <v>263</v>
      </c>
      <c r="F102" s="380"/>
    </row>
    <row r="103" spans="1:6" ht="25.5" customHeight="1" x14ac:dyDescent="0.2">
      <c r="A103" s="431"/>
      <c r="B103" s="337"/>
      <c r="C103" s="432"/>
      <c r="D103" s="426"/>
      <c r="E103" s="388" t="s">
        <v>264</v>
      </c>
      <c r="F103" s="380"/>
    </row>
    <row r="104" spans="1:6" ht="25.5" customHeight="1" x14ac:dyDescent="0.2">
      <c r="A104" s="431"/>
      <c r="B104" s="337"/>
      <c r="C104" s="432"/>
      <c r="D104" s="426"/>
      <c r="E104" s="382" t="s">
        <v>198</v>
      </c>
      <c r="F104" s="380"/>
    </row>
    <row r="105" spans="1:6" ht="26.25" customHeight="1" x14ac:dyDescent="0.2">
      <c r="A105" s="431"/>
      <c r="B105" s="337"/>
      <c r="C105" s="432"/>
      <c r="D105" s="426"/>
      <c r="E105" s="382" t="s">
        <v>199</v>
      </c>
      <c r="F105" s="380"/>
    </row>
    <row r="106" spans="1:6" ht="15" customHeight="1" x14ac:dyDescent="0.2">
      <c r="A106" s="431"/>
      <c r="B106" s="337"/>
      <c r="C106" s="432"/>
      <c r="D106" s="426"/>
      <c r="E106" s="383" t="s">
        <v>265</v>
      </c>
      <c r="F106" s="380"/>
    </row>
    <row r="107" spans="1:6" ht="15.75" customHeight="1" x14ac:dyDescent="0.2">
      <c r="A107" s="433"/>
      <c r="B107" s="434"/>
      <c r="C107" s="435"/>
      <c r="D107" s="427"/>
      <c r="E107" s="394" t="s">
        <v>266</v>
      </c>
      <c r="F107" s="359"/>
    </row>
    <row r="108" spans="1:6" ht="51" customHeight="1" x14ac:dyDescent="0.2">
      <c r="A108" s="441">
        <v>9</v>
      </c>
      <c r="B108" s="441">
        <v>801</v>
      </c>
      <c r="C108" s="441">
        <v>80149</v>
      </c>
      <c r="D108" s="442" t="s">
        <v>227</v>
      </c>
      <c r="E108" s="395" t="s">
        <v>267</v>
      </c>
      <c r="F108" s="335">
        <f>2272895+24507</f>
        <v>2297402</v>
      </c>
    </row>
    <row r="109" spans="1:6" ht="28.5" customHeight="1" x14ac:dyDescent="0.2">
      <c r="A109" s="428"/>
      <c r="B109" s="429"/>
      <c r="C109" s="430"/>
      <c r="D109" s="443"/>
      <c r="E109" s="406" t="s">
        <v>268</v>
      </c>
      <c r="F109" s="378"/>
    </row>
    <row r="110" spans="1:6" ht="15.2" customHeight="1" x14ac:dyDescent="0.2">
      <c r="A110" s="431"/>
      <c r="B110" s="337"/>
      <c r="C110" s="432"/>
      <c r="D110" s="426"/>
      <c r="E110" s="382" t="s">
        <v>194</v>
      </c>
      <c r="F110" s="380"/>
    </row>
    <row r="111" spans="1:6" ht="15.2" customHeight="1" x14ac:dyDescent="0.2">
      <c r="A111" s="431"/>
      <c r="B111" s="337"/>
      <c r="C111" s="432"/>
      <c r="D111" s="426"/>
      <c r="E111" s="382" t="s">
        <v>269</v>
      </c>
      <c r="F111" s="380"/>
    </row>
    <row r="112" spans="1:6" ht="15.2" customHeight="1" x14ac:dyDescent="0.2">
      <c r="A112" s="431"/>
      <c r="B112" s="337"/>
      <c r="C112" s="432"/>
      <c r="D112" s="426"/>
      <c r="E112" s="407" t="s">
        <v>193</v>
      </c>
      <c r="F112" s="393"/>
    </row>
    <row r="113" spans="1:7" ht="15.2" customHeight="1" x14ac:dyDescent="0.2">
      <c r="A113" s="431"/>
      <c r="B113" s="337"/>
      <c r="C113" s="432"/>
      <c r="D113" s="426"/>
      <c r="E113" s="388" t="s">
        <v>192</v>
      </c>
      <c r="F113" s="380"/>
    </row>
    <row r="114" spans="1:7" ht="15.2" customHeight="1" x14ac:dyDescent="0.2">
      <c r="A114" s="431"/>
      <c r="B114" s="337"/>
      <c r="C114" s="432"/>
      <c r="D114" s="426"/>
      <c r="E114" s="382" t="s">
        <v>270</v>
      </c>
      <c r="F114" s="380"/>
    </row>
    <row r="115" spans="1:7" ht="15.2" customHeight="1" x14ac:dyDescent="0.2">
      <c r="A115" s="431"/>
      <c r="B115" s="337"/>
      <c r="C115" s="432"/>
      <c r="D115" s="426"/>
      <c r="E115" s="382" t="s">
        <v>271</v>
      </c>
      <c r="F115" s="380"/>
    </row>
    <row r="116" spans="1:7" ht="15.2" customHeight="1" x14ac:dyDescent="0.2">
      <c r="A116" s="431"/>
      <c r="B116" s="337"/>
      <c r="C116" s="432"/>
      <c r="D116" s="426"/>
      <c r="E116" s="382" t="s">
        <v>237</v>
      </c>
      <c r="F116" s="380"/>
    </row>
    <row r="117" spans="1:7" ht="15.2" customHeight="1" x14ac:dyDescent="0.2">
      <c r="A117" s="431"/>
      <c r="B117" s="337"/>
      <c r="C117" s="432"/>
      <c r="D117" s="444"/>
      <c r="E117" s="388" t="s">
        <v>195</v>
      </c>
      <c r="F117" s="380"/>
    </row>
    <row r="118" spans="1:7" ht="15.2" customHeight="1" x14ac:dyDescent="0.2">
      <c r="A118" s="431"/>
      <c r="B118" s="337"/>
      <c r="C118" s="432"/>
      <c r="D118" s="426"/>
      <c r="E118" s="388" t="s">
        <v>191</v>
      </c>
      <c r="F118" s="380"/>
    </row>
    <row r="119" spans="1:7" ht="15.2" customHeight="1" x14ac:dyDescent="0.2">
      <c r="A119" s="431"/>
      <c r="B119" s="337"/>
      <c r="C119" s="432"/>
      <c r="D119" s="426"/>
      <c r="E119" s="408" t="s">
        <v>242</v>
      </c>
      <c r="F119" s="393"/>
    </row>
    <row r="120" spans="1:7" ht="15.2" customHeight="1" x14ac:dyDescent="0.2">
      <c r="A120" s="433"/>
      <c r="B120" s="434"/>
      <c r="C120" s="435"/>
      <c r="D120" s="427"/>
      <c r="E120" s="409" t="s">
        <v>240</v>
      </c>
      <c r="F120" s="359"/>
    </row>
    <row r="121" spans="1:7" ht="39" customHeight="1" x14ac:dyDescent="0.2">
      <c r="A121" s="441">
        <v>10</v>
      </c>
      <c r="B121" s="441">
        <v>801</v>
      </c>
      <c r="C121" s="441">
        <v>80150</v>
      </c>
      <c r="D121" s="442" t="s">
        <v>227</v>
      </c>
      <c r="E121" s="395" t="s">
        <v>272</v>
      </c>
      <c r="F121" s="335">
        <f>158853+90670</f>
        <v>249523</v>
      </c>
    </row>
    <row r="122" spans="1:7" ht="25.5" customHeight="1" x14ac:dyDescent="0.2">
      <c r="A122" s="431"/>
      <c r="B122" s="337"/>
      <c r="C122" s="432"/>
      <c r="D122" s="426"/>
      <c r="E122" s="379" t="s">
        <v>273</v>
      </c>
      <c r="F122" s="380"/>
    </row>
    <row r="123" spans="1:7" ht="16.5" customHeight="1" x14ac:dyDescent="0.2">
      <c r="A123" s="433"/>
      <c r="B123" s="434"/>
      <c r="C123" s="435"/>
      <c r="D123" s="445"/>
      <c r="E123" s="410" t="s">
        <v>231</v>
      </c>
      <c r="F123" s="391"/>
    </row>
    <row r="124" spans="1:7" ht="16.5" customHeight="1" x14ac:dyDescent="0.2">
      <c r="A124" s="431"/>
      <c r="B124" s="337"/>
      <c r="C124" s="432"/>
      <c r="D124" s="426"/>
      <c r="E124" s="408" t="s">
        <v>228</v>
      </c>
      <c r="F124" s="393"/>
    </row>
    <row r="125" spans="1:7" ht="15.75" customHeight="1" x14ac:dyDescent="0.2">
      <c r="A125" s="433"/>
      <c r="B125" s="434"/>
      <c r="C125" s="435"/>
      <c r="D125" s="427"/>
      <c r="E125" s="385" t="s">
        <v>229</v>
      </c>
      <c r="F125" s="359"/>
      <c r="G125" s="381"/>
    </row>
    <row r="126" spans="1:7" ht="13.5" customHeight="1" x14ac:dyDescent="0.2">
      <c r="A126" s="446">
        <v>11</v>
      </c>
      <c r="B126" s="446">
        <v>801</v>
      </c>
      <c r="C126" s="446">
        <v>80151</v>
      </c>
      <c r="D126" s="440">
        <v>2540</v>
      </c>
      <c r="E126" s="386" t="s">
        <v>274</v>
      </c>
      <c r="F126" s="346">
        <f>60410</f>
        <v>60410</v>
      </c>
    </row>
    <row r="127" spans="1:7" ht="15.2" customHeight="1" x14ac:dyDescent="0.2">
      <c r="A127" s="428"/>
      <c r="B127" s="429"/>
      <c r="C127" s="430"/>
      <c r="D127" s="443"/>
      <c r="E127" s="400" t="s">
        <v>275</v>
      </c>
      <c r="F127" s="378"/>
    </row>
    <row r="128" spans="1:7" ht="15.2" customHeight="1" x14ac:dyDescent="0.2">
      <c r="A128" s="433"/>
      <c r="B128" s="434"/>
      <c r="C128" s="435"/>
      <c r="D128" s="447"/>
      <c r="E128" s="394" t="s">
        <v>276</v>
      </c>
      <c r="F128" s="359"/>
    </row>
    <row r="129" spans="1:6" ht="102" customHeight="1" x14ac:dyDescent="0.2">
      <c r="A129" s="441">
        <v>12</v>
      </c>
      <c r="B129" s="441">
        <v>801</v>
      </c>
      <c r="C129" s="441">
        <v>80152</v>
      </c>
      <c r="D129" s="442" t="s">
        <v>227</v>
      </c>
      <c r="E129" s="395" t="s">
        <v>277</v>
      </c>
      <c r="F129" s="335">
        <f>221339+382609</f>
        <v>603948</v>
      </c>
    </row>
    <row r="130" spans="1:6" ht="15" customHeight="1" x14ac:dyDescent="0.2">
      <c r="A130" s="428"/>
      <c r="B130" s="429"/>
      <c r="C130" s="430"/>
      <c r="D130" s="425"/>
      <c r="E130" s="411" t="s">
        <v>278</v>
      </c>
      <c r="F130" s="378"/>
    </row>
    <row r="131" spans="1:6" ht="24.75" customHeight="1" x14ac:dyDescent="0.2">
      <c r="A131" s="431"/>
      <c r="B131" s="337"/>
      <c r="C131" s="432"/>
      <c r="D131" s="426"/>
      <c r="E131" s="401" t="s">
        <v>257</v>
      </c>
      <c r="F131" s="393"/>
    </row>
    <row r="132" spans="1:6" ht="15" customHeight="1" x14ac:dyDescent="0.2">
      <c r="A132" s="431"/>
      <c r="B132" s="337"/>
      <c r="C132" s="432"/>
      <c r="D132" s="426"/>
      <c r="E132" s="388" t="s">
        <v>266</v>
      </c>
      <c r="F132" s="380"/>
    </row>
    <row r="133" spans="1:6" ht="22.9" customHeight="1" x14ac:dyDescent="0.2">
      <c r="A133" s="431"/>
      <c r="B133" s="337"/>
      <c r="C133" s="432"/>
      <c r="D133" s="426"/>
      <c r="E133" s="412" t="s">
        <v>245</v>
      </c>
      <c r="F133" s="380"/>
    </row>
    <row r="134" spans="1:6" ht="24.75" customHeight="1" x14ac:dyDescent="0.2">
      <c r="A134" s="431"/>
      <c r="B134" s="337"/>
      <c r="C134" s="432"/>
      <c r="D134" s="426"/>
      <c r="E134" s="382" t="s">
        <v>199</v>
      </c>
      <c r="F134" s="380"/>
    </row>
    <row r="135" spans="1:6" ht="24" customHeight="1" x14ac:dyDescent="0.2">
      <c r="A135" s="433"/>
      <c r="B135" s="434"/>
      <c r="C135" s="435"/>
      <c r="D135" s="427"/>
      <c r="E135" s="385" t="s">
        <v>259</v>
      </c>
      <c r="F135" s="359"/>
    </row>
    <row r="136" spans="1:6" ht="15.75" customHeight="1" x14ac:dyDescent="0.2">
      <c r="A136" s="448">
        <v>13</v>
      </c>
      <c r="B136" s="448">
        <v>853</v>
      </c>
      <c r="C136" s="448">
        <v>85311</v>
      </c>
      <c r="D136" s="449">
        <v>2580</v>
      </c>
      <c r="E136" s="384" t="s">
        <v>279</v>
      </c>
      <c r="F136" s="359">
        <v>230801</v>
      </c>
    </row>
    <row r="137" spans="1:6" ht="18" customHeight="1" x14ac:dyDescent="0.2">
      <c r="A137" s="437"/>
      <c r="B137" s="438"/>
      <c r="C137" s="435"/>
      <c r="D137" s="427"/>
      <c r="E137" s="384" t="s">
        <v>280</v>
      </c>
      <c r="F137" s="359"/>
    </row>
    <row r="138" spans="1:6" ht="15.75" customHeight="1" x14ac:dyDescent="0.2">
      <c r="A138" s="446">
        <v>14</v>
      </c>
      <c r="B138" s="446">
        <v>854</v>
      </c>
      <c r="C138" s="138">
        <v>85402</v>
      </c>
      <c r="D138" s="449">
        <v>2540</v>
      </c>
      <c r="E138" s="195" t="s">
        <v>281</v>
      </c>
      <c r="F138" s="346">
        <f>984049</f>
        <v>984049</v>
      </c>
    </row>
    <row r="139" spans="1:6" ht="22.5" customHeight="1" x14ac:dyDescent="0.2">
      <c r="A139" s="437"/>
      <c r="B139" s="438"/>
      <c r="C139" s="439"/>
      <c r="D139" s="440"/>
      <c r="E139" s="395" t="s">
        <v>282</v>
      </c>
      <c r="F139" s="346"/>
    </row>
    <row r="140" spans="1:6" ht="15.75" customHeight="1" x14ac:dyDescent="0.2">
      <c r="A140" s="446">
        <v>15</v>
      </c>
      <c r="B140" s="446">
        <v>854</v>
      </c>
      <c r="C140" s="446">
        <v>85404</v>
      </c>
      <c r="D140" s="450">
        <v>2540</v>
      </c>
      <c r="E140" s="386" t="s">
        <v>283</v>
      </c>
      <c r="F140" s="346">
        <f>534790</f>
        <v>534790</v>
      </c>
    </row>
    <row r="141" spans="1:6" ht="15" customHeight="1" x14ac:dyDescent="0.2">
      <c r="A141" s="431"/>
      <c r="B141" s="337"/>
      <c r="C141" s="432"/>
      <c r="D141" s="426"/>
      <c r="E141" s="383" t="s">
        <v>240</v>
      </c>
      <c r="F141" s="393"/>
    </row>
    <row r="142" spans="1:6" ht="13.5" customHeight="1" x14ac:dyDescent="0.2">
      <c r="A142" s="431"/>
      <c r="B142" s="337"/>
      <c r="C142" s="432"/>
      <c r="D142" s="426"/>
      <c r="E142" s="413" t="s">
        <v>192</v>
      </c>
      <c r="F142" s="380"/>
    </row>
    <row r="143" spans="1:6" ht="24.75" customHeight="1" x14ac:dyDescent="0.2">
      <c r="A143" s="431"/>
      <c r="B143" s="337"/>
      <c r="C143" s="432"/>
      <c r="D143" s="436"/>
      <c r="E143" s="414" t="s">
        <v>268</v>
      </c>
      <c r="F143" s="380"/>
    </row>
    <row r="144" spans="1:6" ht="13.5" customHeight="1" x14ac:dyDescent="0.2">
      <c r="A144" s="431"/>
      <c r="B144" s="337"/>
      <c r="C144" s="432"/>
      <c r="D144" s="426"/>
      <c r="E144" s="382" t="s">
        <v>269</v>
      </c>
      <c r="F144" s="380"/>
    </row>
    <row r="145" spans="1:6" ht="13.5" customHeight="1" x14ac:dyDescent="0.2">
      <c r="A145" s="431"/>
      <c r="B145" s="337"/>
      <c r="C145" s="432"/>
      <c r="D145" s="426"/>
      <c r="E145" s="388" t="s">
        <v>195</v>
      </c>
      <c r="F145" s="380"/>
    </row>
    <row r="146" spans="1:6" ht="13.5" customHeight="1" x14ac:dyDescent="0.2">
      <c r="A146" s="431"/>
      <c r="B146" s="337"/>
      <c r="C146" s="432"/>
      <c r="D146" s="426"/>
      <c r="E146" s="382" t="s">
        <v>270</v>
      </c>
      <c r="F146" s="380"/>
    </row>
    <row r="147" spans="1:6" ht="13.5" customHeight="1" x14ac:dyDescent="0.2">
      <c r="A147" s="431"/>
      <c r="B147" s="337"/>
      <c r="C147" s="432"/>
      <c r="D147" s="426"/>
      <c r="E147" s="382" t="s">
        <v>237</v>
      </c>
      <c r="F147" s="380"/>
    </row>
    <row r="148" spans="1:6" ht="13.5" customHeight="1" x14ac:dyDescent="0.2">
      <c r="A148" s="431"/>
      <c r="B148" s="337"/>
      <c r="C148" s="432"/>
      <c r="D148" s="426"/>
      <c r="E148" s="407" t="s">
        <v>193</v>
      </c>
      <c r="F148" s="393"/>
    </row>
    <row r="149" spans="1:6" ht="14.25" customHeight="1" x14ac:dyDescent="0.2">
      <c r="A149" s="431"/>
      <c r="B149" s="337"/>
      <c r="C149" s="432"/>
      <c r="D149" s="426"/>
      <c r="E149" s="382" t="s">
        <v>271</v>
      </c>
      <c r="F149" s="380"/>
    </row>
    <row r="150" spans="1:6" ht="14.25" customHeight="1" x14ac:dyDescent="0.2">
      <c r="A150" s="433"/>
      <c r="B150" s="434"/>
      <c r="C150" s="435"/>
      <c r="D150" s="426"/>
      <c r="E150" s="407" t="s">
        <v>191</v>
      </c>
      <c r="F150" s="359"/>
    </row>
    <row r="151" spans="1:6" ht="25.5" customHeight="1" x14ac:dyDescent="0.2">
      <c r="A151" s="451">
        <v>16</v>
      </c>
      <c r="B151" s="451">
        <v>854</v>
      </c>
      <c r="C151" s="451">
        <v>85406</v>
      </c>
      <c r="D151" s="440">
        <v>2540</v>
      </c>
      <c r="E151" s="415" t="s">
        <v>284</v>
      </c>
      <c r="F151" s="346">
        <f>60974</f>
        <v>60974</v>
      </c>
    </row>
    <row r="152" spans="1:6" ht="15.75" customHeight="1" x14ac:dyDescent="0.2">
      <c r="A152" s="428"/>
      <c r="B152" s="429"/>
      <c r="C152" s="430"/>
      <c r="D152" s="425"/>
      <c r="E152" s="416" t="s">
        <v>285</v>
      </c>
      <c r="F152" s="378"/>
    </row>
    <row r="153" spans="1:6" ht="37.5" customHeight="1" x14ac:dyDescent="0.2">
      <c r="A153" s="433"/>
      <c r="B153" s="434"/>
      <c r="C153" s="435"/>
      <c r="D153" s="427"/>
      <c r="E153" s="417" t="s">
        <v>286</v>
      </c>
      <c r="F153" s="359"/>
    </row>
    <row r="154" spans="1:6" ht="16.5" customHeight="1" x14ac:dyDescent="0.2">
      <c r="A154" s="367">
        <v>17</v>
      </c>
      <c r="B154" s="367">
        <v>854</v>
      </c>
      <c r="C154" s="367">
        <v>85410</v>
      </c>
      <c r="D154" s="169">
        <v>2590</v>
      </c>
      <c r="E154" s="386" t="s">
        <v>112</v>
      </c>
      <c r="F154" s="346">
        <f>911326</f>
        <v>911326</v>
      </c>
    </row>
    <row r="155" spans="1:6" ht="13.5" customHeight="1" x14ac:dyDescent="0.2">
      <c r="A155" s="371"/>
      <c r="B155" s="386"/>
      <c r="C155" s="398"/>
      <c r="D155" s="193"/>
      <c r="E155" s="384" t="s">
        <v>287</v>
      </c>
      <c r="F155" s="346"/>
    </row>
    <row r="156" spans="1:6" ht="14.25" customHeight="1" x14ac:dyDescent="0.2">
      <c r="A156" s="494"/>
      <c r="B156" s="495"/>
      <c r="C156" s="495"/>
      <c r="D156" s="168"/>
      <c r="E156" s="495" t="s">
        <v>225</v>
      </c>
      <c r="F156" s="496">
        <f>SUM(F53:F155)</f>
        <v>40899255</v>
      </c>
    </row>
    <row r="157" spans="1:6" ht="15.75" customHeight="1" x14ac:dyDescent="0.2">
      <c r="A157" s="418"/>
      <c r="B157" s="419"/>
      <c r="C157" s="419"/>
      <c r="D157" s="168"/>
      <c r="E157" s="419" t="s">
        <v>155</v>
      </c>
      <c r="F157" s="420">
        <f>F156+F50</f>
        <v>62799985.590000004</v>
      </c>
    </row>
    <row r="159" spans="1:6" ht="12.6" customHeight="1" x14ac:dyDescent="0.2">
      <c r="A159" s="497"/>
      <c r="F159" s="421"/>
    </row>
    <row r="161" spans="6:6" x14ac:dyDescent="0.2">
      <c r="F161" s="421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  <rowBreaks count="2" manualBreakCount="2">
    <brk id="107" max="16383" man="1"/>
    <brk id="13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0014B-9E3A-4229-87E1-6E70F9C60E28}">
  <dimension ref="A1:G37"/>
  <sheetViews>
    <sheetView zoomScale="110" zoomScaleNormal="110" workbookViewId="0"/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156</v>
      </c>
    </row>
    <row r="2" spans="1:7" x14ac:dyDescent="0.25">
      <c r="F2" s="3" t="s">
        <v>461</v>
      </c>
    </row>
    <row r="3" spans="1:7" x14ac:dyDescent="0.25">
      <c r="F3" s="3" t="s">
        <v>1</v>
      </c>
    </row>
    <row r="4" spans="1:7" x14ac:dyDescent="0.25">
      <c r="F4" s="3" t="s">
        <v>462</v>
      </c>
    </row>
    <row r="6" spans="1:7" s="197" customFormat="1" ht="12.75" x14ac:dyDescent="0.2">
      <c r="A6" s="196" t="s">
        <v>288</v>
      </c>
      <c r="B6" s="196"/>
      <c r="C6" s="196"/>
      <c r="D6" s="196"/>
      <c r="E6" s="196"/>
      <c r="F6" s="196"/>
      <c r="G6" s="196"/>
    </row>
    <row r="7" spans="1:7" s="197" customFormat="1" ht="12.75" x14ac:dyDescent="0.2">
      <c r="A7" s="196" t="s">
        <v>289</v>
      </c>
      <c r="B7" s="196"/>
      <c r="C7" s="196"/>
      <c r="D7" s="196"/>
      <c r="E7" s="196"/>
      <c r="F7" s="196"/>
      <c r="G7" s="196"/>
    </row>
    <row r="8" spans="1:7" x14ac:dyDescent="0.25">
      <c r="A8" s="198" t="s">
        <v>290</v>
      </c>
      <c r="B8" s="198"/>
      <c r="C8" s="198"/>
      <c r="D8" s="198"/>
      <c r="E8" s="198"/>
      <c r="F8" s="198"/>
      <c r="G8" s="198"/>
    </row>
    <row r="9" spans="1:7" x14ac:dyDescent="0.25">
      <c r="A9" s="498"/>
      <c r="B9" s="498"/>
      <c r="C9" s="498"/>
      <c r="D9" s="498"/>
      <c r="E9" s="498"/>
      <c r="F9" s="498"/>
      <c r="G9" s="199" t="s">
        <v>3</v>
      </c>
    </row>
    <row r="10" spans="1:7" ht="15" customHeight="1" x14ac:dyDescent="0.25">
      <c r="A10" s="200"/>
      <c r="B10" s="201"/>
      <c r="C10" s="201"/>
      <c r="D10" s="202" t="s">
        <v>291</v>
      </c>
      <c r="E10" s="203"/>
      <c r="F10" s="204"/>
      <c r="G10" s="202" t="s">
        <v>292</v>
      </c>
    </row>
    <row r="11" spans="1:7" x14ac:dyDescent="0.25">
      <c r="A11" s="205" t="s">
        <v>149</v>
      </c>
      <c r="B11" s="206" t="s">
        <v>5</v>
      </c>
      <c r="C11" s="206" t="s">
        <v>293</v>
      </c>
      <c r="D11" s="207" t="s">
        <v>294</v>
      </c>
      <c r="E11" s="207"/>
      <c r="F11" s="207"/>
      <c r="G11" s="207" t="s">
        <v>294</v>
      </c>
    </row>
    <row r="12" spans="1:7" x14ac:dyDescent="0.25">
      <c r="A12" s="205"/>
      <c r="B12" s="208"/>
      <c r="C12" s="206"/>
      <c r="D12" s="207" t="s">
        <v>295</v>
      </c>
      <c r="E12" s="207" t="s">
        <v>296</v>
      </c>
      <c r="F12" s="207" t="s">
        <v>152</v>
      </c>
      <c r="G12" s="207" t="s">
        <v>297</v>
      </c>
    </row>
    <row r="13" spans="1:7" x14ac:dyDescent="0.25">
      <c r="A13" s="209"/>
      <c r="B13" s="208" t="s">
        <v>6</v>
      </c>
      <c r="C13" s="208"/>
      <c r="D13" s="210"/>
      <c r="E13" s="210"/>
      <c r="F13" s="210"/>
      <c r="G13" s="210"/>
    </row>
    <row r="14" spans="1:7" s="212" customFormat="1" ht="9.75" x14ac:dyDescent="0.15">
      <c r="A14" s="211">
        <v>1</v>
      </c>
      <c r="B14" s="211">
        <v>2</v>
      </c>
      <c r="C14" s="211">
        <v>3</v>
      </c>
      <c r="D14" s="211">
        <v>4</v>
      </c>
      <c r="E14" s="211">
        <v>5</v>
      </c>
      <c r="F14" s="211">
        <v>6</v>
      </c>
      <c r="G14" s="211">
        <v>7</v>
      </c>
    </row>
    <row r="15" spans="1:7" s="498" customFormat="1" x14ac:dyDescent="0.25">
      <c r="A15" s="213"/>
      <c r="B15" s="214">
        <v>801</v>
      </c>
      <c r="C15" s="499"/>
      <c r="D15" s="215"/>
      <c r="E15" s="215"/>
      <c r="F15" s="215"/>
      <c r="G15" s="215"/>
    </row>
    <row r="16" spans="1:7" ht="13.5" customHeight="1" x14ac:dyDescent="0.25">
      <c r="A16" s="216" t="s">
        <v>298</v>
      </c>
      <c r="B16" s="217">
        <v>80101</v>
      </c>
      <c r="C16" s="218" t="s">
        <v>60</v>
      </c>
      <c r="D16" s="219">
        <v>6324.7</v>
      </c>
      <c r="E16" s="219">
        <v>781365.97</v>
      </c>
      <c r="F16" s="219">
        <v>787690.67</v>
      </c>
      <c r="G16" s="219">
        <v>0</v>
      </c>
    </row>
    <row r="17" spans="1:7" ht="13.5" customHeight="1" x14ac:dyDescent="0.25">
      <c r="A17" s="216" t="s">
        <v>299</v>
      </c>
      <c r="B17" s="217">
        <v>80102</v>
      </c>
      <c r="C17" s="220" t="s">
        <v>75</v>
      </c>
      <c r="D17" s="221">
        <v>0</v>
      </c>
      <c r="E17" s="221">
        <v>20733</v>
      </c>
      <c r="F17" s="221">
        <v>20733</v>
      </c>
      <c r="G17" s="221">
        <v>0</v>
      </c>
    </row>
    <row r="18" spans="1:7" ht="13.5" customHeight="1" x14ac:dyDescent="0.25">
      <c r="A18" s="216" t="s">
        <v>300</v>
      </c>
      <c r="B18" s="217">
        <v>80104</v>
      </c>
      <c r="C18" s="220" t="s">
        <v>79</v>
      </c>
      <c r="D18" s="221">
        <v>5972.12</v>
      </c>
      <c r="E18" s="221">
        <v>4547407.8</v>
      </c>
      <c r="F18" s="221">
        <v>4553379.92</v>
      </c>
      <c r="G18" s="221">
        <v>0</v>
      </c>
    </row>
    <row r="19" spans="1:7" ht="13.5" customHeight="1" x14ac:dyDescent="0.25">
      <c r="A19" s="216" t="s">
        <v>301</v>
      </c>
      <c r="B19" s="217">
        <v>80115</v>
      </c>
      <c r="C19" s="220" t="s">
        <v>81</v>
      </c>
      <c r="D19" s="221">
        <v>8.06</v>
      </c>
      <c r="E19" s="221">
        <v>1115674.56</v>
      </c>
      <c r="F19" s="221">
        <v>1115682.6200000001</v>
      </c>
      <c r="G19" s="221">
        <v>0</v>
      </c>
    </row>
    <row r="20" spans="1:7" ht="13.5" customHeight="1" x14ac:dyDescent="0.25">
      <c r="A20" s="216" t="s">
        <v>302</v>
      </c>
      <c r="B20" s="217">
        <v>80120</v>
      </c>
      <c r="C20" s="220" t="s">
        <v>83</v>
      </c>
      <c r="D20" s="222">
        <v>342.39</v>
      </c>
      <c r="E20" s="221">
        <v>257540</v>
      </c>
      <c r="F20" s="221">
        <v>257882.39</v>
      </c>
      <c r="G20" s="221">
        <v>0</v>
      </c>
    </row>
    <row r="21" spans="1:7" ht="13.5" customHeight="1" x14ac:dyDescent="0.25">
      <c r="A21" s="216" t="s">
        <v>303</v>
      </c>
      <c r="B21" s="217">
        <v>80132</v>
      </c>
      <c r="C21" s="220" t="s">
        <v>304</v>
      </c>
      <c r="D21" s="221">
        <v>0</v>
      </c>
      <c r="E21" s="221">
        <v>37900</v>
      </c>
      <c r="F21" s="221">
        <v>37900</v>
      </c>
      <c r="G21" s="223">
        <v>0</v>
      </c>
    </row>
    <row r="22" spans="1:7" ht="13.5" customHeight="1" x14ac:dyDescent="0.25">
      <c r="A22" s="216" t="s">
        <v>305</v>
      </c>
      <c r="B22" s="217">
        <v>80134</v>
      </c>
      <c r="C22" s="220" t="s">
        <v>86</v>
      </c>
      <c r="D22" s="221">
        <v>0</v>
      </c>
      <c r="E22" s="221">
        <v>1300</v>
      </c>
      <c r="F22" s="221">
        <v>1300</v>
      </c>
      <c r="G22" s="221">
        <v>0</v>
      </c>
    </row>
    <row r="23" spans="1:7" ht="25.5" customHeight="1" x14ac:dyDescent="0.25">
      <c r="A23" s="224" t="s">
        <v>306</v>
      </c>
      <c r="B23" s="225">
        <v>80140</v>
      </c>
      <c r="C23" s="226" t="s">
        <v>307</v>
      </c>
      <c r="D23" s="452">
        <v>67.19</v>
      </c>
      <c r="E23" s="452">
        <v>159270</v>
      </c>
      <c r="F23" s="452">
        <v>159337.19</v>
      </c>
      <c r="G23" s="452">
        <v>0</v>
      </c>
    </row>
    <row r="24" spans="1:7" ht="13.5" customHeight="1" x14ac:dyDescent="0.25">
      <c r="A24" s="224" t="s">
        <v>308</v>
      </c>
      <c r="B24" s="225">
        <v>80142</v>
      </c>
      <c r="C24" s="226" t="s">
        <v>309</v>
      </c>
      <c r="D24" s="221">
        <v>109.5</v>
      </c>
      <c r="E24" s="221">
        <v>367147</v>
      </c>
      <c r="F24" s="221">
        <v>367256.5</v>
      </c>
      <c r="G24" s="221">
        <v>0</v>
      </c>
    </row>
    <row r="25" spans="1:7" ht="13.5" customHeight="1" x14ac:dyDescent="0.25">
      <c r="A25" s="224" t="s">
        <v>310</v>
      </c>
      <c r="B25" s="225">
        <v>80144</v>
      </c>
      <c r="C25" s="226" t="s">
        <v>311</v>
      </c>
      <c r="D25" s="221">
        <v>319.77</v>
      </c>
      <c r="E25" s="221">
        <v>74800</v>
      </c>
      <c r="F25" s="221">
        <v>75119.77</v>
      </c>
      <c r="G25" s="221">
        <v>0</v>
      </c>
    </row>
    <row r="26" spans="1:7" ht="13.5" customHeight="1" x14ac:dyDescent="0.25">
      <c r="A26" s="224" t="s">
        <v>312</v>
      </c>
      <c r="B26" s="225">
        <v>80148</v>
      </c>
      <c r="C26" s="220" t="s">
        <v>313</v>
      </c>
      <c r="D26" s="222">
        <v>1146.97</v>
      </c>
      <c r="E26" s="222">
        <v>2945515</v>
      </c>
      <c r="F26" s="222">
        <v>2946661.97</v>
      </c>
      <c r="G26" s="222">
        <v>0</v>
      </c>
    </row>
    <row r="27" spans="1:7" ht="13.5" customHeight="1" x14ac:dyDescent="0.25">
      <c r="A27" s="227"/>
      <c r="B27" s="228">
        <v>854</v>
      </c>
      <c r="C27" s="229"/>
      <c r="D27" s="230"/>
      <c r="E27" s="230"/>
      <c r="F27" s="230"/>
      <c r="G27" s="230"/>
    </row>
    <row r="28" spans="1:7" ht="13.5" customHeight="1" x14ac:dyDescent="0.25">
      <c r="A28" s="216" t="s">
        <v>298</v>
      </c>
      <c r="B28" s="217">
        <v>85410</v>
      </c>
      <c r="C28" s="220" t="s">
        <v>112</v>
      </c>
      <c r="D28" s="221">
        <v>763.66</v>
      </c>
      <c r="E28" s="221">
        <v>491700</v>
      </c>
      <c r="F28" s="221">
        <v>492463.66</v>
      </c>
      <c r="G28" s="221">
        <v>0</v>
      </c>
    </row>
    <row r="29" spans="1:7" ht="13.5" customHeight="1" x14ac:dyDescent="0.25">
      <c r="A29" s="216" t="s">
        <v>299</v>
      </c>
      <c r="B29" s="217">
        <v>85412</v>
      </c>
      <c r="C29" s="220" t="s">
        <v>314</v>
      </c>
      <c r="D29" s="221"/>
      <c r="E29" s="221"/>
      <c r="F29" s="221"/>
      <c r="G29" s="221"/>
    </row>
    <row r="30" spans="1:7" ht="13.5" customHeight="1" x14ac:dyDescent="0.25">
      <c r="A30" s="216"/>
      <c r="B30" s="217"/>
      <c r="C30" s="220" t="s">
        <v>315</v>
      </c>
      <c r="D30" s="221">
        <v>0</v>
      </c>
      <c r="E30" s="221">
        <v>7200</v>
      </c>
      <c r="F30" s="221">
        <v>7200</v>
      </c>
      <c r="G30" s="221">
        <v>0</v>
      </c>
    </row>
    <row r="31" spans="1:7" ht="13.5" customHeight="1" x14ac:dyDescent="0.25">
      <c r="A31" s="216" t="s">
        <v>300</v>
      </c>
      <c r="B31" s="217">
        <v>85417</v>
      </c>
      <c r="C31" s="231" t="s">
        <v>316</v>
      </c>
      <c r="D31" s="221">
        <v>0</v>
      </c>
      <c r="E31" s="221">
        <v>80400</v>
      </c>
      <c r="F31" s="221">
        <v>80400</v>
      </c>
      <c r="G31" s="221">
        <v>0</v>
      </c>
    </row>
    <row r="32" spans="1:7" ht="13.5" customHeight="1" x14ac:dyDescent="0.25">
      <c r="A32" s="453" t="s">
        <v>301</v>
      </c>
      <c r="B32" s="232">
        <v>85420</v>
      </c>
      <c r="C32" s="233" t="s">
        <v>115</v>
      </c>
      <c r="D32" s="234">
        <v>73.81</v>
      </c>
      <c r="E32" s="234">
        <v>22500</v>
      </c>
      <c r="F32" s="234">
        <v>22573.81</v>
      </c>
      <c r="G32" s="235">
        <v>0</v>
      </c>
    </row>
    <row r="33" spans="1:7" s="502" customFormat="1" ht="22.5" customHeight="1" x14ac:dyDescent="0.25">
      <c r="A33" s="236"/>
      <c r="B33" s="237"/>
      <c r="C33" s="500" t="s">
        <v>317</v>
      </c>
      <c r="D33" s="501">
        <f>SUM(D16:D32)</f>
        <v>15128.169999999998</v>
      </c>
      <c r="E33" s="501">
        <f>SUM(E16:E32)</f>
        <v>10910453.33</v>
      </c>
      <c r="F33" s="501">
        <f>SUM(F16:F32)</f>
        <v>10925581.5</v>
      </c>
      <c r="G33" s="501">
        <f>SUM(G16:G32)</f>
        <v>0</v>
      </c>
    </row>
    <row r="35" spans="1:7" x14ac:dyDescent="0.25">
      <c r="A35" s="503"/>
      <c r="B35" s="503"/>
      <c r="C35" s="238"/>
    </row>
    <row r="36" spans="1:7" x14ac:dyDescent="0.25">
      <c r="A36" s="503"/>
      <c r="B36" s="503"/>
      <c r="C36" s="238"/>
    </row>
    <row r="37" spans="1:7" x14ac:dyDescent="0.25">
      <c r="A37" s="503"/>
      <c r="B37" s="503"/>
      <c r="C37" s="238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25A06-4134-44C3-8614-CF8D38EE5002}">
  <sheetPr>
    <tabColor rgb="FFFF9900"/>
  </sheetPr>
  <dimension ref="A1:WVO160"/>
  <sheetViews>
    <sheetView zoomScale="140" zoomScaleNormal="140" workbookViewId="0"/>
  </sheetViews>
  <sheetFormatPr defaultRowHeight="15" x14ac:dyDescent="0.25"/>
  <cols>
    <col min="1" max="1" width="4.85546875" style="498" customWidth="1"/>
    <col min="2" max="2" width="33.42578125" style="498" customWidth="1"/>
    <col min="3" max="3" width="8.5703125" style="498" customWidth="1"/>
    <col min="4" max="4" width="9.42578125" style="498" customWidth="1"/>
    <col min="5" max="5" width="8.140625" style="498" customWidth="1"/>
    <col min="6" max="6" width="13" customWidth="1"/>
    <col min="7" max="7" width="12.85546875" customWidth="1"/>
    <col min="9" max="9" width="12.42578125" customWidth="1"/>
    <col min="77" max="253" width="9.140625" style="498"/>
    <col min="254" max="254" width="5.28515625" style="498" customWidth="1"/>
    <col min="255" max="255" width="8" style="498" customWidth="1"/>
    <col min="256" max="256" width="5.85546875" style="498" customWidth="1"/>
    <col min="257" max="257" width="9.42578125" style="498" customWidth="1"/>
    <col min="258" max="258" width="11.28515625" style="498" customWidth="1"/>
    <col min="259" max="259" width="11" style="498" customWidth="1"/>
    <col min="260" max="260" width="13.140625" style="498" customWidth="1"/>
    <col min="261" max="261" width="11.7109375" style="498" customWidth="1"/>
    <col min="262" max="262" width="11.140625" style="498" customWidth="1"/>
    <col min="263" max="263" width="11.7109375" style="498" customWidth="1"/>
    <col min="264" max="509" width="9.140625" style="498"/>
    <col min="510" max="510" width="5.28515625" style="498" customWidth="1"/>
    <col min="511" max="511" width="8" style="498" customWidth="1"/>
    <col min="512" max="512" width="5.85546875" style="498" customWidth="1"/>
    <col min="513" max="513" width="9.42578125" style="498" customWidth="1"/>
    <col min="514" max="514" width="11.28515625" style="498" customWidth="1"/>
    <col min="515" max="515" width="11" style="498" customWidth="1"/>
    <col min="516" max="516" width="13.140625" style="498" customWidth="1"/>
    <col min="517" max="517" width="11.7109375" style="498" customWidth="1"/>
    <col min="518" max="518" width="11.140625" style="498" customWidth="1"/>
    <col min="519" max="519" width="11.7109375" style="498" customWidth="1"/>
    <col min="520" max="765" width="9.140625" style="498"/>
    <col min="766" max="766" width="5.28515625" style="498" customWidth="1"/>
    <col min="767" max="767" width="8" style="498" customWidth="1"/>
    <col min="768" max="768" width="5.85546875" style="498" customWidth="1"/>
    <col min="769" max="769" width="9.42578125" style="498" customWidth="1"/>
    <col min="770" max="770" width="11.28515625" style="498" customWidth="1"/>
    <col min="771" max="771" width="11" style="498" customWidth="1"/>
    <col min="772" max="772" width="13.140625" style="498" customWidth="1"/>
    <col min="773" max="773" width="11.7109375" style="498" customWidth="1"/>
    <col min="774" max="774" width="11.140625" style="498" customWidth="1"/>
    <col min="775" max="775" width="11.7109375" style="498" customWidth="1"/>
    <col min="776" max="1021" width="9.140625" style="498"/>
    <col min="1022" max="1022" width="5.28515625" style="498" customWidth="1"/>
    <col min="1023" max="1023" width="8" style="498" customWidth="1"/>
    <col min="1024" max="1024" width="5.85546875" style="498" customWidth="1"/>
    <col min="1025" max="1025" width="9.42578125" style="498" customWidth="1"/>
    <col min="1026" max="1026" width="11.28515625" style="498" customWidth="1"/>
    <col min="1027" max="1027" width="11" style="498" customWidth="1"/>
    <col min="1028" max="1028" width="13.140625" style="498" customWidth="1"/>
    <col min="1029" max="1029" width="11.7109375" style="498" customWidth="1"/>
    <col min="1030" max="1030" width="11.140625" style="498" customWidth="1"/>
    <col min="1031" max="1031" width="11.7109375" style="498" customWidth="1"/>
    <col min="1032" max="1277" width="9.140625" style="498"/>
    <col min="1278" max="1278" width="5.28515625" style="498" customWidth="1"/>
    <col min="1279" max="1279" width="8" style="498" customWidth="1"/>
    <col min="1280" max="1280" width="5.85546875" style="498" customWidth="1"/>
    <col min="1281" max="1281" width="9.42578125" style="498" customWidth="1"/>
    <col min="1282" max="1282" width="11.28515625" style="498" customWidth="1"/>
    <col min="1283" max="1283" width="11" style="498" customWidth="1"/>
    <col min="1284" max="1284" width="13.140625" style="498" customWidth="1"/>
    <col min="1285" max="1285" width="11.7109375" style="498" customWidth="1"/>
    <col min="1286" max="1286" width="11.140625" style="498" customWidth="1"/>
    <col min="1287" max="1287" width="11.7109375" style="498" customWidth="1"/>
    <col min="1288" max="1533" width="9.140625" style="498"/>
    <col min="1534" max="1534" width="5.28515625" style="498" customWidth="1"/>
    <col min="1535" max="1535" width="8" style="498" customWidth="1"/>
    <col min="1536" max="1536" width="5.85546875" style="498" customWidth="1"/>
    <col min="1537" max="1537" width="9.42578125" style="498" customWidth="1"/>
    <col min="1538" max="1538" width="11.28515625" style="498" customWidth="1"/>
    <col min="1539" max="1539" width="11" style="498" customWidth="1"/>
    <col min="1540" max="1540" width="13.140625" style="498" customWidth="1"/>
    <col min="1541" max="1541" width="11.7109375" style="498" customWidth="1"/>
    <col min="1542" max="1542" width="11.140625" style="498" customWidth="1"/>
    <col min="1543" max="1543" width="11.7109375" style="498" customWidth="1"/>
    <col min="1544" max="1789" width="9.140625" style="498"/>
    <col min="1790" max="1790" width="5.28515625" style="498" customWidth="1"/>
    <col min="1791" max="1791" width="8" style="498" customWidth="1"/>
    <col min="1792" max="1792" width="5.85546875" style="498" customWidth="1"/>
    <col min="1793" max="1793" width="9.42578125" style="498" customWidth="1"/>
    <col min="1794" max="1794" width="11.28515625" style="498" customWidth="1"/>
    <col min="1795" max="1795" width="11" style="498" customWidth="1"/>
    <col min="1796" max="1796" width="13.140625" style="498" customWidth="1"/>
    <col min="1797" max="1797" width="11.7109375" style="498" customWidth="1"/>
    <col min="1798" max="1798" width="11.140625" style="498" customWidth="1"/>
    <col min="1799" max="1799" width="11.7109375" style="498" customWidth="1"/>
    <col min="1800" max="2045" width="9.140625" style="498"/>
    <col min="2046" max="2046" width="5.28515625" style="498" customWidth="1"/>
    <col min="2047" max="2047" width="8" style="498" customWidth="1"/>
    <col min="2048" max="2048" width="5.85546875" style="498" customWidth="1"/>
    <col min="2049" max="2049" width="9.42578125" style="498" customWidth="1"/>
    <col min="2050" max="2050" width="11.28515625" style="498" customWidth="1"/>
    <col min="2051" max="2051" width="11" style="498" customWidth="1"/>
    <col min="2052" max="2052" width="13.140625" style="498" customWidth="1"/>
    <col min="2053" max="2053" width="11.7109375" style="498" customWidth="1"/>
    <col min="2054" max="2054" width="11.140625" style="498" customWidth="1"/>
    <col min="2055" max="2055" width="11.7109375" style="498" customWidth="1"/>
    <col min="2056" max="2301" width="9.140625" style="498"/>
    <col min="2302" max="2302" width="5.28515625" style="498" customWidth="1"/>
    <col min="2303" max="2303" width="8" style="498" customWidth="1"/>
    <col min="2304" max="2304" width="5.85546875" style="498" customWidth="1"/>
    <col min="2305" max="2305" width="9.42578125" style="498" customWidth="1"/>
    <col min="2306" max="2306" width="11.28515625" style="498" customWidth="1"/>
    <col min="2307" max="2307" width="11" style="498" customWidth="1"/>
    <col min="2308" max="2308" width="13.140625" style="498" customWidth="1"/>
    <col min="2309" max="2309" width="11.7109375" style="498" customWidth="1"/>
    <col min="2310" max="2310" width="11.140625" style="498" customWidth="1"/>
    <col min="2311" max="2311" width="11.7109375" style="498" customWidth="1"/>
    <col min="2312" max="2557" width="9.140625" style="498"/>
    <col min="2558" max="2558" width="5.28515625" style="498" customWidth="1"/>
    <col min="2559" max="2559" width="8" style="498" customWidth="1"/>
    <col min="2560" max="2560" width="5.85546875" style="498" customWidth="1"/>
    <col min="2561" max="2561" width="9.42578125" style="498" customWidth="1"/>
    <col min="2562" max="2562" width="11.28515625" style="498" customWidth="1"/>
    <col min="2563" max="2563" width="11" style="498" customWidth="1"/>
    <col min="2564" max="2564" width="13.140625" style="498" customWidth="1"/>
    <col min="2565" max="2565" width="11.7109375" style="498" customWidth="1"/>
    <col min="2566" max="2566" width="11.140625" style="498" customWidth="1"/>
    <col min="2567" max="2567" width="11.7109375" style="498" customWidth="1"/>
    <col min="2568" max="2813" width="9.140625" style="498"/>
    <col min="2814" max="2814" width="5.28515625" style="498" customWidth="1"/>
    <col min="2815" max="2815" width="8" style="498" customWidth="1"/>
    <col min="2816" max="2816" width="5.85546875" style="498" customWidth="1"/>
    <col min="2817" max="2817" width="9.42578125" style="498" customWidth="1"/>
    <col min="2818" max="2818" width="11.28515625" style="498" customWidth="1"/>
    <col min="2819" max="2819" width="11" style="498" customWidth="1"/>
    <col min="2820" max="2820" width="13.140625" style="498" customWidth="1"/>
    <col min="2821" max="2821" width="11.7109375" style="498" customWidth="1"/>
    <col min="2822" max="2822" width="11.140625" style="498" customWidth="1"/>
    <col min="2823" max="2823" width="11.7109375" style="498" customWidth="1"/>
    <col min="2824" max="3069" width="9.140625" style="498"/>
    <col min="3070" max="3070" width="5.28515625" style="498" customWidth="1"/>
    <col min="3071" max="3071" width="8" style="498" customWidth="1"/>
    <col min="3072" max="3072" width="5.85546875" style="498" customWidth="1"/>
    <col min="3073" max="3073" width="9.42578125" style="498" customWidth="1"/>
    <col min="3074" max="3074" width="11.28515625" style="498" customWidth="1"/>
    <col min="3075" max="3075" width="11" style="498" customWidth="1"/>
    <col min="3076" max="3076" width="13.140625" style="498" customWidth="1"/>
    <col min="3077" max="3077" width="11.7109375" style="498" customWidth="1"/>
    <col min="3078" max="3078" width="11.140625" style="498" customWidth="1"/>
    <col min="3079" max="3079" width="11.7109375" style="498" customWidth="1"/>
    <col min="3080" max="3325" width="9.140625" style="498"/>
    <col min="3326" max="3326" width="5.28515625" style="498" customWidth="1"/>
    <col min="3327" max="3327" width="8" style="498" customWidth="1"/>
    <col min="3328" max="3328" width="5.85546875" style="498" customWidth="1"/>
    <col min="3329" max="3329" width="9.42578125" style="498" customWidth="1"/>
    <col min="3330" max="3330" width="11.28515625" style="498" customWidth="1"/>
    <col min="3331" max="3331" width="11" style="498" customWidth="1"/>
    <col min="3332" max="3332" width="13.140625" style="498" customWidth="1"/>
    <col min="3333" max="3333" width="11.7109375" style="498" customWidth="1"/>
    <col min="3334" max="3334" width="11.140625" style="498" customWidth="1"/>
    <col min="3335" max="3335" width="11.7109375" style="498" customWidth="1"/>
    <col min="3336" max="3581" width="9.140625" style="498"/>
    <col min="3582" max="3582" width="5.28515625" style="498" customWidth="1"/>
    <col min="3583" max="3583" width="8" style="498" customWidth="1"/>
    <col min="3584" max="3584" width="5.85546875" style="498" customWidth="1"/>
    <col min="3585" max="3585" width="9.42578125" style="498" customWidth="1"/>
    <col min="3586" max="3586" width="11.28515625" style="498" customWidth="1"/>
    <col min="3587" max="3587" width="11" style="498" customWidth="1"/>
    <col min="3588" max="3588" width="13.140625" style="498" customWidth="1"/>
    <col min="3589" max="3589" width="11.7109375" style="498" customWidth="1"/>
    <col min="3590" max="3590" width="11.140625" style="498" customWidth="1"/>
    <col min="3591" max="3591" width="11.7109375" style="498" customWidth="1"/>
    <col min="3592" max="3837" width="9.140625" style="498"/>
    <col min="3838" max="3838" width="5.28515625" style="498" customWidth="1"/>
    <col min="3839" max="3839" width="8" style="498" customWidth="1"/>
    <col min="3840" max="3840" width="5.85546875" style="498" customWidth="1"/>
    <col min="3841" max="3841" width="9.42578125" style="498" customWidth="1"/>
    <col min="3842" max="3842" width="11.28515625" style="498" customWidth="1"/>
    <col min="3843" max="3843" width="11" style="498" customWidth="1"/>
    <col min="3844" max="3844" width="13.140625" style="498" customWidth="1"/>
    <col min="3845" max="3845" width="11.7109375" style="498" customWidth="1"/>
    <col min="3846" max="3846" width="11.140625" style="498" customWidth="1"/>
    <col min="3847" max="3847" width="11.7109375" style="498" customWidth="1"/>
    <col min="3848" max="4093" width="9.140625" style="498"/>
    <col min="4094" max="4094" width="5.28515625" style="498" customWidth="1"/>
    <col min="4095" max="4095" width="8" style="498" customWidth="1"/>
    <col min="4096" max="4096" width="5.85546875" style="498" customWidth="1"/>
    <col min="4097" max="4097" width="9.42578125" style="498" customWidth="1"/>
    <col min="4098" max="4098" width="11.28515625" style="498" customWidth="1"/>
    <col min="4099" max="4099" width="11" style="498" customWidth="1"/>
    <col min="4100" max="4100" width="13.140625" style="498" customWidth="1"/>
    <col min="4101" max="4101" width="11.7109375" style="498" customWidth="1"/>
    <col min="4102" max="4102" width="11.140625" style="498" customWidth="1"/>
    <col min="4103" max="4103" width="11.7109375" style="498" customWidth="1"/>
    <col min="4104" max="4349" width="9.140625" style="498"/>
    <col min="4350" max="4350" width="5.28515625" style="498" customWidth="1"/>
    <col min="4351" max="4351" width="8" style="498" customWidth="1"/>
    <col min="4352" max="4352" width="5.85546875" style="498" customWidth="1"/>
    <col min="4353" max="4353" width="9.42578125" style="498" customWidth="1"/>
    <col min="4354" max="4354" width="11.28515625" style="498" customWidth="1"/>
    <col min="4355" max="4355" width="11" style="498" customWidth="1"/>
    <col min="4356" max="4356" width="13.140625" style="498" customWidth="1"/>
    <col min="4357" max="4357" width="11.7109375" style="498" customWidth="1"/>
    <col min="4358" max="4358" width="11.140625" style="498" customWidth="1"/>
    <col min="4359" max="4359" width="11.7109375" style="498" customWidth="1"/>
    <col min="4360" max="4605" width="9.140625" style="498"/>
    <col min="4606" max="4606" width="5.28515625" style="498" customWidth="1"/>
    <col min="4607" max="4607" width="8" style="498" customWidth="1"/>
    <col min="4608" max="4608" width="5.85546875" style="498" customWidth="1"/>
    <col min="4609" max="4609" width="9.42578125" style="498" customWidth="1"/>
    <col min="4610" max="4610" width="11.28515625" style="498" customWidth="1"/>
    <col min="4611" max="4611" width="11" style="498" customWidth="1"/>
    <col min="4612" max="4612" width="13.140625" style="498" customWidth="1"/>
    <col min="4613" max="4613" width="11.7109375" style="498" customWidth="1"/>
    <col min="4614" max="4614" width="11.140625" style="498" customWidth="1"/>
    <col min="4615" max="4615" width="11.7109375" style="498" customWidth="1"/>
    <col min="4616" max="4861" width="9.140625" style="498"/>
    <col min="4862" max="4862" width="5.28515625" style="498" customWidth="1"/>
    <col min="4863" max="4863" width="8" style="498" customWidth="1"/>
    <col min="4864" max="4864" width="5.85546875" style="498" customWidth="1"/>
    <col min="4865" max="4865" width="9.42578125" style="498" customWidth="1"/>
    <col min="4866" max="4866" width="11.28515625" style="498" customWidth="1"/>
    <col min="4867" max="4867" width="11" style="498" customWidth="1"/>
    <col min="4868" max="4868" width="13.140625" style="498" customWidth="1"/>
    <col min="4869" max="4869" width="11.7109375" style="498" customWidth="1"/>
    <col min="4870" max="4870" width="11.140625" style="498" customWidth="1"/>
    <col min="4871" max="4871" width="11.7109375" style="498" customWidth="1"/>
    <col min="4872" max="5117" width="9.140625" style="498"/>
    <col min="5118" max="5118" width="5.28515625" style="498" customWidth="1"/>
    <col min="5119" max="5119" width="8" style="498" customWidth="1"/>
    <col min="5120" max="5120" width="5.85546875" style="498" customWidth="1"/>
    <col min="5121" max="5121" width="9.42578125" style="498" customWidth="1"/>
    <col min="5122" max="5122" width="11.28515625" style="498" customWidth="1"/>
    <col min="5123" max="5123" width="11" style="498" customWidth="1"/>
    <col min="5124" max="5124" width="13.140625" style="498" customWidth="1"/>
    <col min="5125" max="5125" width="11.7109375" style="498" customWidth="1"/>
    <col min="5126" max="5126" width="11.140625" style="498" customWidth="1"/>
    <col min="5127" max="5127" width="11.7109375" style="498" customWidth="1"/>
    <col min="5128" max="5373" width="9.140625" style="498"/>
    <col min="5374" max="5374" width="5.28515625" style="498" customWidth="1"/>
    <col min="5375" max="5375" width="8" style="498" customWidth="1"/>
    <col min="5376" max="5376" width="5.85546875" style="498" customWidth="1"/>
    <col min="5377" max="5377" width="9.42578125" style="498" customWidth="1"/>
    <col min="5378" max="5378" width="11.28515625" style="498" customWidth="1"/>
    <col min="5379" max="5379" width="11" style="498" customWidth="1"/>
    <col min="5380" max="5380" width="13.140625" style="498" customWidth="1"/>
    <col min="5381" max="5381" width="11.7109375" style="498" customWidth="1"/>
    <col min="5382" max="5382" width="11.140625" style="498" customWidth="1"/>
    <col min="5383" max="5383" width="11.7109375" style="498" customWidth="1"/>
    <col min="5384" max="5629" width="9.140625" style="498"/>
    <col min="5630" max="5630" width="5.28515625" style="498" customWidth="1"/>
    <col min="5631" max="5631" width="8" style="498" customWidth="1"/>
    <col min="5632" max="5632" width="5.85546875" style="498" customWidth="1"/>
    <col min="5633" max="5633" width="9.42578125" style="498" customWidth="1"/>
    <col min="5634" max="5634" width="11.28515625" style="498" customWidth="1"/>
    <col min="5635" max="5635" width="11" style="498" customWidth="1"/>
    <col min="5636" max="5636" width="13.140625" style="498" customWidth="1"/>
    <col min="5637" max="5637" width="11.7109375" style="498" customWidth="1"/>
    <col min="5638" max="5638" width="11.140625" style="498" customWidth="1"/>
    <col min="5639" max="5639" width="11.7109375" style="498" customWidth="1"/>
    <col min="5640" max="5885" width="9.140625" style="498"/>
    <col min="5886" max="5886" width="5.28515625" style="498" customWidth="1"/>
    <col min="5887" max="5887" width="8" style="498" customWidth="1"/>
    <col min="5888" max="5888" width="5.85546875" style="498" customWidth="1"/>
    <col min="5889" max="5889" width="9.42578125" style="498" customWidth="1"/>
    <col min="5890" max="5890" width="11.28515625" style="498" customWidth="1"/>
    <col min="5891" max="5891" width="11" style="498" customWidth="1"/>
    <col min="5892" max="5892" width="13.140625" style="498" customWidth="1"/>
    <col min="5893" max="5893" width="11.7109375" style="498" customWidth="1"/>
    <col min="5894" max="5894" width="11.140625" style="498" customWidth="1"/>
    <col min="5895" max="5895" width="11.7109375" style="498" customWidth="1"/>
    <col min="5896" max="6141" width="9.140625" style="498"/>
    <col min="6142" max="6142" width="5.28515625" style="498" customWidth="1"/>
    <col min="6143" max="6143" width="8" style="498" customWidth="1"/>
    <col min="6144" max="6144" width="5.85546875" style="498" customWidth="1"/>
    <col min="6145" max="6145" width="9.42578125" style="498" customWidth="1"/>
    <col min="6146" max="6146" width="11.28515625" style="498" customWidth="1"/>
    <col min="6147" max="6147" width="11" style="498" customWidth="1"/>
    <col min="6148" max="6148" width="13.140625" style="498" customWidth="1"/>
    <col min="6149" max="6149" width="11.7109375" style="498" customWidth="1"/>
    <col min="6150" max="6150" width="11.140625" style="498" customWidth="1"/>
    <col min="6151" max="6151" width="11.7109375" style="498" customWidth="1"/>
    <col min="6152" max="6397" width="9.140625" style="498"/>
    <col min="6398" max="6398" width="5.28515625" style="498" customWidth="1"/>
    <col min="6399" max="6399" width="8" style="498" customWidth="1"/>
    <col min="6400" max="6400" width="5.85546875" style="498" customWidth="1"/>
    <col min="6401" max="6401" width="9.42578125" style="498" customWidth="1"/>
    <col min="6402" max="6402" width="11.28515625" style="498" customWidth="1"/>
    <col min="6403" max="6403" width="11" style="498" customWidth="1"/>
    <col min="6404" max="6404" width="13.140625" style="498" customWidth="1"/>
    <col min="6405" max="6405" width="11.7109375" style="498" customWidth="1"/>
    <col min="6406" max="6406" width="11.140625" style="498" customWidth="1"/>
    <col min="6407" max="6407" width="11.7109375" style="498" customWidth="1"/>
    <col min="6408" max="6653" width="9.140625" style="498"/>
    <col min="6654" max="6654" width="5.28515625" style="498" customWidth="1"/>
    <col min="6655" max="6655" width="8" style="498" customWidth="1"/>
    <col min="6656" max="6656" width="5.85546875" style="498" customWidth="1"/>
    <col min="6657" max="6657" width="9.42578125" style="498" customWidth="1"/>
    <col min="6658" max="6658" width="11.28515625" style="498" customWidth="1"/>
    <col min="6659" max="6659" width="11" style="498" customWidth="1"/>
    <col min="6660" max="6660" width="13.140625" style="498" customWidth="1"/>
    <col min="6661" max="6661" width="11.7109375" style="498" customWidth="1"/>
    <col min="6662" max="6662" width="11.140625" style="498" customWidth="1"/>
    <col min="6663" max="6663" width="11.7109375" style="498" customWidth="1"/>
    <col min="6664" max="6909" width="9.140625" style="498"/>
    <col min="6910" max="6910" width="5.28515625" style="498" customWidth="1"/>
    <col min="6911" max="6911" width="8" style="498" customWidth="1"/>
    <col min="6912" max="6912" width="5.85546875" style="498" customWidth="1"/>
    <col min="6913" max="6913" width="9.42578125" style="498" customWidth="1"/>
    <col min="6914" max="6914" width="11.28515625" style="498" customWidth="1"/>
    <col min="6915" max="6915" width="11" style="498" customWidth="1"/>
    <col min="6916" max="6916" width="13.140625" style="498" customWidth="1"/>
    <col min="6917" max="6917" width="11.7109375" style="498" customWidth="1"/>
    <col min="6918" max="6918" width="11.140625" style="498" customWidth="1"/>
    <col min="6919" max="6919" width="11.7109375" style="498" customWidth="1"/>
    <col min="6920" max="7165" width="9.140625" style="498"/>
    <col min="7166" max="7166" width="5.28515625" style="498" customWidth="1"/>
    <col min="7167" max="7167" width="8" style="498" customWidth="1"/>
    <col min="7168" max="7168" width="5.85546875" style="498" customWidth="1"/>
    <col min="7169" max="7169" width="9.42578125" style="498" customWidth="1"/>
    <col min="7170" max="7170" width="11.28515625" style="498" customWidth="1"/>
    <col min="7171" max="7171" width="11" style="498" customWidth="1"/>
    <col min="7172" max="7172" width="13.140625" style="498" customWidth="1"/>
    <col min="7173" max="7173" width="11.7109375" style="498" customWidth="1"/>
    <col min="7174" max="7174" width="11.140625" style="498" customWidth="1"/>
    <col min="7175" max="7175" width="11.7109375" style="498" customWidth="1"/>
    <col min="7176" max="7421" width="9.140625" style="498"/>
    <col min="7422" max="7422" width="5.28515625" style="498" customWidth="1"/>
    <col min="7423" max="7423" width="8" style="498" customWidth="1"/>
    <col min="7424" max="7424" width="5.85546875" style="498" customWidth="1"/>
    <col min="7425" max="7425" width="9.42578125" style="498" customWidth="1"/>
    <col min="7426" max="7426" width="11.28515625" style="498" customWidth="1"/>
    <col min="7427" max="7427" width="11" style="498" customWidth="1"/>
    <col min="7428" max="7428" width="13.140625" style="498" customWidth="1"/>
    <col min="7429" max="7429" width="11.7109375" style="498" customWidth="1"/>
    <col min="7430" max="7430" width="11.140625" style="498" customWidth="1"/>
    <col min="7431" max="7431" width="11.7109375" style="498" customWidth="1"/>
    <col min="7432" max="7677" width="9.140625" style="498"/>
    <col min="7678" max="7678" width="5.28515625" style="498" customWidth="1"/>
    <col min="7679" max="7679" width="8" style="498" customWidth="1"/>
    <col min="7680" max="7680" width="5.85546875" style="498" customWidth="1"/>
    <col min="7681" max="7681" width="9.42578125" style="498" customWidth="1"/>
    <col min="7682" max="7682" width="11.28515625" style="498" customWidth="1"/>
    <col min="7683" max="7683" width="11" style="498" customWidth="1"/>
    <col min="7684" max="7684" width="13.140625" style="498" customWidth="1"/>
    <col min="7685" max="7685" width="11.7109375" style="498" customWidth="1"/>
    <col min="7686" max="7686" width="11.140625" style="498" customWidth="1"/>
    <col min="7687" max="7687" width="11.7109375" style="498" customWidth="1"/>
    <col min="7688" max="7933" width="9.140625" style="498"/>
    <col min="7934" max="7934" width="5.28515625" style="498" customWidth="1"/>
    <col min="7935" max="7935" width="8" style="498" customWidth="1"/>
    <col min="7936" max="7936" width="5.85546875" style="498" customWidth="1"/>
    <col min="7937" max="7937" width="9.42578125" style="498" customWidth="1"/>
    <col min="7938" max="7938" width="11.28515625" style="498" customWidth="1"/>
    <col min="7939" max="7939" width="11" style="498" customWidth="1"/>
    <col min="7940" max="7940" width="13.140625" style="498" customWidth="1"/>
    <col min="7941" max="7941" width="11.7109375" style="498" customWidth="1"/>
    <col min="7942" max="7942" width="11.140625" style="498" customWidth="1"/>
    <col min="7943" max="7943" width="11.7109375" style="498" customWidth="1"/>
    <col min="7944" max="8189" width="9.140625" style="498"/>
    <col min="8190" max="8190" width="5.28515625" style="498" customWidth="1"/>
    <col min="8191" max="8191" width="8" style="498" customWidth="1"/>
    <col min="8192" max="8192" width="5.85546875" style="498" customWidth="1"/>
    <col min="8193" max="8193" width="9.42578125" style="498" customWidth="1"/>
    <col min="8194" max="8194" width="11.28515625" style="498" customWidth="1"/>
    <col min="8195" max="8195" width="11" style="498" customWidth="1"/>
    <col min="8196" max="8196" width="13.140625" style="498" customWidth="1"/>
    <col min="8197" max="8197" width="11.7109375" style="498" customWidth="1"/>
    <col min="8198" max="8198" width="11.140625" style="498" customWidth="1"/>
    <col min="8199" max="8199" width="11.7109375" style="498" customWidth="1"/>
    <col min="8200" max="8445" width="9.140625" style="498"/>
    <col min="8446" max="8446" width="5.28515625" style="498" customWidth="1"/>
    <col min="8447" max="8447" width="8" style="498" customWidth="1"/>
    <col min="8448" max="8448" width="5.85546875" style="498" customWidth="1"/>
    <col min="8449" max="8449" width="9.42578125" style="498" customWidth="1"/>
    <col min="8450" max="8450" width="11.28515625" style="498" customWidth="1"/>
    <col min="8451" max="8451" width="11" style="498" customWidth="1"/>
    <col min="8452" max="8452" width="13.140625" style="498" customWidth="1"/>
    <col min="8453" max="8453" width="11.7109375" style="498" customWidth="1"/>
    <col min="8454" max="8454" width="11.140625" style="498" customWidth="1"/>
    <col min="8455" max="8455" width="11.7109375" style="498" customWidth="1"/>
    <col min="8456" max="8701" width="9.140625" style="498"/>
    <col min="8702" max="8702" width="5.28515625" style="498" customWidth="1"/>
    <col min="8703" max="8703" width="8" style="498" customWidth="1"/>
    <col min="8704" max="8704" width="5.85546875" style="498" customWidth="1"/>
    <col min="8705" max="8705" width="9.42578125" style="498" customWidth="1"/>
    <col min="8706" max="8706" width="11.28515625" style="498" customWidth="1"/>
    <col min="8707" max="8707" width="11" style="498" customWidth="1"/>
    <col min="8708" max="8708" width="13.140625" style="498" customWidth="1"/>
    <col min="8709" max="8709" width="11.7109375" style="498" customWidth="1"/>
    <col min="8710" max="8710" width="11.140625" style="498" customWidth="1"/>
    <col min="8711" max="8711" width="11.7109375" style="498" customWidth="1"/>
    <col min="8712" max="8957" width="9.140625" style="498"/>
    <col min="8958" max="8958" width="5.28515625" style="498" customWidth="1"/>
    <col min="8959" max="8959" width="8" style="498" customWidth="1"/>
    <col min="8960" max="8960" width="5.85546875" style="498" customWidth="1"/>
    <col min="8961" max="8961" width="9.42578125" style="498" customWidth="1"/>
    <col min="8962" max="8962" width="11.28515625" style="498" customWidth="1"/>
    <col min="8963" max="8963" width="11" style="498" customWidth="1"/>
    <col min="8964" max="8964" width="13.140625" style="498" customWidth="1"/>
    <col min="8965" max="8965" width="11.7109375" style="498" customWidth="1"/>
    <col min="8966" max="8966" width="11.140625" style="498" customWidth="1"/>
    <col min="8967" max="8967" width="11.7109375" style="498" customWidth="1"/>
    <col min="8968" max="9213" width="9.140625" style="498"/>
    <col min="9214" max="9214" width="5.28515625" style="498" customWidth="1"/>
    <col min="9215" max="9215" width="8" style="498" customWidth="1"/>
    <col min="9216" max="9216" width="5.85546875" style="498" customWidth="1"/>
    <col min="9217" max="9217" width="9.42578125" style="498" customWidth="1"/>
    <col min="9218" max="9218" width="11.28515625" style="498" customWidth="1"/>
    <col min="9219" max="9219" width="11" style="498" customWidth="1"/>
    <col min="9220" max="9220" width="13.140625" style="498" customWidth="1"/>
    <col min="9221" max="9221" width="11.7109375" style="498" customWidth="1"/>
    <col min="9222" max="9222" width="11.140625" style="498" customWidth="1"/>
    <col min="9223" max="9223" width="11.7109375" style="498" customWidth="1"/>
    <col min="9224" max="9469" width="9.140625" style="498"/>
    <col min="9470" max="9470" width="5.28515625" style="498" customWidth="1"/>
    <col min="9471" max="9471" width="8" style="498" customWidth="1"/>
    <col min="9472" max="9472" width="5.85546875" style="498" customWidth="1"/>
    <col min="9473" max="9473" width="9.42578125" style="498" customWidth="1"/>
    <col min="9474" max="9474" width="11.28515625" style="498" customWidth="1"/>
    <col min="9475" max="9475" width="11" style="498" customWidth="1"/>
    <col min="9476" max="9476" width="13.140625" style="498" customWidth="1"/>
    <col min="9477" max="9477" width="11.7109375" style="498" customWidth="1"/>
    <col min="9478" max="9478" width="11.140625" style="498" customWidth="1"/>
    <col min="9479" max="9479" width="11.7109375" style="498" customWidth="1"/>
    <col min="9480" max="9725" width="9.140625" style="498"/>
    <col min="9726" max="9726" width="5.28515625" style="498" customWidth="1"/>
    <col min="9727" max="9727" width="8" style="498" customWidth="1"/>
    <col min="9728" max="9728" width="5.85546875" style="498" customWidth="1"/>
    <col min="9729" max="9729" width="9.42578125" style="498" customWidth="1"/>
    <col min="9730" max="9730" width="11.28515625" style="498" customWidth="1"/>
    <col min="9731" max="9731" width="11" style="498" customWidth="1"/>
    <col min="9732" max="9732" width="13.140625" style="498" customWidth="1"/>
    <col min="9733" max="9733" width="11.7109375" style="498" customWidth="1"/>
    <col min="9734" max="9734" width="11.140625" style="498" customWidth="1"/>
    <col min="9735" max="9735" width="11.7109375" style="498" customWidth="1"/>
    <col min="9736" max="9981" width="9.140625" style="498"/>
    <col min="9982" max="9982" width="5.28515625" style="498" customWidth="1"/>
    <col min="9983" max="9983" width="8" style="498" customWidth="1"/>
    <col min="9984" max="9984" width="5.85546875" style="498" customWidth="1"/>
    <col min="9985" max="9985" width="9.42578125" style="498" customWidth="1"/>
    <col min="9986" max="9986" width="11.28515625" style="498" customWidth="1"/>
    <col min="9987" max="9987" width="11" style="498" customWidth="1"/>
    <col min="9988" max="9988" width="13.140625" style="498" customWidth="1"/>
    <col min="9989" max="9989" width="11.7109375" style="498" customWidth="1"/>
    <col min="9990" max="9990" width="11.140625" style="498" customWidth="1"/>
    <col min="9991" max="9991" width="11.7109375" style="498" customWidth="1"/>
    <col min="9992" max="10237" width="9.140625" style="498"/>
    <col min="10238" max="10238" width="5.28515625" style="498" customWidth="1"/>
    <col min="10239" max="10239" width="8" style="498" customWidth="1"/>
    <col min="10240" max="10240" width="5.85546875" style="498" customWidth="1"/>
    <col min="10241" max="10241" width="9.42578125" style="498" customWidth="1"/>
    <col min="10242" max="10242" width="11.28515625" style="498" customWidth="1"/>
    <col min="10243" max="10243" width="11" style="498" customWidth="1"/>
    <col min="10244" max="10244" width="13.140625" style="498" customWidth="1"/>
    <col min="10245" max="10245" width="11.7109375" style="498" customWidth="1"/>
    <col min="10246" max="10246" width="11.140625" style="498" customWidth="1"/>
    <col min="10247" max="10247" width="11.7109375" style="498" customWidth="1"/>
    <col min="10248" max="10493" width="9.140625" style="498"/>
    <col min="10494" max="10494" width="5.28515625" style="498" customWidth="1"/>
    <col min="10495" max="10495" width="8" style="498" customWidth="1"/>
    <col min="10496" max="10496" width="5.85546875" style="498" customWidth="1"/>
    <col min="10497" max="10497" width="9.42578125" style="498" customWidth="1"/>
    <col min="10498" max="10498" width="11.28515625" style="498" customWidth="1"/>
    <col min="10499" max="10499" width="11" style="498" customWidth="1"/>
    <col min="10500" max="10500" width="13.140625" style="498" customWidth="1"/>
    <col min="10501" max="10501" width="11.7109375" style="498" customWidth="1"/>
    <col min="10502" max="10502" width="11.140625" style="498" customWidth="1"/>
    <col min="10503" max="10503" width="11.7109375" style="498" customWidth="1"/>
    <col min="10504" max="10749" width="9.140625" style="498"/>
    <col min="10750" max="10750" width="5.28515625" style="498" customWidth="1"/>
    <col min="10751" max="10751" width="8" style="498" customWidth="1"/>
    <col min="10752" max="10752" width="5.85546875" style="498" customWidth="1"/>
    <col min="10753" max="10753" width="9.42578125" style="498" customWidth="1"/>
    <col min="10754" max="10754" width="11.28515625" style="498" customWidth="1"/>
    <col min="10755" max="10755" width="11" style="498" customWidth="1"/>
    <col min="10756" max="10756" width="13.140625" style="498" customWidth="1"/>
    <col min="10757" max="10757" width="11.7109375" style="498" customWidth="1"/>
    <col min="10758" max="10758" width="11.140625" style="498" customWidth="1"/>
    <col min="10759" max="10759" width="11.7109375" style="498" customWidth="1"/>
    <col min="10760" max="11005" width="9.140625" style="498"/>
    <col min="11006" max="11006" width="5.28515625" style="498" customWidth="1"/>
    <col min="11007" max="11007" width="8" style="498" customWidth="1"/>
    <col min="11008" max="11008" width="5.85546875" style="498" customWidth="1"/>
    <col min="11009" max="11009" width="9.42578125" style="498" customWidth="1"/>
    <col min="11010" max="11010" width="11.28515625" style="498" customWidth="1"/>
    <col min="11011" max="11011" width="11" style="498" customWidth="1"/>
    <col min="11012" max="11012" width="13.140625" style="498" customWidth="1"/>
    <col min="11013" max="11013" width="11.7109375" style="498" customWidth="1"/>
    <col min="11014" max="11014" width="11.140625" style="498" customWidth="1"/>
    <col min="11015" max="11015" width="11.7109375" style="498" customWidth="1"/>
    <col min="11016" max="11261" width="9.140625" style="498"/>
    <col min="11262" max="11262" width="5.28515625" style="498" customWidth="1"/>
    <col min="11263" max="11263" width="8" style="498" customWidth="1"/>
    <col min="11264" max="11264" width="5.85546875" style="498" customWidth="1"/>
    <col min="11265" max="11265" width="9.42578125" style="498" customWidth="1"/>
    <col min="11266" max="11266" width="11.28515625" style="498" customWidth="1"/>
    <col min="11267" max="11267" width="11" style="498" customWidth="1"/>
    <col min="11268" max="11268" width="13.140625" style="498" customWidth="1"/>
    <col min="11269" max="11269" width="11.7109375" style="498" customWidth="1"/>
    <col min="11270" max="11270" width="11.140625" style="498" customWidth="1"/>
    <col min="11271" max="11271" width="11.7109375" style="498" customWidth="1"/>
    <col min="11272" max="11517" width="9.140625" style="498"/>
    <col min="11518" max="11518" width="5.28515625" style="498" customWidth="1"/>
    <col min="11519" max="11519" width="8" style="498" customWidth="1"/>
    <col min="11520" max="11520" width="5.85546875" style="498" customWidth="1"/>
    <col min="11521" max="11521" width="9.42578125" style="498" customWidth="1"/>
    <col min="11522" max="11522" width="11.28515625" style="498" customWidth="1"/>
    <col min="11523" max="11523" width="11" style="498" customWidth="1"/>
    <col min="11524" max="11524" width="13.140625" style="498" customWidth="1"/>
    <col min="11525" max="11525" width="11.7109375" style="498" customWidth="1"/>
    <col min="11526" max="11526" width="11.140625" style="498" customWidth="1"/>
    <col min="11527" max="11527" width="11.7109375" style="498" customWidth="1"/>
    <col min="11528" max="11773" width="9.140625" style="498"/>
    <col min="11774" max="11774" width="5.28515625" style="498" customWidth="1"/>
    <col min="11775" max="11775" width="8" style="498" customWidth="1"/>
    <col min="11776" max="11776" width="5.85546875" style="498" customWidth="1"/>
    <col min="11777" max="11777" width="9.42578125" style="498" customWidth="1"/>
    <col min="11778" max="11778" width="11.28515625" style="498" customWidth="1"/>
    <col min="11779" max="11779" width="11" style="498" customWidth="1"/>
    <col min="11780" max="11780" width="13.140625" style="498" customWidth="1"/>
    <col min="11781" max="11781" width="11.7109375" style="498" customWidth="1"/>
    <col min="11782" max="11782" width="11.140625" style="498" customWidth="1"/>
    <col min="11783" max="11783" width="11.7109375" style="498" customWidth="1"/>
    <col min="11784" max="12029" width="9.140625" style="498"/>
    <col min="12030" max="12030" width="5.28515625" style="498" customWidth="1"/>
    <col min="12031" max="12031" width="8" style="498" customWidth="1"/>
    <col min="12032" max="12032" width="5.85546875" style="498" customWidth="1"/>
    <col min="12033" max="12033" width="9.42578125" style="498" customWidth="1"/>
    <col min="12034" max="12034" width="11.28515625" style="498" customWidth="1"/>
    <col min="12035" max="12035" width="11" style="498" customWidth="1"/>
    <col min="12036" max="12036" width="13.140625" style="498" customWidth="1"/>
    <col min="12037" max="12037" width="11.7109375" style="498" customWidth="1"/>
    <col min="12038" max="12038" width="11.140625" style="498" customWidth="1"/>
    <col min="12039" max="12039" width="11.7109375" style="498" customWidth="1"/>
    <col min="12040" max="12285" width="9.140625" style="498"/>
    <col min="12286" max="12286" width="5.28515625" style="498" customWidth="1"/>
    <col min="12287" max="12287" width="8" style="498" customWidth="1"/>
    <col min="12288" max="12288" width="5.85546875" style="498" customWidth="1"/>
    <col min="12289" max="12289" width="9.42578125" style="498" customWidth="1"/>
    <col min="12290" max="12290" width="11.28515625" style="498" customWidth="1"/>
    <col min="12291" max="12291" width="11" style="498" customWidth="1"/>
    <col min="12292" max="12292" width="13.140625" style="498" customWidth="1"/>
    <col min="12293" max="12293" width="11.7109375" style="498" customWidth="1"/>
    <col min="12294" max="12294" width="11.140625" style="498" customWidth="1"/>
    <col min="12295" max="12295" width="11.7109375" style="498" customWidth="1"/>
    <col min="12296" max="12541" width="9.140625" style="498"/>
    <col min="12542" max="12542" width="5.28515625" style="498" customWidth="1"/>
    <col min="12543" max="12543" width="8" style="498" customWidth="1"/>
    <col min="12544" max="12544" width="5.85546875" style="498" customWidth="1"/>
    <col min="12545" max="12545" width="9.42578125" style="498" customWidth="1"/>
    <col min="12546" max="12546" width="11.28515625" style="498" customWidth="1"/>
    <col min="12547" max="12547" width="11" style="498" customWidth="1"/>
    <col min="12548" max="12548" width="13.140625" style="498" customWidth="1"/>
    <col min="12549" max="12549" width="11.7109375" style="498" customWidth="1"/>
    <col min="12550" max="12550" width="11.140625" style="498" customWidth="1"/>
    <col min="12551" max="12551" width="11.7109375" style="498" customWidth="1"/>
    <col min="12552" max="12797" width="9.140625" style="498"/>
    <col min="12798" max="12798" width="5.28515625" style="498" customWidth="1"/>
    <col min="12799" max="12799" width="8" style="498" customWidth="1"/>
    <col min="12800" max="12800" width="5.85546875" style="498" customWidth="1"/>
    <col min="12801" max="12801" width="9.42578125" style="498" customWidth="1"/>
    <col min="12802" max="12802" width="11.28515625" style="498" customWidth="1"/>
    <col min="12803" max="12803" width="11" style="498" customWidth="1"/>
    <col min="12804" max="12804" width="13.140625" style="498" customWidth="1"/>
    <col min="12805" max="12805" width="11.7109375" style="498" customWidth="1"/>
    <col min="12806" max="12806" width="11.140625" style="498" customWidth="1"/>
    <col min="12807" max="12807" width="11.7109375" style="498" customWidth="1"/>
    <col min="12808" max="13053" width="9.140625" style="498"/>
    <col min="13054" max="13054" width="5.28515625" style="498" customWidth="1"/>
    <col min="13055" max="13055" width="8" style="498" customWidth="1"/>
    <col min="13056" max="13056" width="5.85546875" style="498" customWidth="1"/>
    <col min="13057" max="13057" width="9.42578125" style="498" customWidth="1"/>
    <col min="13058" max="13058" width="11.28515625" style="498" customWidth="1"/>
    <col min="13059" max="13059" width="11" style="498" customWidth="1"/>
    <col min="13060" max="13060" width="13.140625" style="498" customWidth="1"/>
    <col min="13061" max="13061" width="11.7109375" style="498" customWidth="1"/>
    <col min="13062" max="13062" width="11.140625" style="498" customWidth="1"/>
    <col min="13063" max="13063" width="11.7109375" style="498" customWidth="1"/>
    <col min="13064" max="13309" width="9.140625" style="498"/>
    <col min="13310" max="13310" width="5.28515625" style="498" customWidth="1"/>
    <col min="13311" max="13311" width="8" style="498" customWidth="1"/>
    <col min="13312" max="13312" width="5.85546875" style="498" customWidth="1"/>
    <col min="13313" max="13313" width="9.42578125" style="498" customWidth="1"/>
    <col min="13314" max="13314" width="11.28515625" style="498" customWidth="1"/>
    <col min="13315" max="13315" width="11" style="498" customWidth="1"/>
    <col min="13316" max="13316" width="13.140625" style="498" customWidth="1"/>
    <col min="13317" max="13317" width="11.7109375" style="498" customWidth="1"/>
    <col min="13318" max="13318" width="11.140625" style="498" customWidth="1"/>
    <col min="13319" max="13319" width="11.7109375" style="498" customWidth="1"/>
    <col min="13320" max="13565" width="9.140625" style="498"/>
    <col min="13566" max="13566" width="5.28515625" style="498" customWidth="1"/>
    <col min="13567" max="13567" width="8" style="498" customWidth="1"/>
    <col min="13568" max="13568" width="5.85546875" style="498" customWidth="1"/>
    <col min="13569" max="13569" width="9.42578125" style="498" customWidth="1"/>
    <col min="13570" max="13570" width="11.28515625" style="498" customWidth="1"/>
    <col min="13571" max="13571" width="11" style="498" customWidth="1"/>
    <col min="13572" max="13572" width="13.140625" style="498" customWidth="1"/>
    <col min="13573" max="13573" width="11.7109375" style="498" customWidth="1"/>
    <col min="13574" max="13574" width="11.140625" style="498" customWidth="1"/>
    <col min="13575" max="13575" width="11.7109375" style="498" customWidth="1"/>
    <col min="13576" max="13821" width="9.140625" style="498"/>
    <col min="13822" max="13822" width="5.28515625" style="498" customWidth="1"/>
    <col min="13823" max="13823" width="8" style="498" customWidth="1"/>
    <col min="13824" max="13824" width="5.85546875" style="498" customWidth="1"/>
    <col min="13825" max="13825" width="9.42578125" style="498" customWidth="1"/>
    <col min="13826" max="13826" width="11.28515625" style="498" customWidth="1"/>
    <col min="13827" max="13827" width="11" style="498" customWidth="1"/>
    <col min="13828" max="13828" width="13.140625" style="498" customWidth="1"/>
    <col min="13829" max="13829" width="11.7109375" style="498" customWidth="1"/>
    <col min="13830" max="13830" width="11.140625" style="498" customWidth="1"/>
    <col min="13831" max="13831" width="11.7109375" style="498" customWidth="1"/>
    <col min="13832" max="14077" width="9.140625" style="498"/>
    <col min="14078" max="14078" width="5.28515625" style="498" customWidth="1"/>
    <col min="14079" max="14079" width="8" style="498" customWidth="1"/>
    <col min="14080" max="14080" width="5.85546875" style="498" customWidth="1"/>
    <col min="14081" max="14081" width="9.42578125" style="498" customWidth="1"/>
    <col min="14082" max="14082" width="11.28515625" style="498" customWidth="1"/>
    <col min="14083" max="14083" width="11" style="498" customWidth="1"/>
    <col min="14084" max="14084" width="13.140625" style="498" customWidth="1"/>
    <col min="14085" max="14085" width="11.7109375" style="498" customWidth="1"/>
    <col min="14086" max="14086" width="11.140625" style="498" customWidth="1"/>
    <col min="14087" max="14087" width="11.7109375" style="498" customWidth="1"/>
    <col min="14088" max="14333" width="9.140625" style="498"/>
    <col min="14334" max="14334" width="5.28515625" style="498" customWidth="1"/>
    <col min="14335" max="14335" width="8" style="498" customWidth="1"/>
    <col min="14336" max="14336" width="5.85546875" style="498" customWidth="1"/>
    <col min="14337" max="14337" width="9.42578125" style="498" customWidth="1"/>
    <col min="14338" max="14338" width="11.28515625" style="498" customWidth="1"/>
    <col min="14339" max="14339" width="11" style="498" customWidth="1"/>
    <col min="14340" max="14340" width="13.140625" style="498" customWidth="1"/>
    <col min="14341" max="14341" width="11.7109375" style="498" customWidth="1"/>
    <col min="14342" max="14342" width="11.140625" style="498" customWidth="1"/>
    <col min="14343" max="14343" width="11.7109375" style="498" customWidth="1"/>
    <col min="14344" max="14589" width="9.140625" style="498"/>
    <col min="14590" max="14590" width="5.28515625" style="498" customWidth="1"/>
    <col min="14591" max="14591" width="8" style="498" customWidth="1"/>
    <col min="14592" max="14592" width="5.85546875" style="498" customWidth="1"/>
    <col min="14593" max="14593" width="9.42578125" style="498" customWidth="1"/>
    <col min="14594" max="14594" width="11.28515625" style="498" customWidth="1"/>
    <col min="14595" max="14595" width="11" style="498" customWidth="1"/>
    <col min="14596" max="14596" width="13.140625" style="498" customWidth="1"/>
    <col min="14597" max="14597" width="11.7109375" style="498" customWidth="1"/>
    <col min="14598" max="14598" width="11.140625" style="498" customWidth="1"/>
    <col min="14599" max="14599" width="11.7109375" style="498" customWidth="1"/>
    <col min="14600" max="14845" width="9.140625" style="498"/>
    <col min="14846" max="14846" width="5.28515625" style="498" customWidth="1"/>
    <col min="14847" max="14847" width="8" style="498" customWidth="1"/>
    <col min="14848" max="14848" width="5.85546875" style="498" customWidth="1"/>
    <col min="14849" max="14849" width="9.42578125" style="498" customWidth="1"/>
    <col min="14850" max="14850" width="11.28515625" style="498" customWidth="1"/>
    <col min="14851" max="14851" width="11" style="498" customWidth="1"/>
    <col min="14852" max="14852" width="13.140625" style="498" customWidth="1"/>
    <col min="14853" max="14853" width="11.7109375" style="498" customWidth="1"/>
    <col min="14854" max="14854" width="11.140625" style="498" customWidth="1"/>
    <col min="14855" max="14855" width="11.7109375" style="498" customWidth="1"/>
    <col min="14856" max="15101" width="9.140625" style="498"/>
    <col min="15102" max="15102" width="5.28515625" style="498" customWidth="1"/>
    <col min="15103" max="15103" width="8" style="498" customWidth="1"/>
    <col min="15104" max="15104" width="5.85546875" style="498" customWidth="1"/>
    <col min="15105" max="15105" width="9.42578125" style="498" customWidth="1"/>
    <col min="15106" max="15106" width="11.28515625" style="498" customWidth="1"/>
    <col min="15107" max="15107" width="11" style="498" customWidth="1"/>
    <col min="15108" max="15108" width="13.140625" style="498" customWidth="1"/>
    <col min="15109" max="15109" width="11.7109375" style="498" customWidth="1"/>
    <col min="15110" max="15110" width="11.140625" style="498" customWidth="1"/>
    <col min="15111" max="15111" width="11.7109375" style="498" customWidth="1"/>
    <col min="15112" max="15357" width="9.140625" style="498"/>
    <col min="15358" max="15358" width="5.28515625" style="498" customWidth="1"/>
    <col min="15359" max="15359" width="8" style="498" customWidth="1"/>
    <col min="15360" max="15360" width="5.85546875" style="498" customWidth="1"/>
    <col min="15361" max="15361" width="9.42578125" style="498" customWidth="1"/>
    <col min="15362" max="15362" width="11.28515625" style="498" customWidth="1"/>
    <col min="15363" max="15363" width="11" style="498" customWidth="1"/>
    <col min="15364" max="15364" width="13.140625" style="498" customWidth="1"/>
    <col min="15365" max="15365" width="11.7109375" style="498" customWidth="1"/>
    <col min="15366" max="15366" width="11.140625" style="498" customWidth="1"/>
    <col min="15367" max="15367" width="11.7109375" style="498" customWidth="1"/>
    <col min="15368" max="15613" width="9.140625" style="498"/>
    <col min="15614" max="15614" width="5.28515625" style="498" customWidth="1"/>
    <col min="15615" max="15615" width="8" style="498" customWidth="1"/>
    <col min="15616" max="15616" width="5.85546875" style="498" customWidth="1"/>
    <col min="15617" max="15617" width="9.42578125" style="498" customWidth="1"/>
    <col min="15618" max="15618" width="11.28515625" style="498" customWidth="1"/>
    <col min="15619" max="15619" width="11" style="498" customWidth="1"/>
    <col min="15620" max="15620" width="13.140625" style="498" customWidth="1"/>
    <col min="15621" max="15621" width="11.7109375" style="498" customWidth="1"/>
    <col min="15622" max="15622" width="11.140625" style="498" customWidth="1"/>
    <col min="15623" max="15623" width="11.7109375" style="498" customWidth="1"/>
    <col min="15624" max="15869" width="9.140625" style="498"/>
    <col min="15870" max="15870" width="5.28515625" style="498" customWidth="1"/>
    <col min="15871" max="15871" width="8" style="498" customWidth="1"/>
    <col min="15872" max="15872" width="5.85546875" style="498" customWidth="1"/>
    <col min="15873" max="15873" width="9.42578125" style="498" customWidth="1"/>
    <col min="15874" max="15874" width="11.28515625" style="498" customWidth="1"/>
    <col min="15875" max="15875" width="11" style="498" customWidth="1"/>
    <col min="15876" max="15876" width="13.140625" style="498" customWidth="1"/>
    <col min="15877" max="15877" width="11.7109375" style="498" customWidth="1"/>
    <col min="15878" max="15878" width="11.140625" style="498" customWidth="1"/>
    <col min="15879" max="15879" width="11.7109375" style="498" customWidth="1"/>
    <col min="15880" max="16125" width="9.140625" style="498"/>
    <col min="16126" max="16126" width="5.28515625" style="498" customWidth="1"/>
    <col min="16127" max="16127" width="8" style="498" customWidth="1"/>
    <col min="16128" max="16128" width="5.85546875" style="498" customWidth="1"/>
    <col min="16129" max="16129" width="9.42578125" style="498" customWidth="1"/>
    <col min="16130" max="16130" width="11.28515625" style="498" customWidth="1"/>
    <col min="16131" max="16131" width="11" style="498" customWidth="1"/>
    <col min="16132" max="16132" width="13.140625" style="498" customWidth="1"/>
    <col min="16133" max="16133" width="11.7109375" style="498" customWidth="1"/>
    <col min="16134" max="16134" width="11.140625" style="498" customWidth="1"/>
    <col min="16135" max="16135" width="11.7109375" style="498" customWidth="1"/>
    <col min="16136" max="16384" width="9.140625" style="498"/>
  </cols>
  <sheetData>
    <row r="1" spans="1:72" customFormat="1" ht="12.75" customHeight="1" x14ac:dyDescent="0.25">
      <c r="A1" s="239"/>
      <c r="B1" s="498"/>
      <c r="C1" s="498"/>
      <c r="D1" s="498"/>
      <c r="E1" s="498"/>
      <c r="F1" s="3" t="s">
        <v>185</v>
      </c>
    </row>
    <row r="2" spans="1:72" customFormat="1" ht="12.75" customHeight="1" x14ac:dyDescent="0.25">
      <c r="A2" s="498"/>
      <c r="B2" s="498"/>
      <c r="C2" s="498"/>
      <c r="D2" s="498"/>
      <c r="E2" s="498"/>
      <c r="F2" s="3" t="s">
        <v>461</v>
      </c>
    </row>
    <row r="3" spans="1:72" customFormat="1" ht="12.75" customHeight="1" x14ac:dyDescent="0.25">
      <c r="A3" s="498"/>
      <c r="B3" s="498"/>
      <c r="C3" s="498"/>
      <c r="D3" s="498"/>
      <c r="E3" s="498"/>
      <c r="F3" s="3" t="s">
        <v>1</v>
      </c>
    </row>
    <row r="4" spans="1:72" customFormat="1" ht="12.75" customHeight="1" x14ac:dyDescent="0.25">
      <c r="A4" s="498"/>
      <c r="B4" s="498"/>
      <c r="C4" s="498"/>
      <c r="D4" s="498"/>
      <c r="E4" s="498"/>
      <c r="F4" s="3" t="s">
        <v>462</v>
      </c>
    </row>
    <row r="5" spans="1:72" customFormat="1" ht="12.75" customHeight="1" x14ac:dyDescent="0.25">
      <c r="A5" s="498"/>
      <c r="B5" s="498"/>
      <c r="C5" s="498"/>
      <c r="D5" s="498"/>
      <c r="E5" s="498"/>
    </row>
    <row r="6" spans="1:72" customFormat="1" ht="13.5" customHeight="1" x14ac:dyDescent="0.25">
      <c r="A6" s="196" t="s">
        <v>318</v>
      </c>
      <c r="B6" s="196"/>
      <c r="C6" s="196"/>
      <c r="D6" s="196"/>
      <c r="E6" s="196"/>
      <c r="F6" s="196"/>
      <c r="G6" s="196"/>
      <c r="J6" s="1"/>
    </row>
    <row r="7" spans="1:72" customFormat="1" ht="12.75" customHeight="1" x14ac:dyDescent="0.25">
      <c r="A7" s="196" t="s">
        <v>319</v>
      </c>
      <c r="B7" s="240"/>
      <c r="C7" s="240"/>
      <c r="D7" s="240"/>
      <c r="E7" s="240"/>
      <c r="F7" s="240"/>
      <c r="G7" s="240"/>
      <c r="J7" s="1"/>
    </row>
    <row r="8" spans="1:72" customFormat="1" ht="9" customHeight="1" x14ac:dyDescent="0.25">
      <c r="A8" s="241"/>
      <c r="B8" s="242"/>
      <c r="C8" s="242"/>
      <c r="D8" s="242"/>
      <c r="E8" s="242"/>
      <c r="F8" s="242"/>
      <c r="G8" s="242"/>
      <c r="J8" s="1"/>
    </row>
    <row r="9" spans="1:72" customFormat="1" ht="11.25" customHeight="1" x14ac:dyDescent="0.25">
      <c r="A9" s="498"/>
      <c r="B9" s="498"/>
      <c r="C9" s="498"/>
      <c r="D9" s="498"/>
      <c r="E9" s="498"/>
      <c r="G9" s="243" t="s">
        <v>3</v>
      </c>
    </row>
    <row r="10" spans="1:72" s="247" customFormat="1" ht="36.75" customHeight="1" x14ac:dyDescent="0.2">
      <c r="A10" s="244" t="s">
        <v>149</v>
      </c>
      <c r="B10" s="244" t="s">
        <v>161</v>
      </c>
      <c r="C10" s="244" t="s">
        <v>320</v>
      </c>
      <c r="D10" s="244" t="s">
        <v>159</v>
      </c>
      <c r="E10" s="245" t="s">
        <v>7</v>
      </c>
      <c r="F10" s="245" t="s">
        <v>321</v>
      </c>
      <c r="G10" s="245" t="s">
        <v>322</v>
      </c>
      <c r="H10" s="246"/>
      <c r="I10" s="246"/>
      <c r="J10" s="246"/>
      <c r="K10" s="246"/>
      <c r="L10" s="246"/>
      <c r="M10" s="246"/>
      <c r="N10" s="246"/>
      <c r="O10" s="246"/>
      <c r="P10" s="246"/>
      <c r="Q10" s="246"/>
      <c r="R10" s="246"/>
      <c r="S10" s="246"/>
      <c r="T10" s="246"/>
      <c r="U10" s="246"/>
      <c r="V10" s="246"/>
      <c r="W10" s="246"/>
      <c r="X10" s="246"/>
      <c r="Y10" s="246"/>
      <c r="Z10" s="246"/>
      <c r="AA10" s="246"/>
      <c r="AB10" s="246"/>
      <c r="AC10" s="246"/>
      <c r="AD10" s="246"/>
      <c r="AE10" s="246"/>
      <c r="AF10" s="246"/>
      <c r="AG10" s="246"/>
      <c r="AH10" s="246"/>
      <c r="AI10" s="246"/>
      <c r="AJ10" s="246"/>
      <c r="AK10" s="246"/>
      <c r="AL10" s="246"/>
      <c r="AM10" s="246"/>
      <c r="AN10" s="246"/>
      <c r="AO10" s="246"/>
      <c r="AP10" s="246"/>
      <c r="AQ10" s="246"/>
      <c r="AR10" s="246"/>
      <c r="AS10" s="246"/>
      <c r="AT10" s="246"/>
      <c r="AU10" s="246"/>
      <c r="AV10" s="246"/>
      <c r="AW10" s="246"/>
      <c r="AX10" s="246"/>
      <c r="AY10" s="246"/>
      <c r="AZ10" s="246"/>
      <c r="BA10" s="246"/>
      <c r="BB10" s="246"/>
      <c r="BC10" s="246"/>
      <c r="BD10" s="246"/>
      <c r="BE10" s="246"/>
      <c r="BF10" s="246"/>
      <c r="BG10" s="246"/>
      <c r="BH10" s="246"/>
      <c r="BI10" s="246"/>
      <c r="BJ10" s="246"/>
      <c r="BK10" s="246"/>
      <c r="BL10" s="246"/>
      <c r="BM10" s="246"/>
      <c r="BN10" s="246"/>
      <c r="BO10" s="246"/>
      <c r="BP10" s="246"/>
      <c r="BQ10" s="246"/>
      <c r="BR10" s="246"/>
      <c r="BS10" s="246"/>
      <c r="BT10" s="246"/>
    </row>
    <row r="11" spans="1:72" s="250" customFormat="1" ht="10.5" customHeight="1" x14ac:dyDescent="0.2">
      <c r="A11" s="248">
        <v>1</v>
      </c>
      <c r="B11" s="248">
        <v>2</v>
      </c>
      <c r="C11" s="248">
        <v>3</v>
      </c>
      <c r="D11" s="248">
        <v>4</v>
      </c>
      <c r="E11" s="248">
        <v>5</v>
      </c>
      <c r="F11" s="248">
        <v>6</v>
      </c>
      <c r="G11" s="248">
        <v>7</v>
      </c>
      <c r="H11" s="249"/>
      <c r="I11" s="249"/>
      <c r="J11" s="249"/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49"/>
      <c r="X11" s="249"/>
      <c r="Y11" s="249"/>
      <c r="Z11" s="249"/>
      <c r="AA11" s="249"/>
      <c r="AB11" s="249"/>
      <c r="AC11" s="249"/>
      <c r="AD11" s="249"/>
      <c r="AE11" s="249"/>
      <c r="AF11" s="249"/>
      <c r="AG11" s="249"/>
      <c r="AH11" s="249"/>
      <c r="AI11" s="249"/>
      <c r="AJ11" s="249"/>
      <c r="AK11" s="249"/>
      <c r="AL11" s="249"/>
      <c r="AM11" s="249"/>
      <c r="AN11" s="249"/>
      <c r="AO11" s="249"/>
      <c r="AP11" s="249"/>
      <c r="AQ11" s="249"/>
      <c r="AR11" s="249"/>
      <c r="AS11" s="249"/>
      <c r="AT11" s="249"/>
      <c r="AU11" s="249"/>
      <c r="AV11" s="249"/>
      <c r="AW11" s="249"/>
      <c r="AX11" s="249"/>
      <c r="AY11" s="249"/>
      <c r="AZ11" s="249"/>
      <c r="BA11" s="249"/>
      <c r="BB11" s="249"/>
      <c r="BC11" s="249"/>
      <c r="BD11" s="249"/>
      <c r="BE11" s="249"/>
      <c r="BF11" s="249"/>
      <c r="BG11" s="249"/>
      <c r="BH11" s="249"/>
      <c r="BI11" s="249"/>
      <c r="BJ11" s="249"/>
      <c r="BK11" s="249"/>
      <c r="BL11" s="249"/>
      <c r="BM11" s="249"/>
      <c r="BN11" s="249"/>
      <c r="BO11" s="249"/>
      <c r="BP11" s="249"/>
      <c r="BQ11" s="249"/>
      <c r="BR11" s="249"/>
      <c r="BS11" s="249"/>
      <c r="BT11" s="249"/>
    </row>
    <row r="12" spans="1:72" s="504" customFormat="1" ht="15.75" customHeight="1" x14ac:dyDescent="0.2">
      <c r="A12" s="251"/>
      <c r="B12" s="252"/>
      <c r="C12" s="253"/>
      <c r="D12" s="253"/>
      <c r="E12" s="254" t="s">
        <v>19</v>
      </c>
      <c r="F12" s="255">
        <f>6300+1461+2140</f>
        <v>9901</v>
      </c>
      <c r="G12" s="256" t="s">
        <v>146</v>
      </c>
      <c r="H12" s="238"/>
      <c r="I12" s="238"/>
      <c r="J12" s="238"/>
      <c r="K12" s="238"/>
      <c r="L12" s="238"/>
      <c r="M12" s="238"/>
      <c r="N12" s="238"/>
      <c r="O12" s="238"/>
      <c r="P12" s="238"/>
      <c r="Q12" s="238"/>
      <c r="R12" s="238"/>
      <c r="S12" s="238"/>
      <c r="T12" s="238"/>
      <c r="U12" s="238"/>
      <c r="V12" s="238"/>
      <c r="W12" s="238"/>
      <c r="X12" s="238"/>
      <c r="Y12" s="238"/>
      <c r="Z12" s="238"/>
      <c r="AA12" s="238"/>
      <c r="AB12" s="238"/>
      <c r="AC12" s="238"/>
      <c r="AD12" s="238"/>
      <c r="AE12" s="238"/>
      <c r="AF12" s="238"/>
      <c r="AG12" s="238"/>
      <c r="AH12" s="238"/>
      <c r="AI12" s="238"/>
      <c r="AJ12" s="238"/>
      <c r="AK12" s="238"/>
      <c r="AL12" s="238"/>
      <c r="AM12" s="238"/>
      <c r="AN12" s="238"/>
      <c r="AO12" s="238"/>
      <c r="AP12" s="238"/>
      <c r="AQ12" s="238"/>
      <c r="AR12" s="238"/>
      <c r="AS12" s="238"/>
      <c r="AT12" s="238"/>
      <c r="AU12" s="238"/>
      <c r="AV12" s="238"/>
      <c r="AW12" s="238"/>
      <c r="AX12" s="238"/>
      <c r="AY12" s="238"/>
      <c r="AZ12" s="238"/>
      <c r="BA12" s="238"/>
      <c r="BB12" s="238"/>
      <c r="BC12" s="238"/>
      <c r="BD12" s="238"/>
      <c r="BE12" s="238"/>
      <c r="BF12" s="238"/>
      <c r="BG12" s="238"/>
      <c r="BH12" s="238"/>
      <c r="BI12" s="238"/>
      <c r="BJ12" s="238"/>
      <c r="BK12" s="238"/>
      <c r="BL12" s="238"/>
      <c r="BM12" s="238"/>
      <c r="BN12" s="238"/>
      <c r="BO12" s="238"/>
      <c r="BP12" s="238"/>
      <c r="BQ12" s="238"/>
      <c r="BR12" s="238"/>
      <c r="BS12" s="238"/>
      <c r="BT12" s="238"/>
    </row>
    <row r="13" spans="1:72" s="504" customFormat="1" ht="24" x14ac:dyDescent="0.2">
      <c r="A13" s="257" t="s">
        <v>298</v>
      </c>
      <c r="B13" s="258" t="s">
        <v>323</v>
      </c>
      <c r="C13" s="253" t="s">
        <v>102</v>
      </c>
      <c r="D13" s="253" t="s">
        <v>324</v>
      </c>
      <c r="E13" s="259" t="s">
        <v>146</v>
      </c>
      <c r="F13" s="260" t="s">
        <v>146</v>
      </c>
      <c r="G13" s="261">
        <f>SUM(G15)</f>
        <v>9901</v>
      </c>
      <c r="H13" s="238"/>
      <c r="I13" s="238"/>
      <c r="J13" s="238"/>
      <c r="K13" s="238"/>
      <c r="L13" s="238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8"/>
      <c r="Y13" s="238"/>
      <c r="Z13" s="238"/>
      <c r="AA13" s="238"/>
      <c r="AB13" s="238"/>
      <c r="AC13" s="238"/>
      <c r="AD13" s="238"/>
      <c r="AE13" s="238"/>
      <c r="AF13" s="238"/>
      <c r="AG13" s="238"/>
      <c r="AH13" s="238"/>
      <c r="AI13" s="238"/>
      <c r="AJ13" s="238"/>
      <c r="AK13" s="238"/>
      <c r="AL13" s="238"/>
      <c r="AM13" s="238"/>
      <c r="AN13" s="238"/>
      <c r="AO13" s="238"/>
      <c r="AP13" s="238"/>
      <c r="AQ13" s="238"/>
      <c r="AR13" s="238"/>
      <c r="AS13" s="238"/>
      <c r="AT13" s="238"/>
      <c r="AU13" s="238"/>
      <c r="AV13" s="238"/>
      <c r="AW13" s="238"/>
      <c r="AX13" s="238"/>
      <c r="AY13" s="238"/>
      <c r="AZ13" s="238"/>
      <c r="BA13" s="238"/>
      <c r="BB13" s="238"/>
      <c r="BC13" s="238"/>
      <c r="BD13" s="238"/>
      <c r="BE13" s="238"/>
      <c r="BF13" s="238"/>
      <c r="BG13" s="238"/>
      <c r="BH13" s="238"/>
      <c r="BI13" s="238"/>
      <c r="BJ13" s="238"/>
      <c r="BK13" s="238"/>
      <c r="BL13" s="238"/>
      <c r="BM13" s="238"/>
      <c r="BN13" s="238"/>
      <c r="BO13" s="238"/>
      <c r="BP13" s="238"/>
      <c r="BQ13" s="238"/>
      <c r="BR13" s="238"/>
      <c r="BS13" s="238"/>
      <c r="BT13" s="238"/>
    </row>
    <row r="14" spans="1:72" s="504" customFormat="1" ht="9" customHeight="1" x14ac:dyDescent="0.2">
      <c r="A14" s="251"/>
      <c r="B14" s="262"/>
      <c r="C14" s="253"/>
      <c r="D14" s="253"/>
      <c r="E14" s="253"/>
      <c r="F14" s="263"/>
      <c r="G14" s="505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38"/>
      <c r="S14" s="238"/>
      <c r="T14" s="238"/>
      <c r="U14" s="238"/>
      <c r="V14" s="238"/>
      <c r="W14" s="238"/>
      <c r="X14" s="238"/>
      <c r="Y14" s="238"/>
      <c r="Z14" s="238"/>
      <c r="AA14" s="238"/>
      <c r="AB14" s="238"/>
      <c r="AC14" s="238"/>
      <c r="AD14" s="238"/>
      <c r="AE14" s="238"/>
      <c r="AF14" s="238"/>
      <c r="AG14" s="238"/>
      <c r="AH14" s="238"/>
      <c r="AI14" s="238"/>
      <c r="AJ14" s="238"/>
      <c r="AK14" s="238"/>
      <c r="AL14" s="238"/>
      <c r="AM14" s="238"/>
      <c r="AN14" s="238"/>
      <c r="AO14" s="238"/>
      <c r="AP14" s="238"/>
      <c r="AQ14" s="238"/>
      <c r="AR14" s="238"/>
      <c r="AS14" s="238"/>
      <c r="AT14" s="238"/>
      <c r="AU14" s="238"/>
      <c r="AV14" s="238"/>
      <c r="AW14" s="238"/>
      <c r="AX14" s="238"/>
      <c r="AY14" s="238"/>
      <c r="AZ14" s="238"/>
      <c r="BA14" s="238"/>
      <c r="BB14" s="238"/>
      <c r="BC14" s="238"/>
      <c r="BD14" s="238"/>
      <c r="BE14" s="238"/>
      <c r="BF14" s="238"/>
      <c r="BG14" s="238"/>
      <c r="BH14" s="238"/>
      <c r="BI14" s="238"/>
      <c r="BJ14" s="238"/>
      <c r="BK14" s="238"/>
      <c r="BL14" s="238"/>
      <c r="BM14" s="238"/>
      <c r="BN14" s="238"/>
      <c r="BO14" s="238"/>
      <c r="BP14" s="238"/>
      <c r="BQ14" s="238"/>
      <c r="BR14" s="238"/>
      <c r="BS14" s="238"/>
      <c r="BT14" s="238"/>
    </row>
    <row r="15" spans="1:72" s="504" customFormat="1" ht="15.75" customHeight="1" x14ac:dyDescent="0.2">
      <c r="A15" s="251"/>
      <c r="B15" s="506" t="s">
        <v>325</v>
      </c>
      <c r="C15" s="253"/>
      <c r="D15" s="253"/>
      <c r="E15" s="253"/>
      <c r="F15" s="263"/>
      <c r="G15" s="505">
        <f>SUM(G16:G16)</f>
        <v>9901</v>
      </c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38"/>
      <c r="T15" s="238"/>
      <c r="U15" s="238"/>
      <c r="V15" s="238"/>
      <c r="W15" s="238"/>
      <c r="X15" s="238"/>
      <c r="Y15" s="238"/>
      <c r="Z15" s="238"/>
      <c r="AA15" s="238"/>
      <c r="AB15" s="238"/>
      <c r="AC15" s="238"/>
      <c r="AD15" s="238"/>
      <c r="AE15" s="238"/>
      <c r="AF15" s="238"/>
      <c r="AG15" s="238"/>
      <c r="AH15" s="238"/>
      <c r="AI15" s="238"/>
      <c r="AJ15" s="238"/>
      <c r="AK15" s="238"/>
      <c r="AL15" s="238"/>
      <c r="AM15" s="238"/>
      <c r="AN15" s="238"/>
      <c r="AO15" s="238"/>
      <c r="AP15" s="238"/>
      <c r="AQ15" s="238"/>
      <c r="AR15" s="238"/>
      <c r="AS15" s="238"/>
      <c r="AT15" s="238"/>
      <c r="AU15" s="238"/>
      <c r="AV15" s="238"/>
      <c r="AW15" s="238"/>
      <c r="AX15" s="238"/>
      <c r="AY15" s="238"/>
      <c r="AZ15" s="238"/>
      <c r="BA15" s="238"/>
      <c r="BB15" s="238"/>
      <c r="BC15" s="238"/>
      <c r="BD15" s="238"/>
      <c r="BE15" s="238"/>
      <c r="BF15" s="238"/>
      <c r="BG15" s="238"/>
      <c r="BH15" s="238"/>
      <c r="BI15" s="238"/>
      <c r="BJ15" s="238"/>
      <c r="BK15" s="238"/>
      <c r="BL15" s="238"/>
      <c r="BM15" s="238"/>
      <c r="BN15" s="238"/>
      <c r="BO15" s="238"/>
      <c r="BP15" s="238"/>
      <c r="BQ15" s="238"/>
      <c r="BR15" s="238"/>
      <c r="BS15" s="238"/>
      <c r="BT15" s="238"/>
    </row>
    <row r="16" spans="1:72" s="504" customFormat="1" ht="15.75" customHeight="1" x14ac:dyDescent="0.2">
      <c r="A16" s="251"/>
      <c r="B16" s="506"/>
      <c r="C16" s="253"/>
      <c r="D16" s="253"/>
      <c r="E16" s="253" t="s">
        <v>326</v>
      </c>
      <c r="F16" s="263" t="s">
        <v>146</v>
      </c>
      <c r="G16" s="264">
        <f>6300+1461+2140</f>
        <v>9901</v>
      </c>
      <c r="H16" s="238"/>
      <c r="I16" s="238"/>
      <c r="J16" s="238"/>
      <c r="K16" s="238"/>
      <c r="L16" s="238"/>
      <c r="M16" s="238"/>
      <c r="N16" s="238"/>
      <c r="O16" s="238"/>
      <c r="P16" s="238"/>
      <c r="Q16" s="238"/>
      <c r="R16" s="238"/>
      <c r="S16" s="238"/>
      <c r="T16" s="238"/>
      <c r="U16" s="238"/>
      <c r="V16" s="238"/>
      <c r="W16" s="238"/>
      <c r="X16" s="238"/>
      <c r="Y16" s="238"/>
      <c r="Z16" s="238"/>
      <c r="AA16" s="238"/>
      <c r="AB16" s="238"/>
      <c r="AC16" s="238"/>
      <c r="AD16" s="238"/>
      <c r="AE16" s="238"/>
      <c r="AF16" s="238"/>
      <c r="AG16" s="238"/>
      <c r="AH16" s="238"/>
      <c r="AI16" s="238"/>
      <c r="AJ16" s="238"/>
      <c r="AK16" s="238"/>
      <c r="AL16" s="238"/>
      <c r="AM16" s="238"/>
      <c r="AN16" s="238"/>
      <c r="AO16" s="238"/>
      <c r="AP16" s="238"/>
      <c r="AQ16" s="238"/>
      <c r="AR16" s="238"/>
      <c r="AS16" s="238"/>
      <c r="AT16" s="238"/>
      <c r="AU16" s="238"/>
      <c r="AV16" s="238"/>
      <c r="AW16" s="238"/>
      <c r="AX16" s="238"/>
      <c r="AY16" s="238"/>
      <c r="AZ16" s="238"/>
      <c r="BA16" s="238"/>
      <c r="BB16" s="238"/>
      <c r="BC16" s="238"/>
      <c r="BD16" s="238"/>
      <c r="BE16" s="238"/>
      <c r="BF16" s="238"/>
      <c r="BG16" s="238"/>
      <c r="BH16" s="238"/>
      <c r="BI16" s="238"/>
      <c r="BJ16" s="238"/>
      <c r="BK16" s="238"/>
      <c r="BL16" s="238"/>
      <c r="BM16" s="238"/>
      <c r="BN16" s="238"/>
      <c r="BO16" s="238"/>
      <c r="BP16" s="238"/>
      <c r="BQ16" s="238"/>
      <c r="BR16" s="238"/>
      <c r="BS16" s="238"/>
      <c r="BT16" s="238"/>
    </row>
    <row r="17" spans="1:72" s="504" customFormat="1" ht="15.75" customHeight="1" x14ac:dyDescent="0.2">
      <c r="A17" s="265"/>
      <c r="B17" s="266"/>
      <c r="C17" s="267"/>
      <c r="D17" s="254"/>
      <c r="E17" s="254"/>
      <c r="F17" s="256"/>
      <c r="G17" s="268"/>
      <c r="H17" s="238"/>
      <c r="I17" s="238"/>
      <c r="J17" s="238"/>
      <c r="K17" s="238"/>
      <c r="L17" s="238"/>
      <c r="M17" s="238"/>
      <c r="N17" s="238"/>
      <c r="O17" s="238"/>
      <c r="P17" s="238"/>
      <c r="Q17" s="238"/>
      <c r="R17" s="238"/>
      <c r="S17" s="238"/>
      <c r="T17" s="238"/>
      <c r="U17" s="238"/>
      <c r="V17" s="238"/>
      <c r="W17" s="238"/>
      <c r="X17" s="238"/>
      <c r="Y17" s="238"/>
      <c r="Z17" s="238"/>
      <c r="AA17" s="238"/>
      <c r="AB17" s="238"/>
      <c r="AC17" s="238"/>
      <c r="AD17" s="238"/>
      <c r="AE17" s="238"/>
      <c r="AF17" s="238"/>
      <c r="AG17" s="238"/>
      <c r="AH17" s="238"/>
      <c r="AI17" s="238"/>
      <c r="AJ17" s="238"/>
      <c r="AK17" s="238"/>
      <c r="AL17" s="238"/>
      <c r="AM17" s="238"/>
      <c r="AN17" s="238"/>
      <c r="AO17" s="238"/>
      <c r="AP17" s="238"/>
      <c r="AQ17" s="238"/>
      <c r="AR17" s="238"/>
      <c r="AS17" s="238"/>
      <c r="AT17" s="238"/>
      <c r="AU17" s="238"/>
      <c r="AV17" s="238"/>
      <c r="AW17" s="238"/>
      <c r="AX17" s="238"/>
      <c r="AY17" s="238"/>
      <c r="AZ17" s="238"/>
      <c r="BA17" s="238"/>
      <c r="BB17" s="238"/>
      <c r="BC17" s="238"/>
      <c r="BD17" s="238"/>
      <c r="BE17" s="238"/>
      <c r="BF17" s="238"/>
      <c r="BG17" s="238"/>
      <c r="BH17" s="238"/>
      <c r="BI17" s="238"/>
      <c r="BJ17" s="238"/>
      <c r="BK17" s="238"/>
      <c r="BL17" s="238"/>
      <c r="BM17" s="238"/>
      <c r="BN17" s="238"/>
      <c r="BO17" s="238"/>
      <c r="BP17" s="238"/>
      <c r="BQ17" s="238"/>
      <c r="BR17" s="238"/>
      <c r="BS17" s="238"/>
      <c r="BT17" s="238"/>
    </row>
    <row r="18" spans="1:72" s="504" customFormat="1" ht="15.75" customHeight="1" x14ac:dyDescent="0.2">
      <c r="A18" s="251"/>
      <c r="B18" s="252"/>
      <c r="C18" s="253"/>
      <c r="D18" s="253"/>
      <c r="E18" s="254" t="s">
        <v>19</v>
      </c>
      <c r="F18" s="255">
        <f>12806+18072+15851</f>
        <v>46729</v>
      </c>
      <c r="G18" s="256" t="s">
        <v>146</v>
      </c>
      <c r="H18" s="238"/>
      <c r="I18" s="238"/>
      <c r="J18" s="238"/>
      <c r="K18" s="238"/>
      <c r="L18" s="238"/>
      <c r="M18" s="238"/>
      <c r="N18" s="238"/>
      <c r="O18" s="238"/>
      <c r="P18" s="238"/>
      <c r="Q18" s="238"/>
      <c r="R18" s="238"/>
      <c r="S18" s="238"/>
      <c r="T18" s="238"/>
      <c r="U18" s="238"/>
      <c r="V18" s="238"/>
      <c r="W18" s="238"/>
      <c r="X18" s="238"/>
      <c r="Y18" s="238"/>
      <c r="Z18" s="238"/>
      <c r="AA18" s="238"/>
      <c r="AB18" s="238"/>
      <c r="AC18" s="238"/>
      <c r="AD18" s="238"/>
      <c r="AE18" s="238"/>
      <c r="AF18" s="238"/>
      <c r="AG18" s="238"/>
      <c r="AH18" s="238"/>
      <c r="AI18" s="238"/>
      <c r="AJ18" s="238"/>
      <c r="AK18" s="238"/>
      <c r="AL18" s="238"/>
      <c r="AM18" s="238"/>
      <c r="AN18" s="238"/>
      <c r="AO18" s="238"/>
      <c r="AP18" s="238"/>
      <c r="AQ18" s="238"/>
      <c r="AR18" s="238"/>
      <c r="AS18" s="238"/>
      <c r="AT18" s="238"/>
      <c r="AU18" s="238"/>
      <c r="AV18" s="238"/>
      <c r="AW18" s="238"/>
      <c r="AX18" s="238"/>
      <c r="AY18" s="238"/>
      <c r="AZ18" s="238"/>
      <c r="BA18" s="238"/>
      <c r="BB18" s="238"/>
      <c r="BC18" s="238"/>
      <c r="BD18" s="238"/>
      <c r="BE18" s="238"/>
      <c r="BF18" s="238"/>
      <c r="BG18" s="238"/>
      <c r="BH18" s="238"/>
      <c r="BI18" s="238"/>
      <c r="BJ18" s="238"/>
      <c r="BK18" s="238"/>
      <c r="BL18" s="238"/>
      <c r="BM18" s="238"/>
      <c r="BN18" s="238"/>
      <c r="BO18" s="238"/>
      <c r="BP18" s="238"/>
      <c r="BQ18" s="238"/>
      <c r="BR18" s="238"/>
      <c r="BS18" s="238"/>
      <c r="BT18" s="238"/>
    </row>
    <row r="19" spans="1:72" s="504" customFormat="1" ht="20.25" customHeight="1" x14ac:dyDescent="0.2">
      <c r="A19" s="257" t="s">
        <v>299</v>
      </c>
      <c r="B19" s="269" t="s">
        <v>327</v>
      </c>
      <c r="C19" s="253" t="s">
        <v>328</v>
      </c>
      <c r="D19" s="253" t="s">
        <v>329</v>
      </c>
      <c r="E19" s="259" t="s">
        <v>146</v>
      </c>
      <c r="F19" s="260" t="s">
        <v>146</v>
      </c>
      <c r="G19" s="261">
        <f>SUM(G21)</f>
        <v>46729</v>
      </c>
      <c r="H19" s="238"/>
      <c r="I19" s="238"/>
      <c r="J19" s="238"/>
      <c r="K19" s="238"/>
      <c r="L19" s="238"/>
      <c r="M19" s="238"/>
      <c r="N19" s="238"/>
      <c r="O19" s="238"/>
      <c r="P19" s="238"/>
      <c r="Q19" s="238"/>
      <c r="R19" s="238"/>
      <c r="S19" s="238"/>
      <c r="T19" s="238"/>
      <c r="U19" s="238"/>
      <c r="V19" s="238"/>
      <c r="W19" s="238"/>
      <c r="X19" s="238"/>
      <c r="Y19" s="238"/>
      <c r="Z19" s="238"/>
      <c r="AA19" s="238"/>
      <c r="AB19" s="238"/>
      <c r="AC19" s="238"/>
      <c r="AD19" s="238"/>
      <c r="AE19" s="238"/>
      <c r="AF19" s="238"/>
      <c r="AG19" s="238"/>
      <c r="AH19" s="238"/>
      <c r="AI19" s="238"/>
      <c r="AJ19" s="238"/>
      <c r="AK19" s="238"/>
      <c r="AL19" s="238"/>
      <c r="AM19" s="238"/>
      <c r="AN19" s="238"/>
      <c r="AO19" s="238"/>
      <c r="AP19" s="238"/>
      <c r="AQ19" s="238"/>
      <c r="AR19" s="238"/>
      <c r="AS19" s="238"/>
      <c r="AT19" s="238"/>
      <c r="AU19" s="238"/>
      <c r="AV19" s="238"/>
      <c r="AW19" s="238"/>
      <c r="AX19" s="238"/>
      <c r="AY19" s="238"/>
      <c r="AZ19" s="238"/>
      <c r="BA19" s="238"/>
      <c r="BB19" s="238"/>
      <c r="BC19" s="238"/>
      <c r="BD19" s="238"/>
      <c r="BE19" s="238"/>
      <c r="BF19" s="238"/>
      <c r="BG19" s="238"/>
      <c r="BH19" s="238"/>
      <c r="BI19" s="238"/>
      <c r="BJ19" s="238"/>
      <c r="BK19" s="238"/>
      <c r="BL19" s="238"/>
      <c r="BM19" s="238"/>
      <c r="BN19" s="238"/>
      <c r="BO19" s="238"/>
      <c r="BP19" s="238"/>
      <c r="BQ19" s="238"/>
      <c r="BR19" s="238"/>
      <c r="BS19" s="238"/>
      <c r="BT19" s="238"/>
    </row>
    <row r="20" spans="1:72" s="504" customFormat="1" ht="10.5" customHeight="1" x14ac:dyDescent="0.2">
      <c r="A20" s="251"/>
      <c r="B20" s="262"/>
      <c r="C20" s="253"/>
      <c r="D20" s="253"/>
      <c r="E20" s="253"/>
      <c r="F20" s="263"/>
      <c r="G20" s="505"/>
      <c r="H20" s="238"/>
      <c r="I20" s="238"/>
      <c r="J20" s="238"/>
      <c r="K20" s="238"/>
      <c r="L20" s="238"/>
      <c r="M20" s="238"/>
      <c r="N20" s="238"/>
      <c r="O20" s="238"/>
      <c r="P20" s="238"/>
      <c r="Q20" s="238"/>
      <c r="R20" s="238"/>
      <c r="S20" s="238"/>
      <c r="T20" s="238"/>
      <c r="U20" s="238"/>
      <c r="V20" s="238"/>
      <c r="W20" s="238"/>
      <c r="X20" s="238"/>
      <c r="Y20" s="238"/>
      <c r="Z20" s="238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238"/>
      <c r="AW20" s="238"/>
      <c r="AX20" s="238"/>
      <c r="AY20" s="238"/>
      <c r="AZ20" s="238"/>
      <c r="BA20" s="238"/>
      <c r="BB20" s="238"/>
      <c r="BC20" s="238"/>
      <c r="BD20" s="238"/>
      <c r="BE20" s="238"/>
      <c r="BF20" s="238"/>
      <c r="BG20" s="238"/>
      <c r="BH20" s="238"/>
      <c r="BI20" s="238"/>
      <c r="BJ20" s="238"/>
      <c r="BK20" s="238"/>
      <c r="BL20" s="238"/>
      <c r="BM20" s="238"/>
      <c r="BN20" s="238"/>
      <c r="BO20" s="238"/>
      <c r="BP20" s="238"/>
      <c r="BQ20" s="238"/>
      <c r="BR20" s="238"/>
      <c r="BS20" s="238"/>
      <c r="BT20" s="238"/>
    </row>
    <row r="21" spans="1:72" s="504" customFormat="1" ht="15.75" customHeight="1" x14ac:dyDescent="0.2">
      <c r="A21" s="251"/>
      <c r="B21" s="506" t="s">
        <v>325</v>
      </c>
      <c r="C21" s="253"/>
      <c r="D21" s="253"/>
      <c r="E21" s="253"/>
      <c r="F21" s="263"/>
      <c r="G21" s="505">
        <f>SUM(G22:G24)</f>
        <v>46729</v>
      </c>
      <c r="H21" s="238"/>
      <c r="I21" s="238"/>
      <c r="J21" s="238"/>
      <c r="K21" s="238"/>
      <c r="L21" s="238"/>
      <c r="M21" s="238"/>
      <c r="N21" s="238"/>
      <c r="O21" s="238"/>
      <c r="P21" s="238"/>
      <c r="Q21" s="238"/>
      <c r="R21" s="238"/>
      <c r="S21" s="238"/>
      <c r="T21" s="238"/>
      <c r="U21" s="238"/>
      <c r="V21" s="238"/>
      <c r="W21" s="238"/>
      <c r="X21" s="238"/>
      <c r="Y21" s="238"/>
      <c r="Z21" s="238"/>
      <c r="AA21" s="238"/>
      <c r="AB21" s="238"/>
      <c r="AC21" s="238"/>
      <c r="AD21" s="238"/>
      <c r="AE21" s="238"/>
      <c r="AF21" s="238"/>
      <c r="AG21" s="238"/>
      <c r="AH21" s="238"/>
      <c r="AI21" s="238"/>
      <c r="AJ21" s="238"/>
      <c r="AK21" s="238"/>
      <c r="AL21" s="238"/>
      <c r="AM21" s="238"/>
      <c r="AN21" s="238"/>
      <c r="AO21" s="238"/>
      <c r="AP21" s="238"/>
      <c r="AQ21" s="238"/>
      <c r="AR21" s="238"/>
      <c r="AS21" s="238"/>
      <c r="AT21" s="238"/>
      <c r="AU21" s="238"/>
      <c r="AV21" s="238"/>
      <c r="AW21" s="238"/>
      <c r="AX21" s="238"/>
      <c r="AY21" s="238"/>
      <c r="AZ21" s="238"/>
      <c r="BA21" s="238"/>
      <c r="BB21" s="238"/>
      <c r="BC21" s="238"/>
      <c r="BD21" s="238"/>
      <c r="BE21" s="238"/>
      <c r="BF21" s="238"/>
      <c r="BG21" s="238"/>
      <c r="BH21" s="238"/>
      <c r="BI21" s="238"/>
      <c r="BJ21" s="238"/>
      <c r="BK21" s="238"/>
      <c r="BL21" s="238"/>
      <c r="BM21" s="238"/>
      <c r="BN21" s="238"/>
      <c r="BO21" s="238"/>
      <c r="BP21" s="238"/>
      <c r="BQ21" s="238"/>
      <c r="BR21" s="238"/>
      <c r="BS21" s="238"/>
      <c r="BT21" s="238"/>
    </row>
    <row r="22" spans="1:72" s="504" customFormat="1" ht="15.75" customHeight="1" x14ac:dyDescent="0.2">
      <c r="A22" s="251"/>
      <c r="B22" s="252"/>
      <c r="C22" s="253"/>
      <c r="D22" s="253"/>
      <c r="E22" s="253" t="s">
        <v>326</v>
      </c>
      <c r="F22" s="263" t="s">
        <v>146</v>
      </c>
      <c r="G22" s="264">
        <f>12439+17903+15395</f>
        <v>45737</v>
      </c>
      <c r="H22" s="238"/>
      <c r="I22" s="238"/>
      <c r="J22" s="238"/>
      <c r="K22" s="238"/>
      <c r="L22" s="238"/>
      <c r="M22" s="238"/>
      <c r="N22" s="238"/>
      <c r="O22" s="238"/>
      <c r="P22" s="238"/>
      <c r="Q22" s="238"/>
      <c r="R22" s="238"/>
      <c r="S22" s="238"/>
      <c r="T22" s="238"/>
      <c r="U22" s="238"/>
      <c r="V22" s="238"/>
      <c r="W22" s="238"/>
      <c r="X22" s="238"/>
      <c r="Y22" s="238"/>
      <c r="Z22" s="238"/>
      <c r="AA22" s="238"/>
      <c r="AB22" s="238"/>
      <c r="AC22" s="238"/>
      <c r="AD22" s="238"/>
      <c r="AE22" s="238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8"/>
      <c r="BB22" s="238"/>
      <c r="BC22" s="238"/>
      <c r="BD22" s="238"/>
      <c r="BE22" s="238"/>
      <c r="BF22" s="238"/>
      <c r="BG22" s="238"/>
      <c r="BH22" s="238"/>
      <c r="BI22" s="238"/>
      <c r="BJ22" s="238"/>
      <c r="BK22" s="238"/>
      <c r="BL22" s="238"/>
      <c r="BM22" s="238"/>
      <c r="BN22" s="238"/>
      <c r="BO22" s="238"/>
      <c r="BP22" s="238"/>
      <c r="BQ22" s="238"/>
      <c r="BR22" s="238"/>
      <c r="BS22" s="238"/>
      <c r="BT22" s="238"/>
    </row>
    <row r="23" spans="1:72" s="504" customFormat="1" ht="15.75" customHeight="1" x14ac:dyDescent="0.2">
      <c r="A23" s="251"/>
      <c r="B23" s="252"/>
      <c r="C23" s="253"/>
      <c r="D23" s="253"/>
      <c r="E23" s="253" t="s">
        <v>330</v>
      </c>
      <c r="F23" s="263" t="s">
        <v>146</v>
      </c>
      <c r="G23" s="264">
        <f>306+141+380</f>
        <v>827</v>
      </c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</row>
    <row r="24" spans="1:72" s="504" customFormat="1" ht="15.75" customHeight="1" x14ac:dyDescent="0.2">
      <c r="A24" s="251"/>
      <c r="B24" s="252"/>
      <c r="C24" s="270"/>
      <c r="D24" s="253"/>
      <c r="E24" s="253" t="s">
        <v>331</v>
      </c>
      <c r="F24" s="263" t="s">
        <v>146</v>
      </c>
      <c r="G24" s="264">
        <f>61+28+76</f>
        <v>165</v>
      </c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</row>
    <row r="25" spans="1:72" s="504" customFormat="1" ht="15.75" customHeight="1" x14ac:dyDescent="0.2">
      <c r="A25" s="265"/>
      <c r="B25" s="266"/>
      <c r="C25" s="267"/>
      <c r="D25" s="254"/>
      <c r="E25" s="254"/>
      <c r="F25" s="256"/>
      <c r="G25" s="268"/>
      <c r="H25" s="238"/>
      <c r="I25" s="238"/>
      <c r="J25" s="238"/>
      <c r="K25" s="238"/>
      <c r="L25" s="238"/>
      <c r="M25" s="238"/>
      <c r="N25" s="238"/>
      <c r="O25" s="238"/>
      <c r="P25" s="238"/>
      <c r="Q25" s="238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8"/>
      <c r="AP25" s="238"/>
      <c r="AQ25" s="238"/>
      <c r="AR25" s="238"/>
      <c r="AS25" s="238"/>
      <c r="AT25" s="238"/>
      <c r="AU25" s="238"/>
      <c r="AV25" s="238"/>
      <c r="AW25" s="238"/>
      <c r="AX25" s="238"/>
      <c r="AY25" s="238"/>
      <c r="AZ25" s="238"/>
      <c r="BA25" s="238"/>
      <c r="BB25" s="238"/>
      <c r="BC25" s="238"/>
      <c r="BD25" s="238"/>
      <c r="BE25" s="238"/>
      <c r="BF25" s="238"/>
      <c r="BG25" s="238"/>
      <c r="BH25" s="238"/>
      <c r="BI25" s="238"/>
      <c r="BJ25" s="238"/>
      <c r="BK25" s="238"/>
      <c r="BL25" s="238"/>
      <c r="BM25" s="238"/>
      <c r="BN25" s="238"/>
      <c r="BO25" s="238"/>
      <c r="BP25" s="238"/>
      <c r="BQ25" s="238"/>
      <c r="BR25" s="238"/>
      <c r="BS25" s="238"/>
      <c r="BT25" s="238"/>
    </row>
    <row r="26" spans="1:72" s="504" customFormat="1" ht="15.75" customHeight="1" x14ac:dyDescent="0.2">
      <c r="A26" s="251"/>
      <c r="B26" s="252"/>
      <c r="C26" s="253"/>
      <c r="D26" s="253"/>
      <c r="E26" s="254" t="s">
        <v>19</v>
      </c>
      <c r="F26" s="255">
        <f>7956+3060+2142</f>
        <v>13158</v>
      </c>
      <c r="G26" s="256" t="s">
        <v>146</v>
      </c>
      <c r="H26" s="238"/>
      <c r="I26" s="238"/>
      <c r="J26" s="238"/>
      <c r="K26" s="238"/>
      <c r="L26" s="238"/>
      <c r="M26" s="238"/>
      <c r="N26" s="238"/>
      <c r="O26" s="238"/>
      <c r="P26" s="238"/>
      <c r="Q26" s="238"/>
      <c r="R26" s="238"/>
      <c r="S26" s="238"/>
      <c r="T26" s="238"/>
      <c r="U26" s="238"/>
      <c r="V26" s="238"/>
      <c r="W26" s="238"/>
      <c r="X26" s="238"/>
      <c r="Y26" s="238"/>
      <c r="Z26" s="238"/>
      <c r="AA26" s="238"/>
      <c r="AB26" s="238"/>
      <c r="AC26" s="238"/>
      <c r="AD26" s="238"/>
      <c r="AE26" s="238"/>
      <c r="AF26" s="238"/>
      <c r="AG26" s="238"/>
      <c r="AH26" s="238"/>
      <c r="AI26" s="238"/>
      <c r="AJ26" s="238"/>
      <c r="AK26" s="238"/>
      <c r="AL26" s="238"/>
      <c r="AM26" s="238"/>
      <c r="AN26" s="238"/>
      <c r="AO26" s="238"/>
      <c r="AP26" s="238"/>
      <c r="AQ26" s="238"/>
      <c r="AR26" s="238"/>
      <c r="AS26" s="238"/>
      <c r="AT26" s="238"/>
      <c r="AU26" s="238"/>
      <c r="AV26" s="238"/>
      <c r="AW26" s="238"/>
      <c r="AX26" s="238"/>
      <c r="AY26" s="238"/>
      <c r="AZ26" s="238"/>
      <c r="BA26" s="238"/>
      <c r="BB26" s="238"/>
      <c r="BC26" s="238"/>
      <c r="BD26" s="238"/>
      <c r="BE26" s="238"/>
      <c r="BF26" s="238"/>
      <c r="BG26" s="238"/>
      <c r="BH26" s="238"/>
      <c r="BI26" s="238"/>
      <c r="BJ26" s="238"/>
      <c r="BK26" s="238"/>
      <c r="BL26" s="238"/>
      <c r="BM26" s="238"/>
      <c r="BN26" s="238"/>
      <c r="BO26" s="238"/>
      <c r="BP26" s="238"/>
      <c r="BQ26" s="238"/>
      <c r="BR26" s="238"/>
      <c r="BS26" s="238"/>
      <c r="BT26" s="238"/>
    </row>
    <row r="27" spans="1:72" s="504" customFormat="1" ht="24" x14ac:dyDescent="0.2">
      <c r="A27" s="257" t="s">
        <v>300</v>
      </c>
      <c r="B27" s="258" t="s">
        <v>332</v>
      </c>
      <c r="C27" s="253" t="s">
        <v>333</v>
      </c>
      <c r="D27" s="253" t="s">
        <v>334</v>
      </c>
      <c r="E27" s="259" t="s">
        <v>146</v>
      </c>
      <c r="F27" s="260" t="s">
        <v>146</v>
      </c>
      <c r="G27" s="261">
        <f>SUM(G29)</f>
        <v>13158</v>
      </c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238"/>
      <c r="V27" s="238"/>
      <c r="W27" s="238"/>
      <c r="X27" s="238"/>
      <c r="Y27" s="238"/>
      <c r="Z27" s="238"/>
      <c r="AA27" s="238"/>
      <c r="AB27" s="238"/>
      <c r="AC27" s="238"/>
      <c r="AD27" s="238"/>
      <c r="AE27" s="238"/>
      <c r="AF27" s="238"/>
      <c r="AG27" s="238"/>
      <c r="AH27" s="238"/>
      <c r="AI27" s="238"/>
      <c r="AJ27" s="238"/>
      <c r="AK27" s="238"/>
      <c r="AL27" s="238"/>
      <c r="AM27" s="238"/>
      <c r="AN27" s="238"/>
      <c r="AO27" s="238"/>
      <c r="AP27" s="238"/>
      <c r="AQ27" s="238"/>
      <c r="AR27" s="238"/>
      <c r="AS27" s="238"/>
      <c r="AT27" s="238"/>
      <c r="AU27" s="238"/>
      <c r="AV27" s="238"/>
      <c r="AW27" s="238"/>
      <c r="AX27" s="238"/>
      <c r="AY27" s="238"/>
      <c r="AZ27" s="238"/>
      <c r="BA27" s="238"/>
      <c r="BB27" s="238"/>
      <c r="BC27" s="238"/>
      <c r="BD27" s="238"/>
      <c r="BE27" s="238"/>
      <c r="BF27" s="238"/>
      <c r="BG27" s="238"/>
      <c r="BH27" s="238"/>
      <c r="BI27" s="238"/>
      <c r="BJ27" s="238"/>
      <c r="BK27" s="238"/>
      <c r="BL27" s="238"/>
      <c r="BM27" s="238"/>
      <c r="BN27" s="238"/>
      <c r="BO27" s="238"/>
      <c r="BP27" s="238"/>
      <c r="BQ27" s="238"/>
      <c r="BR27" s="238"/>
      <c r="BS27" s="238"/>
      <c r="BT27" s="238"/>
    </row>
    <row r="28" spans="1:72" s="504" customFormat="1" ht="10.5" customHeight="1" x14ac:dyDescent="0.2">
      <c r="A28" s="251"/>
      <c r="B28" s="262"/>
      <c r="C28" s="253"/>
      <c r="D28" s="253"/>
      <c r="E28" s="253"/>
      <c r="F28" s="263"/>
      <c r="G28" s="505"/>
      <c r="H28" s="238"/>
      <c r="I28" s="238"/>
      <c r="J28" s="238"/>
      <c r="K28" s="238"/>
      <c r="L28" s="238"/>
      <c r="M28" s="238"/>
      <c r="N28" s="238"/>
      <c r="O28" s="238"/>
      <c r="P28" s="238"/>
      <c r="Q28" s="238"/>
      <c r="R28" s="238"/>
      <c r="S28" s="238"/>
      <c r="T28" s="238"/>
      <c r="U28" s="238"/>
      <c r="V28" s="238"/>
      <c r="W28" s="238"/>
      <c r="X28" s="238"/>
      <c r="Y28" s="238"/>
      <c r="Z28" s="238"/>
      <c r="AA28" s="238"/>
      <c r="AB28" s="238"/>
      <c r="AC28" s="238"/>
      <c r="AD28" s="238"/>
      <c r="AE28" s="238"/>
      <c r="AF28" s="238"/>
      <c r="AG28" s="238"/>
      <c r="AH28" s="238"/>
      <c r="AI28" s="238"/>
      <c r="AJ28" s="238"/>
      <c r="AK28" s="238"/>
      <c r="AL28" s="238"/>
      <c r="AM28" s="238"/>
      <c r="AN28" s="238"/>
      <c r="AO28" s="238"/>
      <c r="AP28" s="238"/>
      <c r="AQ28" s="238"/>
      <c r="AR28" s="238"/>
      <c r="AS28" s="238"/>
      <c r="AT28" s="238"/>
      <c r="AU28" s="238"/>
      <c r="AV28" s="238"/>
      <c r="AW28" s="238"/>
      <c r="AX28" s="238"/>
      <c r="AY28" s="238"/>
      <c r="AZ28" s="238"/>
      <c r="BA28" s="238"/>
      <c r="BB28" s="238"/>
      <c r="BC28" s="238"/>
      <c r="BD28" s="238"/>
      <c r="BE28" s="238"/>
      <c r="BF28" s="238"/>
      <c r="BG28" s="238"/>
      <c r="BH28" s="238"/>
      <c r="BI28" s="238"/>
      <c r="BJ28" s="238"/>
      <c r="BK28" s="238"/>
      <c r="BL28" s="238"/>
      <c r="BM28" s="238"/>
      <c r="BN28" s="238"/>
      <c r="BO28" s="238"/>
      <c r="BP28" s="238"/>
      <c r="BQ28" s="238"/>
      <c r="BR28" s="238"/>
      <c r="BS28" s="238"/>
      <c r="BT28" s="238"/>
    </row>
    <row r="29" spans="1:72" s="504" customFormat="1" ht="15.75" customHeight="1" x14ac:dyDescent="0.2">
      <c r="A29" s="251"/>
      <c r="B29" s="506" t="s">
        <v>325</v>
      </c>
      <c r="C29" s="253"/>
      <c r="D29" s="253"/>
      <c r="E29" s="253"/>
      <c r="F29" s="263"/>
      <c r="G29" s="505">
        <f>SUM(G30:G32)</f>
        <v>13158</v>
      </c>
      <c r="H29" s="238"/>
      <c r="I29" s="238"/>
      <c r="J29" s="238"/>
      <c r="K29" s="238"/>
      <c r="L29" s="238"/>
      <c r="M29" s="238"/>
      <c r="N29" s="238"/>
      <c r="O29" s="238"/>
      <c r="P29" s="238"/>
      <c r="Q29" s="238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238"/>
      <c r="AD29" s="238"/>
      <c r="AE29" s="238"/>
      <c r="AF29" s="238"/>
      <c r="AG29" s="238"/>
      <c r="AH29" s="238"/>
      <c r="AI29" s="238"/>
      <c r="AJ29" s="238"/>
      <c r="AK29" s="238"/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38"/>
      <c r="BB29" s="238"/>
      <c r="BC29" s="238"/>
      <c r="BD29" s="238"/>
      <c r="BE29" s="238"/>
      <c r="BF29" s="238"/>
      <c r="BG29" s="238"/>
      <c r="BH29" s="238"/>
      <c r="BI29" s="238"/>
      <c r="BJ29" s="238"/>
      <c r="BK29" s="238"/>
      <c r="BL29" s="238"/>
      <c r="BM29" s="238"/>
      <c r="BN29" s="238"/>
      <c r="BO29" s="238"/>
      <c r="BP29" s="238"/>
      <c r="BQ29" s="238"/>
      <c r="BR29" s="238"/>
      <c r="BS29" s="238"/>
      <c r="BT29" s="238"/>
    </row>
    <row r="30" spans="1:72" s="504" customFormat="1" ht="15.75" customHeight="1" x14ac:dyDescent="0.2">
      <c r="A30" s="251"/>
      <c r="B30" s="252"/>
      <c r="C30" s="253"/>
      <c r="D30" s="253"/>
      <c r="E30" s="253" t="s">
        <v>326</v>
      </c>
      <c r="F30" s="263" t="s">
        <v>146</v>
      </c>
      <c r="G30" s="264">
        <f>7800+3000+2100</f>
        <v>12900</v>
      </c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/>
      <c r="AG30" s="238"/>
      <c r="AH30" s="238"/>
      <c r="AI30" s="238"/>
      <c r="AJ30" s="238"/>
      <c r="AK30" s="238"/>
      <c r="AL30" s="238"/>
      <c r="AM30" s="238"/>
      <c r="AN30" s="238"/>
      <c r="AO30" s="238"/>
      <c r="AP30" s="238"/>
      <c r="AQ30" s="238"/>
      <c r="AR30" s="238"/>
      <c r="AS30" s="238"/>
      <c r="AT30" s="238"/>
      <c r="AU30" s="238"/>
      <c r="AV30" s="238"/>
      <c r="AW30" s="238"/>
      <c r="AX30" s="238"/>
      <c r="AY30" s="238"/>
      <c r="AZ30" s="238"/>
      <c r="BA30" s="238"/>
      <c r="BB30" s="238"/>
      <c r="BC30" s="238"/>
      <c r="BD30" s="238"/>
      <c r="BE30" s="238"/>
      <c r="BF30" s="238"/>
      <c r="BG30" s="238"/>
      <c r="BH30" s="238"/>
      <c r="BI30" s="238"/>
      <c r="BJ30" s="238"/>
      <c r="BK30" s="238"/>
      <c r="BL30" s="238"/>
      <c r="BM30" s="238"/>
      <c r="BN30" s="238"/>
      <c r="BO30" s="238"/>
      <c r="BP30" s="238"/>
      <c r="BQ30" s="238"/>
      <c r="BR30" s="238"/>
      <c r="BS30" s="238"/>
      <c r="BT30" s="238"/>
    </row>
    <row r="31" spans="1:72" s="504" customFormat="1" ht="15.75" customHeight="1" x14ac:dyDescent="0.2">
      <c r="A31" s="251"/>
      <c r="B31" s="252"/>
      <c r="C31" s="253"/>
      <c r="D31" s="253"/>
      <c r="E31" s="253" t="s">
        <v>330</v>
      </c>
      <c r="F31" s="263" t="s">
        <v>146</v>
      </c>
      <c r="G31" s="264">
        <f>130+50+35</f>
        <v>215</v>
      </c>
      <c r="H31" s="238"/>
      <c r="I31" s="238"/>
      <c r="J31" s="238"/>
      <c r="K31" s="238"/>
      <c r="L31" s="238"/>
      <c r="M31" s="238"/>
      <c r="N31" s="238"/>
      <c r="O31" s="238"/>
      <c r="P31" s="238"/>
      <c r="Q31" s="238"/>
      <c r="R31" s="238"/>
      <c r="S31" s="238"/>
      <c r="T31" s="238"/>
      <c r="U31" s="238"/>
      <c r="V31" s="238"/>
      <c r="W31" s="238"/>
      <c r="X31" s="238"/>
      <c r="Y31" s="238"/>
      <c r="Z31" s="238"/>
      <c r="AA31" s="238"/>
      <c r="AB31" s="238"/>
      <c r="AC31" s="238"/>
      <c r="AD31" s="238"/>
      <c r="AE31" s="238"/>
      <c r="AF31" s="238"/>
      <c r="AG31" s="238"/>
      <c r="AH31" s="238"/>
      <c r="AI31" s="238"/>
      <c r="AJ31" s="238"/>
      <c r="AK31" s="238"/>
      <c r="AL31" s="238"/>
      <c r="AM31" s="238"/>
      <c r="AN31" s="238"/>
      <c r="AO31" s="238"/>
      <c r="AP31" s="238"/>
      <c r="AQ31" s="238"/>
      <c r="AR31" s="238"/>
      <c r="AS31" s="238"/>
      <c r="AT31" s="238"/>
      <c r="AU31" s="238"/>
      <c r="AV31" s="238"/>
      <c r="AW31" s="238"/>
      <c r="AX31" s="238"/>
      <c r="AY31" s="238"/>
      <c r="AZ31" s="238"/>
      <c r="BA31" s="238"/>
      <c r="BB31" s="238"/>
      <c r="BC31" s="238"/>
      <c r="BD31" s="238"/>
      <c r="BE31" s="238"/>
      <c r="BF31" s="238"/>
      <c r="BG31" s="238"/>
      <c r="BH31" s="238"/>
      <c r="BI31" s="238"/>
      <c r="BJ31" s="238"/>
      <c r="BK31" s="238"/>
      <c r="BL31" s="238"/>
      <c r="BM31" s="238"/>
      <c r="BN31" s="238"/>
      <c r="BO31" s="238"/>
      <c r="BP31" s="238"/>
      <c r="BQ31" s="238"/>
      <c r="BR31" s="238"/>
      <c r="BS31" s="238"/>
      <c r="BT31" s="238"/>
    </row>
    <row r="32" spans="1:72" s="504" customFormat="1" ht="15.75" customHeight="1" x14ac:dyDescent="0.2">
      <c r="A32" s="251"/>
      <c r="B32" s="252"/>
      <c r="C32" s="253"/>
      <c r="D32" s="253"/>
      <c r="E32" s="253" t="s">
        <v>331</v>
      </c>
      <c r="F32" s="263" t="s">
        <v>146</v>
      </c>
      <c r="G32" s="264">
        <f>26+10+7</f>
        <v>43</v>
      </c>
      <c r="H32" s="238"/>
      <c r="I32" s="238"/>
      <c r="J32" s="238"/>
      <c r="K32" s="238"/>
      <c r="L32" s="238"/>
      <c r="M32" s="238"/>
      <c r="N32" s="238"/>
      <c r="O32" s="238"/>
      <c r="P32" s="238"/>
      <c r="Q32" s="238"/>
      <c r="R32" s="238"/>
      <c r="S32" s="238"/>
      <c r="T32" s="238"/>
      <c r="U32" s="238"/>
      <c r="V32" s="238"/>
      <c r="W32" s="238"/>
      <c r="X32" s="238"/>
      <c r="Y32" s="238"/>
      <c r="Z32" s="238"/>
      <c r="AA32" s="238"/>
      <c r="AB32" s="238"/>
      <c r="AC32" s="238"/>
      <c r="AD32" s="238"/>
      <c r="AE32" s="238"/>
      <c r="AF32" s="238"/>
      <c r="AG32" s="238"/>
      <c r="AH32" s="238"/>
      <c r="AI32" s="238"/>
      <c r="AJ32" s="238"/>
      <c r="AK32" s="238"/>
      <c r="AL32" s="238"/>
      <c r="AM32" s="238"/>
      <c r="AN32" s="238"/>
      <c r="AO32" s="238"/>
      <c r="AP32" s="238"/>
      <c r="AQ32" s="238"/>
      <c r="AR32" s="238"/>
      <c r="AS32" s="238"/>
      <c r="AT32" s="238"/>
      <c r="AU32" s="238"/>
      <c r="AV32" s="238"/>
      <c r="AW32" s="238"/>
      <c r="AX32" s="238"/>
      <c r="AY32" s="238"/>
      <c r="AZ32" s="238"/>
      <c r="BA32" s="238"/>
      <c r="BB32" s="238"/>
      <c r="BC32" s="238"/>
      <c r="BD32" s="238"/>
      <c r="BE32" s="238"/>
      <c r="BF32" s="238"/>
      <c r="BG32" s="238"/>
      <c r="BH32" s="238"/>
      <c r="BI32" s="238"/>
      <c r="BJ32" s="238"/>
      <c r="BK32" s="238"/>
      <c r="BL32" s="238"/>
      <c r="BM32" s="238"/>
      <c r="BN32" s="238"/>
      <c r="BO32" s="238"/>
      <c r="BP32" s="238"/>
      <c r="BQ32" s="238"/>
      <c r="BR32" s="238"/>
      <c r="BS32" s="238"/>
      <c r="BT32" s="238"/>
    </row>
    <row r="33" spans="1:72" s="504" customFormat="1" ht="15.75" customHeight="1" x14ac:dyDescent="0.2">
      <c r="A33" s="265"/>
      <c r="B33" s="266"/>
      <c r="C33" s="267"/>
      <c r="D33" s="254"/>
      <c r="E33" s="254"/>
      <c r="F33" s="256"/>
      <c r="G33" s="26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238"/>
      <c r="U33" s="238"/>
      <c r="V33" s="238"/>
      <c r="W33" s="238"/>
      <c r="X33" s="238"/>
      <c r="Y33" s="238"/>
      <c r="Z33" s="238"/>
      <c r="AA33" s="238"/>
      <c r="AB33" s="238"/>
      <c r="AC33" s="238"/>
      <c r="AD33" s="238"/>
      <c r="AE33" s="238"/>
      <c r="AF33" s="238"/>
      <c r="AG33" s="238"/>
      <c r="AH33" s="238"/>
      <c r="AI33" s="238"/>
      <c r="AJ33" s="238"/>
      <c r="AK33" s="238"/>
      <c r="AL33" s="238"/>
      <c r="AM33" s="238"/>
      <c r="AN33" s="238"/>
      <c r="AO33" s="238"/>
      <c r="AP33" s="238"/>
      <c r="AQ33" s="238"/>
      <c r="AR33" s="238"/>
      <c r="AS33" s="238"/>
      <c r="AT33" s="238"/>
      <c r="AU33" s="238"/>
      <c r="AV33" s="238"/>
      <c r="AW33" s="238"/>
      <c r="AX33" s="238"/>
      <c r="AY33" s="238"/>
      <c r="AZ33" s="238"/>
      <c r="BA33" s="238"/>
      <c r="BB33" s="238"/>
      <c r="BC33" s="238"/>
      <c r="BD33" s="238"/>
      <c r="BE33" s="238"/>
      <c r="BF33" s="238"/>
      <c r="BG33" s="238"/>
      <c r="BH33" s="238"/>
      <c r="BI33" s="238"/>
      <c r="BJ33" s="238"/>
      <c r="BK33" s="238"/>
      <c r="BL33" s="238"/>
      <c r="BM33" s="238"/>
      <c r="BN33" s="238"/>
      <c r="BO33" s="238"/>
      <c r="BP33" s="238"/>
      <c r="BQ33" s="238"/>
      <c r="BR33" s="238"/>
      <c r="BS33" s="238"/>
      <c r="BT33" s="238"/>
    </row>
    <row r="34" spans="1:72" s="504" customFormat="1" ht="15.75" customHeight="1" x14ac:dyDescent="0.2">
      <c r="A34" s="251"/>
      <c r="B34" s="252"/>
      <c r="C34" s="253"/>
      <c r="D34" s="253"/>
      <c r="E34" s="254" t="s">
        <v>19</v>
      </c>
      <c r="F34" s="255">
        <f>416+47920+42840+40544</f>
        <v>131720</v>
      </c>
      <c r="G34" s="256" t="s">
        <v>146</v>
      </c>
      <c r="H34" s="238"/>
      <c r="I34" s="238"/>
      <c r="J34" s="238"/>
      <c r="K34" s="238"/>
      <c r="L34" s="238"/>
      <c r="M34" s="238"/>
      <c r="N34" s="238"/>
      <c r="O34" s="238"/>
      <c r="P34" s="238"/>
      <c r="Q34" s="238"/>
      <c r="R34" s="238"/>
      <c r="S34" s="238"/>
      <c r="T34" s="238"/>
      <c r="U34" s="238"/>
      <c r="V34" s="238"/>
      <c r="W34" s="238"/>
      <c r="X34" s="238"/>
      <c r="Y34" s="238"/>
      <c r="Z34" s="238"/>
      <c r="AA34" s="238"/>
      <c r="AB34" s="238"/>
      <c r="AC34" s="238"/>
      <c r="AD34" s="238"/>
      <c r="AE34" s="238"/>
      <c r="AF34" s="238"/>
      <c r="AG34" s="238"/>
      <c r="AH34" s="238"/>
      <c r="AI34" s="238"/>
      <c r="AJ34" s="238"/>
      <c r="AK34" s="238"/>
      <c r="AL34" s="238"/>
      <c r="AM34" s="238"/>
      <c r="AN34" s="238"/>
      <c r="AO34" s="238"/>
      <c r="AP34" s="238"/>
      <c r="AQ34" s="238"/>
      <c r="AR34" s="238"/>
      <c r="AS34" s="238"/>
      <c r="AT34" s="238"/>
      <c r="AU34" s="238"/>
      <c r="AV34" s="238"/>
      <c r="AW34" s="238"/>
      <c r="AX34" s="238"/>
      <c r="AY34" s="238"/>
      <c r="AZ34" s="238"/>
      <c r="BA34" s="238"/>
      <c r="BB34" s="238"/>
      <c r="BC34" s="238"/>
      <c r="BD34" s="238"/>
      <c r="BE34" s="238"/>
      <c r="BF34" s="238"/>
      <c r="BG34" s="238"/>
      <c r="BH34" s="238"/>
      <c r="BI34" s="238"/>
      <c r="BJ34" s="238"/>
      <c r="BK34" s="238"/>
      <c r="BL34" s="238"/>
      <c r="BM34" s="238"/>
      <c r="BN34" s="238"/>
      <c r="BO34" s="238"/>
      <c r="BP34" s="238"/>
      <c r="BQ34" s="238"/>
      <c r="BR34" s="238"/>
      <c r="BS34" s="238"/>
      <c r="BT34" s="238"/>
    </row>
    <row r="35" spans="1:72" s="504" customFormat="1" ht="25.5" customHeight="1" x14ac:dyDescent="0.2">
      <c r="A35" s="257" t="s">
        <v>301</v>
      </c>
      <c r="B35" s="258" t="s">
        <v>335</v>
      </c>
      <c r="C35" s="253" t="s">
        <v>336</v>
      </c>
      <c r="D35" s="253" t="s">
        <v>337</v>
      </c>
      <c r="E35" s="259" t="s">
        <v>146</v>
      </c>
      <c r="F35" s="260" t="s">
        <v>146</v>
      </c>
      <c r="G35" s="261">
        <f>SUM(G37)</f>
        <v>131720</v>
      </c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238"/>
      <c r="U35" s="238"/>
      <c r="V35" s="238"/>
      <c r="W35" s="238"/>
      <c r="X35" s="238"/>
      <c r="Y35" s="238"/>
      <c r="Z35" s="238"/>
      <c r="AA35" s="238"/>
      <c r="AB35" s="238"/>
      <c r="AC35" s="238"/>
      <c r="AD35" s="238"/>
      <c r="AE35" s="238"/>
      <c r="AF35" s="238"/>
      <c r="AG35" s="238"/>
      <c r="AH35" s="238"/>
      <c r="AI35" s="238"/>
      <c r="AJ35" s="238"/>
      <c r="AK35" s="238"/>
      <c r="AL35" s="238"/>
      <c r="AM35" s="238"/>
      <c r="AN35" s="238"/>
      <c r="AO35" s="238"/>
      <c r="AP35" s="238"/>
      <c r="AQ35" s="238"/>
      <c r="AR35" s="238"/>
      <c r="AS35" s="238"/>
      <c r="AT35" s="238"/>
      <c r="AU35" s="238"/>
      <c r="AV35" s="238"/>
      <c r="AW35" s="238"/>
      <c r="AX35" s="238"/>
      <c r="AY35" s="238"/>
      <c r="AZ35" s="238"/>
      <c r="BA35" s="238"/>
      <c r="BB35" s="238"/>
      <c r="BC35" s="238"/>
      <c r="BD35" s="238"/>
      <c r="BE35" s="238"/>
      <c r="BF35" s="238"/>
      <c r="BG35" s="238"/>
      <c r="BH35" s="238"/>
      <c r="BI35" s="238"/>
      <c r="BJ35" s="238"/>
      <c r="BK35" s="238"/>
      <c r="BL35" s="238"/>
      <c r="BM35" s="238"/>
      <c r="BN35" s="238"/>
      <c r="BO35" s="238"/>
      <c r="BP35" s="238"/>
      <c r="BQ35" s="238"/>
      <c r="BR35" s="238"/>
      <c r="BS35" s="238"/>
      <c r="BT35" s="238"/>
    </row>
    <row r="36" spans="1:72" s="504" customFormat="1" ht="10.5" customHeight="1" x14ac:dyDescent="0.2">
      <c r="A36" s="251"/>
      <c r="B36" s="262"/>
      <c r="C36" s="253"/>
      <c r="D36" s="253"/>
      <c r="E36" s="253"/>
      <c r="F36" s="263"/>
      <c r="G36" s="505"/>
      <c r="H36" s="238"/>
      <c r="I36" s="238"/>
      <c r="J36" s="238"/>
      <c r="K36" s="238"/>
      <c r="L36" s="238"/>
      <c r="M36" s="238"/>
      <c r="N36" s="238"/>
      <c r="O36" s="238"/>
      <c r="P36" s="238"/>
      <c r="Q36" s="238"/>
      <c r="R36" s="238"/>
      <c r="S36" s="238"/>
      <c r="T36" s="238"/>
      <c r="U36" s="238"/>
      <c r="V36" s="238"/>
      <c r="W36" s="238"/>
      <c r="X36" s="238"/>
      <c r="Y36" s="238"/>
      <c r="Z36" s="238"/>
      <c r="AA36" s="238"/>
      <c r="AB36" s="238"/>
      <c r="AC36" s="238"/>
      <c r="AD36" s="238"/>
      <c r="AE36" s="238"/>
      <c r="AF36" s="238"/>
      <c r="AG36" s="238"/>
      <c r="AH36" s="238"/>
      <c r="AI36" s="238"/>
      <c r="AJ36" s="238"/>
      <c r="AK36" s="238"/>
      <c r="AL36" s="238"/>
      <c r="AM36" s="238"/>
      <c r="AN36" s="238"/>
      <c r="AO36" s="238"/>
      <c r="AP36" s="238"/>
      <c r="AQ36" s="238"/>
      <c r="AR36" s="238"/>
      <c r="AS36" s="238"/>
      <c r="AT36" s="238"/>
      <c r="AU36" s="238"/>
      <c r="AV36" s="238"/>
      <c r="AW36" s="238"/>
      <c r="AX36" s="238"/>
      <c r="AY36" s="238"/>
      <c r="AZ36" s="238"/>
      <c r="BA36" s="238"/>
      <c r="BB36" s="238"/>
      <c r="BC36" s="238"/>
      <c r="BD36" s="238"/>
      <c r="BE36" s="238"/>
      <c r="BF36" s="238"/>
      <c r="BG36" s="238"/>
      <c r="BH36" s="238"/>
      <c r="BI36" s="238"/>
      <c r="BJ36" s="238"/>
      <c r="BK36" s="238"/>
      <c r="BL36" s="238"/>
      <c r="BM36" s="238"/>
      <c r="BN36" s="238"/>
      <c r="BO36" s="238"/>
      <c r="BP36" s="238"/>
      <c r="BQ36" s="238"/>
      <c r="BR36" s="238"/>
      <c r="BS36" s="238"/>
      <c r="BT36" s="238"/>
    </row>
    <row r="37" spans="1:72" s="504" customFormat="1" ht="15.75" customHeight="1" x14ac:dyDescent="0.2">
      <c r="A37" s="251"/>
      <c r="B37" s="506" t="s">
        <v>325</v>
      </c>
      <c r="C37" s="253"/>
      <c r="D37" s="253"/>
      <c r="E37" s="253"/>
      <c r="F37" s="263"/>
      <c r="G37" s="505">
        <f>SUM(G38:G40)</f>
        <v>131720</v>
      </c>
      <c r="H37" s="238"/>
      <c r="I37" s="238"/>
      <c r="J37" s="238"/>
      <c r="K37" s="238"/>
      <c r="L37" s="238"/>
      <c r="M37" s="238"/>
      <c r="N37" s="238"/>
      <c r="O37" s="238"/>
      <c r="P37" s="238"/>
      <c r="Q37" s="238"/>
      <c r="R37" s="238"/>
      <c r="S37" s="238"/>
      <c r="T37" s="238"/>
      <c r="U37" s="238"/>
      <c r="V37" s="238"/>
      <c r="W37" s="238"/>
      <c r="X37" s="238"/>
      <c r="Y37" s="238"/>
      <c r="Z37" s="238"/>
      <c r="AA37" s="238"/>
      <c r="AB37" s="238"/>
      <c r="AC37" s="238"/>
      <c r="AD37" s="238"/>
      <c r="AE37" s="238"/>
      <c r="AF37" s="238"/>
      <c r="AG37" s="238"/>
      <c r="AH37" s="238"/>
      <c r="AI37" s="238"/>
      <c r="AJ37" s="238"/>
      <c r="AK37" s="238"/>
      <c r="AL37" s="238"/>
      <c r="AM37" s="238"/>
      <c r="AN37" s="238"/>
      <c r="AO37" s="238"/>
      <c r="AP37" s="238"/>
      <c r="AQ37" s="238"/>
      <c r="AR37" s="238"/>
      <c r="AS37" s="238"/>
      <c r="AT37" s="238"/>
      <c r="AU37" s="238"/>
      <c r="AV37" s="238"/>
      <c r="AW37" s="238"/>
      <c r="AX37" s="238"/>
      <c r="AY37" s="238"/>
      <c r="AZ37" s="238"/>
      <c r="BA37" s="238"/>
      <c r="BB37" s="238"/>
      <c r="BC37" s="238"/>
      <c r="BD37" s="238"/>
      <c r="BE37" s="238"/>
      <c r="BF37" s="238"/>
      <c r="BG37" s="238"/>
      <c r="BH37" s="238"/>
      <c r="BI37" s="238"/>
      <c r="BJ37" s="238"/>
      <c r="BK37" s="238"/>
      <c r="BL37" s="238"/>
      <c r="BM37" s="238"/>
      <c r="BN37" s="238"/>
      <c r="BO37" s="238"/>
      <c r="BP37" s="238"/>
      <c r="BQ37" s="238"/>
      <c r="BR37" s="238"/>
      <c r="BS37" s="238"/>
      <c r="BT37" s="238"/>
    </row>
    <row r="38" spans="1:72" s="504" customFormat="1" ht="15.75" customHeight="1" x14ac:dyDescent="0.2">
      <c r="A38" s="251"/>
      <c r="B38" s="252"/>
      <c r="C38" s="253"/>
      <c r="D38" s="253"/>
      <c r="E38" s="253" t="s">
        <v>338</v>
      </c>
      <c r="F38" s="263" t="s">
        <v>146</v>
      </c>
      <c r="G38" s="264">
        <f>47920+42840+40000</f>
        <v>130760</v>
      </c>
      <c r="H38" s="238"/>
      <c r="I38" s="238"/>
      <c r="J38" s="238"/>
      <c r="K38" s="238"/>
      <c r="L38" s="238"/>
      <c r="M38" s="238"/>
      <c r="N38" s="238"/>
      <c r="O38" s="238"/>
      <c r="P38" s="238"/>
      <c r="Q38" s="238"/>
      <c r="R38" s="238"/>
      <c r="S38" s="238"/>
      <c r="T38" s="238"/>
      <c r="U38" s="238"/>
      <c r="V38" s="238"/>
      <c r="W38" s="238"/>
      <c r="X38" s="238"/>
      <c r="Y38" s="238"/>
      <c r="Z38" s="238"/>
      <c r="AA38" s="238"/>
      <c r="AB38" s="238"/>
      <c r="AC38" s="238"/>
      <c r="AD38" s="238"/>
      <c r="AE38" s="238"/>
      <c r="AF38" s="238"/>
      <c r="AG38" s="238"/>
      <c r="AH38" s="238"/>
      <c r="AI38" s="238"/>
      <c r="AJ38" s="238"/>
      <c r="AK38" s="238"/>
      <c r="AL38" s="238"/>
      <c r="AM38" s="238"/>
      <c r="AN38" s="238"/>
      <c r="AO38" s="238"/>
      <c r="AP38" s="238"/>
      <c r="AQ38" s="238"/>
      <c r="AR38" s="238"/>
      <c r="AS38" s="238"/>
      <c r="AT38" s="238"/>
      <c r="AU38" s="238"/>
      <c r="AV38" s="238"/>
      <c r="AW38" s="238"/>
      <c r="AX38" s="238"/>
      <c r="AY38" s="238"/>
      <c r="AZ38" s="238"/>
      <c r="BA38" s="238"/>
      <c r="BB38" s="238"/>
      <c r="BC38" s="238"/>
      <c r="BD38" s="238"/>
      <c r="BE38" s="238"/>
      <c r="BF38" s="238"/>
      <c r="BG38" s="238"/>
      <c r="BH38" s="238"/>
      <c r="BI38" s="238"/>
      <c r="BJ38" s="238"/>
      <c r="BK38" s="238"/>
      <c r="BL38" s="238"/>
      <c r="BM38" s="238"/>
      <c r="BN38" s="238"/>
      <c r="BO38" s="238"/>
      <c r="BP38" s="238"/>
      <c r="BQ38" s="238"/>
      <c r="BR38" s="238"/>
      <c r="BS38" s="238"/>
      <c r="BT38" s="238"/>
    </row>
    <row r="39" spans="1:72" s="504" customFormat="1" ht="15.75" customHeight="1" x14ac:dyDescent="0.2">
      <c r="A39" s="251"/>
      <c r="B39" s="252"/>
      <c r="C39" s="270"/>
      <c r="D39" s="253"/>
      <c r="E39" s="253" t="s">
        <v>330</v>
      </c>
      <c r="F39" s="263" t="s">
        <v>146</v>
      </c>
      <c r="G39" s="264">
        <f>347+453</f>
        <v>800</v>
      </c>
      <c r="H39" s="238"/>
      <c r="I39" s="238"/>
      <c r="J39" s="238"/>
      <c r="K39" s="238"/>
      <c r="L39" s="238"/>
      <c r="M39" s="238"/>
      <c r="N39" s="238"/>
      <c r="O39" s="238"/>
      <c r="P39" s="238"/>
      <c r="Q39" s="238"/>
      <c r="R39" s="238"/>
      <c r="S39" s="238"/>
      <c r="T39" s="238"/>
      <c r="U39" s="238"/>
      <c r="V39" s="238"/>
      <c r="W39" s="238"/>
      <c r="X39" s="238"/>
      <c r="Y39" s="238"/>
      <c r="Z39" s="238"/>
      <c r="AA39" s="238"/>
      <c r="AB39" s="238"/>
      <c r="AC39" s="238"/>
      <c r="AD39" s="238"/>
      <c r="AE39" s="238"/>
      <c r="AF39" s="238"/>
      <c r="AG39" s="238"/>
      <c r="AH39" s="238"/>
      <c r="AI39" s="238"/>
      <c r="AJ39" s="238"/>
      <c r="AK39" s="238"/>
      <c r="AL39" s="238"/>
      <c r="AM39" s="238"/>
      <c r="AN39" s="238"/>
      <c r="AO39" s="238"/>
      <c r="AP39" s="238"/>
      <c r="AQ39" s="238"/>
      <c r="AR39" s="238"/>
      <c r="AS39" s="238"/>
      <c r="AT39" s="238"/>
      <c r="AU39" s="238"/>
      <c r="AV39" s="238"/>
      <c r="AW39" s="238"/>
      <c r="AX39" s="238"/>
      <c r="AY39" s="238"/>
      <c r="AZ39" s="238"/>
      <c r="BA39" s="238"/>
      <c r="BB39" s="238"/>
      <c r="BC39" s="238"/>
      <c r="BD39" s="238"/>
      <c r="BE39" s="238"/>
      <c r="BF39" s="238"/>
      <c r="BG39" s="238"/>
      <c r="BH39" s="238"/>
      <c r="BI39" s="238"/>
      <c r="BJ39" s="238"/>
      <c r="BK39" s="238"/>
      <c r="BL39" s="238"/>
      <c r="BM39" s="238"/>
      <c r="BN39" s="238"/>
      <c r="BO39" s="238"/>
      <c r="BP39" s="238"/>
      <c r="BQ39" s="238"/>
      <c r="BR39" s="238"/>
      <c r="BS39" s="238"/>
      <c r="BT39" s="238"/>
    </row>
    <row r="40" spans="1:72" s="504" customFormat="1" ht="15.75" customHeight="1" x14ac:dyDescent="0.2">
      <c r="A40" s="251"/>
      <c r="B40" s="252"/>
      <c r="C40" s="270"/>
      <c r="D40" s="253"/>
      <c r="E40" s="253" t="s">
        <v>331</v>
      </c>
      <c r="F40" s="263" t="s">
        <v>146</v>
      </c>
      <c r="G40" s="264">
        <f>69+91</f>
        <v>160</v>
      </c>
      <c r="H40" s="238"/>
      <c r="I40" s="238"/>
      <c r="J40" s="238"/>
      <c r="K40" s="238"/>
      <c r="L40" s="238"/>
      <c r="M40" s="238"/>
      <c r="N40" s="238"/>
      <c r="O40" s="238"/>
      <c r="P40" s="238"/>
      <c r="Q40" s="238"/>
      <c r="R40" s="238"/>
      <c r="S40" s="238"/>
      <c r="T40" s="238"/>
      <c r="U40" s="238"/>
      <c r="V40" s="238"/>
      <c r="W40" s="238"/>
      <c r="X40" s="238"/>
      <c r="Y40" s="238"/>
      <c r="Z40" s="238"/>
      <c r="AA40" s="238"/>
      <c r="AB40" s="238"/>
      <c r="AC40" s="238"/>
      <c r="AD40" s="238"/>
      <c r="AE40" s="238"/>
      <c r="AF40" s="238"/>
      <c r="AG40" s="238"/>
      <c r="AH40" s="238"/>
      <c r="AI40" s="238"/>
      <c r="AJ40" s="238"/>
      <c r="AK40" s="238"/>
      <c r="AL40" s="238"/>
      <c r="AM40" s="238"/>
      <c r="AN40" s="238"/>
      <c r="AO40" s="238"/>
      <c r="AP40" s="238"/>
      <c r="AQ40" s="238"/>
      <c r="AR40" s="238"/>
      <c r="AS40" s="238"/>
      <c r="AT40" s="238"/>
      <c r="AU40" s="238"/>
      <c r="AV40" s="238"/>
      <c r="AW40" s="238"/>
      <c r="AX40" s="238"/>
      <c r="AY40" s="238"/>
      <c r="AZ40" s="238"/>
      <c r="BA40" s="238"/>
      <c r="BB40" s="238"/>
      <c r="BC40" s="238"/>
      <c r="BD40" s="238"/>
      <c r="BE40" s="238"/>
      <c r="BF40" s="238"/>
      <c r="BG40" s="238"/>
      <c r="BH40" s="238"/>
      <c r="BI40" s="238"/>
      <c r="BJ40" s="238"/>
      <c r="BK40" s="238"/>
      <c r="BL40" s="238"/>
      <c r="BM40" s="238"/>
      <c r="BN40" s="238"/>
      <c r="BO40" s="238"/>
      <c r="BP40" s="238"/>
      <c r="BQ40" s="238"/>
      <c r="BR40" s="238"/>
      <c r="BS40" s="238"/>
      <c r="BT40" s="238"/>
    </row>
    <row r="41" spans="1:72" s="504" customFormat="1" ht="15.75" customHeight="1" x14ac:dyDescent="0.2">
      <c r="A41" s="265"/>
      <c r="B41" s="266"/>
      <c r="C41" s="267"/>
      <c r="D41" s="254"/>
      <c r="E41" s="254"/>
      <c r="F41" s="256"/>
      <c r="G41" s="26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238"/>
      <c r="AT41" s="238"/>
      <c r="AU41" s="238"/>
      <c r="AV41" s="238"/>
      <c r="AW41" s="238"/>
      <c r="AX41" s="238"/>
      <c r="AY41" s="238"/>
      <c r="AZ41" s="238"/>
      <c r="BA41" s="238"/>
      <c r="BB41" s="238"/>
      <c r="BC41" s="238"/>
      <c r="BD41" s="238"/>
      <c r="BE41" s="238"/>
      <c r="BF41" s="238"/>
      <c r="BG41" s="238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238"/>
    </row>
    <row r="42" spans="1:72" s="504" customFormat="1" ht="15.75" customHeight="1" x14ac:dyDescent="0.2">
      <c r="A42" s="251"/>
      <c r="B42" s="252"/>
      <c r="C42" s="253"/>
      <c r="D42" s="253"/>
      <c r="E42" s="254" t="s">
        <v>19</v>
      </c>
      <c r="F42" s="255">
        <f>237460+241690+210970</f>
        <v>690120</v>
      </c>
      <c r="G42" s="256" t="s">
        <v>146</v>
      </c>
      <c r="H42" s="238"/>
      <c r="I42" s="238"/>
      <c r="J42" s="238"/>
      <c r="K42" s="238"/>
      <c r="L42" s="238"/>
      <c r="M42" s="238"/>
      <c r="N42" s="238"/>
      <c r="O42" s="238"/>
      <c r="P42" s="238"/>
      <c r="Q42" s="238"/>
      <c r="R42" s="238"/>
      <c r="S42" s="238"/>
      <c r="T42" s="238"/>
      <c r="U42" s="238"/>
      <c r="V42" s="238"/>
      <c r="W42" s="238"/>
      <c r="X42" s="238"/>
      <c r="Y42" s="238"/>
      <c r="Z42" s="238"/>
      <c r="AA42" s="238"/>
      <c r="AB42" s="238"/>
      <c r="AC42" s="238"/>
      <c r="AD42" s="238"/>
      <c r="AE42" s="238"/>
      <c r="AF42" s="238"/>
      <c r="AG42" s="238"/>
      <c r="AH42" s="238"/>
      <c r="AI42" s="238"/>
      <c r="AJ42" s="238"/>
      <c r="AK42" s="238"/>
      <c r="AL42" s="238"/>
      <c r="AM42" s="238"/>
      <c r="AN42" s="238"/>
      <c r="AO42" s="238"/>
      <c r="AP42" s="238"/>
      <c r="AQ42" s="238"/>
      <c r="AR42" s="238"/>
      <c r="AS42" s="238"/>
      <c r="AT42" s="238"/>
      <c r="AU42" s="238"/>
      <c r="AV42" s="238"/>
      <c r="AW42" s="238"/>
      <c r="AX42" s="238"/>
      <c r="AY42" s="238"/>
      <c r="AZ42" s="238"/>
      <c r="BA42" s="238"/>
      <c r="BB42" s="238"/>
      <c r="BC42" s="238"/>
      <c r="BD42" s="238"/>
      <c r="BE42" s="238"/>
      <c r="BF42" s="238"/>
      <c r="BG42" s="238"/>
      <c r="BH42" s="238"/>
      <c r="BI42" s="238"/>
      <c r="BJ42" s="238"/>
      <c r="BK42" s="238"/>
      <c r="BL42" s="238"/>
      <c r="BM42" s="238"/>
      <c r="BN42" s="238"/>
      <c r="BO42" s="238"/>
      <c r="BP42" s="238"/>
      <c r="BQ42" s="238"/>
      <c r="BR42" s="238"/>
      <c r="BS42" s="238"/>
      <c r="BT42" s="238"/>
    </row>
    <row r="43" spans="1:72" s="504" customFormat="1" ht="23.25" customHeight="1" x14ac:dyDescent="0.2">
      <c r="A43" s="257" t="s">
        <v>302</v>
      </c>
      <c r="B43" s="258" t="s">
        <v>339</v>
      </c>
      <c r="C43" s="253" t="s">
        <v>336</v>
      </c>
      <c r="D43" s="253" t="s">
        <v>337</v>
      </c>
      <c r="E43" s="259" t="s">
        <v>146</v>
      </c>
      <c r="F43" s="260" t="s">
        <v>146</v>
      </c>
      <c r="G43" s="261">
        <f>SUM(G45,G48)</f>
        <v>690120</v>
      </c>
      <c r="H43" s="238"/>
      <c r="I43" s="238"/>
      <c r="J43" s="238"/>
      <c r="K43" s="238"/>
      <c r="L43" s="238"/>
      <c r="M43" s="238"/>
      <c r="N43" s="238"/>
      <c r="O43" s="238"/>
      <c r="P43" s="238"/>
      <c r="Q43" s="238"/>
      <c r="R43" s="238"/>
      <c r="S43" s="238"/>
      <c r="T43" s="238"/>
      <c r="U43" s="238"/>
      <c r="V43" s="238"/>
      <c r="W43" s="238"/>
      <c r="X43" s="238"/>
      <c r="Y43" s="238"/>
      <c r="Z43" s="238"/>
      <c r="AA43" s="238"/>
      <c r="AB43" s="238"/>
      <c r="AC43" s="238"/>
      <c r="AD43" s="238"/>
      <c r="AE43" s="238"/>
      <c r="AF43" s="238"/>
      <c r="AG43" s="238"/>
      <c r="AH43" s="238"/>
      <c r="AI43" s="238"/>
      <c r="AJ43" s="238"/>
      <c r="AK43" s="238"/>
      <c r="AL43" s="238"/>
      <c r="AM43" s="238"/>
      <c r="AN43" s="238"/>
      <c r="AO43" s="238"/>
      <c r="AP43" s="238"/>
      <c r="AQ43" s="238"/>
      <c r="AR43" s="238"/>
      <c r="AS43" s="238"/>
      <c r="AT43" s="238"/>
      <c r="AU43" s="238"/>
      <c r="AV43" s="238"/>
      <c r="AW43" s="238"/>
      <c r="AX43" s="238"/>
      <c r="AY43" s="238"/>
      <c r="AZ43" s="238"/>
      <c r="BA43" s="238"/>
      <c r="BB43" s="238"/>
      <c r="BC43" s="238"/>
      <c r="BD43" s="238"/>
      <c r="BE43" s="238"/>
      <c r="BF43" s="238"/>
      <c r="BG43" s="238"/>
      <c r="BH43" s="238"/>
      <c r="BI43" s="238"/>
      <c r="BJ43" s="238"/>
      <c r="BK43" s="238"/>
      <c r="BL43" s="238"/>
      <c r="BM43" s="238"/>
      <c r="BN43" s="238"/>
      <c r="BO43" s="238"/>
      <c r="BP43" s="238"/>
      <c r="BQ43" s="238"/>
      <c r="BR43" s="238"/>
      <c r="BS43" s="238"/>
      <c r="BT43" s="238"/>
    </row>
    <row r="44" spans="1:72" s="504" customFormat="1" ht="9.75" customHeight="1" x14ac:dyDescent="0.2">
      <c r="A44" s="251"/>
      <c r="B44" s="262"/>
      <c r="C44" s="253"/>
      <c r="D44" s="253"/>
      <c r="E44" s="253"/>
      <c r="F44" s="263"/>
      <c r="G44" s="505"/>
      <c r="H44" s="238"/>
      <c r="I44" s="238"/>
      <c r="J44" s="238"/>
      <c r="K44" s="238"/>
      <c r="L44" s="238"/>
      <c r="M44" s="238"/>
      <c r="N44" s="238"/>
      <c r="O44" s="238"/>
      <c r="P44" s="238"/>
      <c r="Q44" s="238"/>
      <c r="R44" s="238"/>
      <c r="S44" s="238"/>
      <c r="T44" s="238"/>
      <c r="U44" s="238"/>
      <c r="V44" s="238"/>
      <c r="W44" s="238"/>
      <c r="X44" s="238"/>
      <c r="Y44" s="238"/>
      <c r="Z44" s="238"/>
      <c r="AA44" s="238"/>
      <c r="AB44" s="238"/>
      <c r="AC44" s="238"/>
      <c r="AD44" s="238"/>
      <c r="AE44" s="238"/>
      <c r="AF44" s="238"/>
      <c r="AG44" s="238"/>
      <c r="AH44" s="238"/>
      <c r="AI44" s="238"/>
      <c r="AJ44" s="238"/>
      <c r="AK44" s="238"/>
      <c r="AL44" s="238"/>
      <c r="AM44" s="238"/>
      <c r="AN44" s="238"/>
      <c r="AO44" s="238"/>
      <c r="AP44" s="238"/>
      <c r="AQ44" s="238"/>
      <c r="AR44" s="238"/>
      <c r="AS44" s="238"/>
      <c r="AT44" s="238"/>
      <c r="AU44" s="238"/>
      <c r="AV44" s="238"/>
      <c r="AW44" s="238"/>
      <c r="AX44" s="238"/>
      <c r="AY44" s="238"/>
      <c r="AZ44" s="238"/>
      <c r="BA44" s="238"/>
      <c r="BB44" s="238"/>
      <c r="BC44" s="238"/>
      <c r="BD44" s="238"/>
      <c r="BE44" s="238"/>
      <c r="BF44" s="238"/>
      <c r="BG44" s="238"/>
      <c r="BH44" s="238"/>
      <c r="BI44" s="238"/>
      <c r="BJ44" s="238"/>
      <c r="BK44" s="238"/>
      <c r="BL44" s="238"/>
      <c r="BM44" s="238"/>
      <c r="BN44" s="238"/>
      <c r="BO44" s="238"/>
      <c r="BP44" s="238"/>
      <c r="BQ44" s="238"/>
      <c r="BR44" s="238"/>
      <c r="BS44" s="238"/>
      <c r="BT44" s="238"/>
    </row>
    <row r="45" spans="1:72" s="504" customFormat="1" ht="25.5" customHeight="1" x14ac:dyDescent="0.2">
      <c r="A45" s="251"/>
      <c r="B45" s="507" t="s">
        <v>340</v>
      </c>
      <c r="C45" s="253"/>
      <c r="D45" s="253"/>
      <c r="E45" s="253"/>
      <c r="F45" s="263"/>
      <c r="G45" s="505">
        <f>SUM(G46:G46)</f>
        <v>555632.37</v>
      </c>
      <c r="H45" s="238"/>
      <c r="I45" s="238"/>
      <c r="J45" s="238"/>
      <c r="K45" s="238"/>
      <c r="L45" s="238"/>
      <c r="M45" s="238"/>
      <c r="N45" s="238"/>
      <c r="O45" s="238"/>
      <c r="P45" s="238"/>
      <c r="Q45" s="238"/>
      <c r="R45" s="238"/>
      <c r="S45" s="238"/>
      <c r="T45" s="238"/>
      <c r="U45" s="238"/>
      <c r="V45" s="238"/>
      <c r="W45" s="238"/>
      <c r="X45" s="238"/>
      <c r="Y45" s="238"/>
      <c r="Z45" s="238"/>
      <c r="AA45" s="238"/>
      <c r="AB45" s="238"/>
      <c r="AC45" s="238"/>
      <c r="AD45" s="238"/>
      <c r="AE45" s="238"/>
      <c r="AF45" s="238"/>
      <c r="AG45" s="238"/>
      <c r="AH45" s="238"/>
      <c r="AI45" s="238"/>
      <c r="AJ45" s="238"/>
      <c r="AK45" s="238"/>
      <c r="AL45" s="238"/>
      <c r="AM45" s="238"/>
      <c r="AN45" s="238"/>
      <c r="AO45" s="238"/>
      <c r="AP45" s="238"/>
      <c r="AQ45" s="238"/>
      <c r="AR45" s="238"/>
      <c r="AS45" s="238"/>
      <c r="AT45" s="238"/>
      <c r="AU45" s="238"/>
      <c r="AV45" s="238"/>
      <c r="AW45" s="238"/>
      <c r="AX45" s="238"/>
      <c r="AY45" s="238"/>
      <c r="AZ45" s="238"/>
      <c r="BA45" s="238"/>
      <c r="BB45" s="238"/>
      <c r="BC45" s="238"/>
      <c r="BD45" s="238"/>
      <c r="BE45" s="238"/>
      <c r="BF45" s="238"/>
      <c r="BG45" s="238"/>
      <c r="BH45" s="238"/>
      <c r="BI45" s="238"/>
      <c r="BJ45" s="238"/>
      <c r="BK45" s="238"/>
      <c r="BL45" s="238"/>
      <c r="BM45" s="238"/>
      <c r="BN45" s="238"/>
      <c r="BO45" s="238"/>
      <c r="BP45" s="238"/>
      <c r="BQ45" s="238"/>
      <c r="BR45" s="238"/>
      <c r="BS45" s="238"/>
      <c r="BT45" s="238"/>
    </row>
    <row r="46" spans="1:72" s="504" customFormat="1" ht="15.75" customHeight="1" x14ac:dyDescent="0.2">
      <c r="A46" s="251"/>
      <c r="B46" s="252"/>
      <c r="C46" s="253"/>
      <c r="D46" s="253"/>
      <c r="E46" s="253" t="s">
        <v>341</v>
      </c>
      <c r="F46" s="263" t="s">
        <v>146</v>
      </c>
      <c r="G46" s="264">
        <f>237460-62017.72+241690+210970-72469.91</f>
        <v>555632.37</v>
      </c>
      <c r="H46" s="238"/>
      <c r="I46" s="238"/>
      <c r="J46" s="238"/>
      <c r="K46" s="238"/>
      <c r="L46" s="238"/>
      <c r="M46" s="238"/>
      <c r="N46" s="238"/>
      <c r="O46" s="238"/>
      <c r="P46" s="238"/>
      <c r="Q46" s="238"/>
      <c r="R46" s="238"/>
      <c r="S46" s="238"/>
      <c r="T46" s="238"/>
      <c r="U46" s="238"/>
      <c r="V46" s="238"/>
      <c r="W46" s="238"/>
      <c r="X46" s="238"/>
      <c r="Y46" s="238"/>
      <c r="Z46" s="238"/>
      <c r="AA46" s="238"/>
      <c r="AB46" s="238"/>
      <c r="AC46" s="238"/>
      <c r="AD46" s="238"/>
      <c r="AE46" s="238"/>
      <c r="AF46" s="238"/>
      <c r="AG46" s="238"/>
      <c r="AH46" s="238"/>
      <c r="AI46" s="238"/>
      <c r="AJ46" s="238"/>
      <c r="AK46" s="238"/>
      <c r="AL46" s="238"/>
      <c r="AM46" s="238"/>
      <c r="AN46" s="238"/>
      <c r="AO46" s="238"/>
      <c r="AP46" s="238"/>
      <c r="AQ46" s="238"/>
      <c r="AR46" s="238"/>
      <c r="AS46" s="238"/>
      <c r="AT46" s="238"/>
      <c r="AU46" s="238"/>
      <c r="AV46" s="238"/>
      <c r="AW46" s="238"/>
      <c r="AX46" s="238"/>
      <c r="AY46" s="238"/>
      <c r="AZ46" s="238"/>
      <c r="BA46" s="238"/>
      <c r="BB46" s="238"/>
      <c r="BC46" s="238"/>
      <c r="BD46" s="238"/>
      <c r="BE46" s="238"/>
      <c r="BF46" s="238"/>
      <c r="BG46" s="238"/>
      <c r="BH46" s="238"/>
      <c r="BI46" s="238"/>
      <c r="BJ46" s="238"/>
      <c r="BK46" s="238"/>
      <c r="BL46" s="238"/>
      <c r="BM46" s="238"/>
      <c r="BN46" s="238"/>
      <c r="BO46" s="238"/>
      <c r="BP46" s="238"/>
      <c r="BQ46" s="238"/>
      <c r="BR46" s="238"/>
      <c r="BS46" s="238"/>
      <c r="BT46" s="238"/>
    </row>
    <row r="47" spans="1:72" s="504" customFormat="1" ht="15.75" customHeight="1" x14ac:dyDescent="0.2">
      <c r="A47" s="265"/>
      <c r="B47" s="266"/>
      <c r="C47" s="267"/>
      <c r="D47" s="254"/>
      <c r="E47" s="254"/>
      <c r="F47" s="256"/>
      <c r="G47" s="26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238"/>
      <c r="AH47" s="238"/>
      <c r="AI47" s="238"/>
      <c r="AJ47" s="238"/>
      <c r="AK47" s="238"/>
      <c r="AL47" s="238"/>
      <c r="AM47" s="238"/>
      <c r="AN47" s="238"/>
      <c r="AO47" s="238"/>
      <c r="AP47" s="238"/>
      <c r="AQ47" s="238"/>
      <c r="AR47" s="238"/>
      <c r="AS47" s="238"/>
      <c r="AT47" s="238"/>
      <c r="AU47" s="238"/>
      <c r="AV47" s="238"/>
      <c r="AW47" s="238"/>
      <c r="AX47" s="238"/>
      <c r="AY47" s="238"/>
      <c r="AZ47" s="238"/>
      <c r="BA47" s="238"/>
      <c r="BB47" s="238"/>
      <c r="BC47" s="238"/>
      <c r="BD47" s="238"/>
      <c r="BE47" s="238"/>
      <c r="BF47" s="238"/>
      <c r="BG47" s="238"/>
      <c r="BH47" s="238"/>
      <c r="BI47" s="238"/>
      <c r="BJ47" s="238"/>
      <c r="BK47" s="238"/>
      <c r="BL47" s="238"/>
      <c r="BM47" s="238"/>
      <c r="BN47" s="238"/>
      <c r="BO47" s="238"/>
      <c r="BP47" s="238"/>
      <c r="BQ47" s="238"/>
      <c r="BR47" s="238"/>
      <c r="BS47" s="238"/>
      <c r="BT47" s="238"/>
    </row>
    <row r="48" spans="1:72" s="504" customFormat="1" ht="20.25" customHeight="1" x14ac:dyDescent="0.2">
      <c r="A48" s="251"/>
      <c r="B48" s="506" t="s">
        <v>342</v>
      </c>
      <c r="C48" s="253"/>
      <c r="D48" s="253"/>
      <c r="E48" s="253"/>
      <c r="F48" s="263"/>
      <c r="G48" s="505">
        <f>SUM(G49:G50)</f>
        <v>134487.63</v>
      </c>
      <c r="H48" s="238"/>
      <c r="I48" s="238"/>
      <c r="J48" s="238"/>
      <c r="K48" s="238"/>
      <c r="L48" s="238"/>
      <c r="M48" s="238"/>
      <c r="N48" s="238"/>
      <c r="O48" s="238"/>
      <c r="P48" s="238"/>
      <c r="Q48" s="238"/>
      <c r="R48" s="238"/>
      <c r="S48" s="238"/>
      <c r="T48" s="238"/>
      <c r="U48" s="238"/>
      <c r="V48" s="238"/>
      <c r="W48" s="238"/>
      <c r="X48" s="238"/>
      <c r="Y48" s="238"/>
      <c r="Z48" s="238"/>
      <c r="AA48" s="238"/>
      <c r="AB48" s="238"/>
      <c r="AC48" s="238"/>
      <c r="AD48" s="238"/>
      <c r="AE48" s="238"/>
      <c r="AF48" s="238"/>
      <c r="AG48" s="238"/>
      <c r="AH48" s="238"/>
      <c r="AI48" s="238"/>
      <c r="AJ48" s="238"/>
      <c r="AK48" s="238"/>
      <c r="AL48" s="238"/>
      <c r="AM48" s="238"/>
      <c r="AN48" s="238"/>
      <c r="AO48" s="238"/>
      <c r="AP48" s="238"/>
      <c r="AQ48" s="238"/>
      <c r="AR48" s="238"/>
      <c r="AS48" s="238"/>
      <c r="AT48" s="238"/>
      <c r="AU48" s="238"/>
      <c r="AV48" s="238"/>
      <c r="AW48" s="238"/>
      <c r="AX48" s="238"/>
      <c r="AY48" s="238"/>
      <c r="AZ48" s="238"/>
      <c r="BA48" s="238"/>
      <c r="BB48" s="238"/>
      <c r="BC48" s="238"/>
      <c r="BD48" s="238"/>
      <c r="BE48" s="238"/>
      <c r="BF48" s="238"/>
      <c r="BG48" s="238"/>
      <c r="BH48" s="238"/>
      <c r="BI48" s="238"/>
      <c r="BJ48" s="238"/>
      <c r="BK48" s="238"/>
      <c r="BL48" s="238"/>
      <c r="BM48" s="238"/>
      <c r="BN48" s="238"/>
      <c r="BO48" s="238"/>
      <c r="BP48" s="238"/>
      <c r="BQ48" s="238"/>
      <c r="BR48" s="238"/>
      <c r="BS48" s="238"/>
      <c r="BT48" s="238"/>
    </row>
    <row r="49" spans="1:72" s="504" customFormat="1" ht="15.75" customHeight="1" x14ac:dyDescent="0.2">
      <c r="A49" s="251"/>
      <c r="B49" s="252"/>
      <c r="C49" s="270"/>
      <c r="D49" s="253"/>
      <c r="E49" s="253" t="s">
        <v>341</v>
      </c>
      <c r="F49" s="263" t="s">
        <v>146</v>
      </c>
      <c r="G49" s="264">
        <f>3103.38+3649.49</f>
        <v>6752.87</v>
      </c>
      <c r="H49" s="238"/>
      <c r="I49" s="238"/>
      <c r="J49" s="238"/>
      <c r="K49" s="238"/>
      <c r="L49" s="238"/>
      <c r="M49" s="238"/>
      <c r="N49" s="238"/>
      <c r="O49" s="238"/>
      <c r="P49" s="238"/>
      <c r="Q49" s="238"/>
      <c r="R49" s="238"/>
      <c r="S49" s="238"/>
      <c r="T49" s="238"/>
      <c r="U49" s="238"/>
      <c r="V49" s="238"/>
      <c r="W49" s="238"/>
      <c r="X49" s="238"/>
      <c r="Y49" s="238"/>
      <c r="Z49" s="238"/>
      <c r="AA49" s="238"/>
      <c r="AB49" s="238"/>
      <c r="AC49" s="238"/>
      <c r="AD49" s="238"/>
      <c r="AE49" s="238"/>
      <c r="AF49" s="238"/>
      <c r="AG49" s="238"/>
      <c r="AH49" s="238"/>
      <c r="AI49" s="238"/>
      <c r="AJ49" s="238"/>
      <c r="AK49" s="238"/>
      <c r="AL49" s="238"/>
      <c r="AM49" s="238"/>
      <c r="AN49" s="238"/>
      <c r="AO49" s="238"/>
      <c r="AP49" s="238"/>
      <c r="AQ49" s="238"/>
      <c r="AR49" s="238"/>
      <c r="AS49" s="238"/>
      <c r="AT49" s="238"/>
      <c r="AU49" s="238"/>
      <c r="AV49" s="238"/>
      <c r="AW49" s="238"/>
      <c r="AX49" s="238"/>
      <c r="AY49" s="238"/>
      <c r="AZ49" s="238"/>
      <c r="BA49" s="238"/>
      <c r="BB49" s="238"/>
      <c r="BC49" s="238"/>
      <c r="BD49" s="238"/>
      <c r="BE49" s="238"/>
      <c r="BF49" s="238"/>
      <c r="BG49" s="238"/>
      <c r="BH49" s="238"/>
      <c r="BI49" s="238"/>
      <c r="BJ49" s="238"/>
      <c r="BK49" s="238"/>
      <c r="BL49" s="238"/>
      <c r="BM49" s="238"/>
      <c r="BN49" s="238"/>
      <c r="BO49" s="238"/>
      <c r="BP49" s="238"/>
      <c r="BQ49" s="238"/>
      <c r="BR49" s="238"/>
      <c r="BS49" s="238"/>
      <c r="BT49" s="238"/>
    </row>
    <row r="50" spans="1:72" s="504" customFormat="1" ht="15.75" customHeight="1" x14ac:dyDescent="0.2">
      <c r="A50" s="251"/>
      <c r="B50" s="252"/>
      <c r="C50" s="270"/>
      <c r="D50" s="253"/>
      <c r="E50" s="253" t="s">
        <v>343</v>
      </c>
      <c r="F50" s="263" t="s">
        <v>146</v>
      </c>
      <c r="G50" s="264">
        <f>58914.34+68820.42</f>
        <v>127734.76</v>
      </c>
      <c r="H50" s="238"/>
      <c r="I50" s="238"/>
      <c r="J50" s="238"/>
      <c r="K50" s="238"/>
      <c r="L50" s="238"/>
      <c r="M50" s="238"/>
      <c r="N50" s="238"/>
      <c r="O50" s="238"/>
      <c r="P50" s="238"/>
      <c r="Q50" s="238"/>
      <c r="R50" s="238"/>
      <c r="S50" s="238"/>
      <c r="T50" s="238"/>
      <c r="U50" s="238"/>
      <c r="V50" s="238"/>
      <c r="W50" s="238"/>
      <c r="X50" s="238"/>
      <c r="Y50" s="238"/>
      <c r="Z50" s="238"/>
      <c r="AA50" s="238"/>
      <c r="AB50" s="238"/>
      <c r="AC50" s="238"/>
      <c r="AD50" s="238"/>
      <c r="AE50" s="238"/>
      <c r="AF50" s="238"/>
      <c r="AG50" s="238"/>
      <c r="AH50" s="238"/>
      <c r="AI50" s="238"/>
      <c r="AJ50" s="238"/>
      <c r="AK50" s="238"/>
      <c r="AL50" s="238"/>
      <c r="AM50" s="238"/>
      <c r="AN50" s="238"/>
      <c r="AO50" s="238"/>
      <c r="AP50" s="238"/>
      <c r="AQ50" s="238"/>
      <c r="AR50" s="238"/>
      <c r="AS50" s="238"/>
      <c r="AT50" s="238"/>
      <c r="AU50" s="238"/>
      <c r="AV50" s="238"/>
      <c r="AW50" s="238"/>
      <c r="AX50" s="238"/>
      <c r="AY50" s="238"/>
      <c r="AZ50" s="238"/>
      <c r="BA50" s="238"/>
      <c r="BB50" s="238"/>
      <c r="BC50" s="238"/>
      <c r="BD50" s="238"/>
      <c r="BE50" s="238"/>
      <c r="BF50" s="238"/>
      <c r="BG50" s="238"/>
      <c r="BH50" s="238"/>
      <c r="BI50" s="238"/>
      <c r="BJ50" s="238"/>
      <c r="BK50" s="238"/>
      <c r="BL50" s="238"/>
      <c r="BM50" s="238"/>
      <c r="BN50" s="238"/>
      <c r="BO50" s="238"/>
      <c r="BP50" s="238"/>
      <c r="BQ50" s="238"/>
      <c r="BR50" s="238"/>
      <c r="BS50" s="238"/>
      <c r="BT50" s="238"/>
    </row>
    <row r="51" spans="1:72" s="504" customFormat="1" ht="15.75" customHeight="1" x14ac:dyDescent="0.2">
      <c r="A51" s="265"/>
      <c r="B51" s="266"/>
      <c r="C51" s="267"/>
      <c r="D51" s="254"/>
      <c r="E51" s="254"/>
      <c r="F51" s="256"/>
      <c r="G51" s="26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238"/>
      <c r="W51" s="238"/>
      <c r="X51" s="238"/>
      <c r="Y51" s="238"/>
      <c r="Z51" s="238"/>
      <c r="AA51" s="238"/>
      <c r="AB51" s="238"/>
      <c r="AC51" s="238"/>
      <c r="AD51" s="238"/>
      <c r="AE51" s="238"/>
      <c r="AF51" s="238"/>
      <c r="AG51" s="238"/>
      <c r="AH51" s="238"/>
      <c r="AI51" s="238"/>
      <c r="AJ51" s="238"/>
      <c r="AK51" s="238"/>
      <c r="AL51" s="238"/>
      <c r="AM51" s="238"/>
      <c r="AN51" s="238"/>
      <c r="AO51" s="238"/>
      <c r="AP51" s="238"/>
      <c r="AQ51" s="238"/>
      <c r="AR51" s="238"/>
      <c r="AS51" s="238"/>
      <c r="AT51" s="238"/>
      <c r="AU51" s="238"/>
      <c r="AV51" s="238"/>
      <c r="AW51" s="238"/>
      <c r="AX51" s="238"/>
      <c r="AY51" s="238"/>
      <c r="AZ51" s="238"/>
      <c r="BA51" s="238"/>
      <c r="BB51" s="238"/>
      <c r="BC51" s="238"/>
      <c r="BD51" s="238"/>
      <c r="BE51" s="238"/>
      <c r="BF51" s="238"/>
      <c r="BG51" s="238"/>
      <c r="BH51" s="238"/>
      <c r="BI51" s="238"/>
      <c r="BJ51" s="238"/>
      <c r="BK51" s="238"/>
      <c r="BL51" s="238"/>
      <c r="BM51" s="238"/>
      <c r="BN51" s="238"/>
      <c r="BO51" s="238"/>
      <c r="BP51" s="238"/>
      <c r="BQ51" s="238"/>
      <c r="BR51" s="238"/>
      <c r="BS51" s="238"/>
      <c r="BT51" s="238"/>
    </row>
    <row r="52" spans="1:72" s="504" customFormat="1" ht="15.75" customHeight="1" x14ac:dyDescent="0.2">
      <c r="A52" s="251"/>
      <c r="B52" s="252"/>
      <c r="C52" s="253"/>
      <c r="D52" s="253"/>
      <c r="E52" s="254" t="s">
        <v>19</v>
      </c>
      <c r="F52" s="255">
        <f>200+200</f>
        <v>400</v>
      </c>
      <c r="G52" s="256" t="s">
        <v>146</v>
      </c>
      <c r="H52" s="238"/>
      <c r="I52" s="238"/>
      <c r="J52" s="238"/>
      <c r="K52" s="238"/>
      <c r="L52" s="238"/>
      <c r="M52" s="238"/>
      <c r="N52" s="238"/>
      <c r="O52" s="238"/>
      <c r="P52" s="238"/>
      <c r="Q52" s="238"/>
      <c r="R52" s="238"/>
      <c r="S52" s="238"/>
      <c r="T52" s="238"/>
      <c r="U52" s="238"/>
      <c r="V52" s="238"/>
      <c r="W52" s="238"/>
      <c r="X52" s="238"/>
      <c r="Y52" s="238"/>
      <c r="Z52" s="238"/>
      <c r="AA52" s="238"/>
      <c r="AB52" s="238"/>
      <c r="AC52" s="238"/>
      <c r="AD52" s="238"/>
      <c r="AE52" s="238"/>
      <c r="AF52" s="238"/>
      <c r="AG52" s="238"/>
      <c r="AH52" s="238"/>
      <c r="AI52" s="238"/>
      <c r="AJ52" s="238"/>
      <c r="AK52" s="238"/>
      <c r="AL52" s="238"/>
      <c r="AM52" s="238"/>
      <c r="AN52" s="238"/>
      <c r="AO52" s="238"/>
      <c r="AP52" s="238"/>
      <c r="AQ52" s="238"/>
      <c r="AR52" s="238"/>
      <c r="AS52" s="238"/>
      <c r="AT52" s="238"/>
      <c r="AU52" s="238"/>
      <c r="AV52" s="238"/>
      <c r="AW52" s="238"/>
      <c r="AX52" s="238"/>
      <c r="AY52" s="238"/>
      <c r="AZ52" s="238"/>
      <c r="BA52" s="238"/>
      <c r="BB52" s="238"/>
      <c r="BC52" s="238"/>
      <c r="BD52" s="238"/>
      <c r="BE52" s="238"/>
      <c r="BF52" s="238"/>
      <c r="BG52" s="238"/>
      <c r="BH52" s="238"/>
      <c r="BI52" s="238"/>
      <c r="BJ52" s="238"/>
      <c r="BK52" s="238"/>
      <c r="BL52" s="238"/>
      <c r="BM52" s="238"/>
      <c r="BN52" s="238"/>
      <c r="BO52" s="238"/>
      <c r="BP52" s="238"/>
      <c r="BQ52" s="238"/>
      <c r="BR52" s="238"/>
      <c r="BS52" s="238"/>
      <c r="BT52" s="238"/>
    </row>
    <row r="53" spans="1:72" s="504" customFormat="1" ht="51" customHeight="1" x14ac:dyDescent="0.2">
      <c r="A53" s="257" t="s">
        <v>303</v>
      </c>
      <c r="B53" s="258" t="s">
        <v>344</v>
      </c>
      <c r="C53" s="253" t="s">
        <v>333</v>
      </c>
      <c r="D53" s="253" t="s">
        <v>345</v>
      </c>
      <c r="E53" s="259" t="s">
        <v>146</v>
      </c>
      <c r="F53" s="260" t="s">
        <v>146</v>
      </c>
      <c r="G53" s="261">
        <f>SUM(G55)</f>
        <v>400</v>
      </c>
      <c r="H53" s="238"/>
      <c r="I53" s="238"/>
      <c r="J53" s="238"/>
      <c r="K53" s="238"/>
      <c r="L53" s="238"/>
      <c r="M53" s="238"/>
      <c r="N53" s="238"/>
      <c r="O53" s="238"/>
      <c r="P53" s="238"/>
      <c r="Q53" s="238"/>
      <c r="R53" s="238"/>
      <c r="S53" s="238"/>
      <c r="T53" s="238"/>
      <c r="U53" s="238"/>
      <c r="V53" s="238"/>
      <c r="W53" s="238"/>
      <c r="X53" s="238"/>
      <c r="Y53" s="238"/>
      <c r="Z53" s="238"/>
      <c r="AA53" s="238"/>
      <c r="AB53" s="238"/>
      <c r="AC53" s="238"/>
      <c r="AD53" s="238"/>
      <c r="AE53" s="238"/>
      <c r="AF53" s="238"/>
      <c r="AG53" s="238"/>
      <c r="AH53" s="238"/>
      <c r="AI53" s="238"/>
      <c r="AJ53" s="238"/>
      <c r="AK53" s="238"/>
      <c r="AL53" s="238"/>
      <c r="AM53" s="238"/>
      <c r="AN53" s="238"/>
      <c r="AO53" s="238"/>
      <c r="AP53" s="238"/>
      <c r="AQ53" s="238"/>
      <c r="AR53" s="238"/>
      <c r="AS53" s="238"/>
      <c r="AT53" s="238"/>
      <c r="AU53" s="238"/>
      <c r="AV53" s="238"/>
      <c r="AW53" s="238"/>
      <c r="AX53" s="238"/>
      <c r="AY53" s="238"/>
      <c r="AZ53" s="238"/>
      <c r="BA53" s="238"/>
      <c r="BB53" s="238"/>
      <c r="BC53" s="238"/>
      <c r="BD53" s="238"/>
      <c r="BE53" s="238"/>
      <c r="BF53" s="238"/>
      <c r="BG53" s="238"/>
      <c r="BH53" s="238"/>
      <c r="BI53" s="238"/>
      <c r="BJ53" s="238"/>
      <c r="BK53" s="238"/>
      <c r="BL53" s="238"/>
      <c r="BM53" s="238"/>
      <c r="BN53" s="238"/>
      <c r="BO53" s="238"/>
      <c r="BP53" s="238"/>
      <c r="BQ53" s="238"/>
      <c r="BR53" s="238"/>
      <c r="BS53" s="238"/>
      <c r="BT53" s="238"/>
    </row>
    <row r="54" spans="1:72" s="504" customFormat="1" ht="15.75" customHeight="1" x14ac:dyDescent="0.2">
      <c r="A54" s="251"/>
      <c r="B54" s="252"/>
      <c r="C54" s="270"/>
      <c r="D54" s="253"/>
      <c r="E54" s="253"/>
      <c r="F54" s="263"/>
      <c r="G54" s="264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</row>
    <row r="55" spans="1:72" s="504" customFormat="1" ht="24" customHeight="1" x14ac:dyDescent="0.2">
      <c r="A55" s="251"/>
      <c r="B55" s="507" t="s">
        <v>346</v>
      </c>
      <c r="C55" s="253"/>
      <c r="D55" s="253"/>
      <c r="E55" s="253"/>
      <c r="F55" s="263"/>
      <c r="G55" s="505">
        <f>SUM(G56:G58)</f>
        <v>400</v>
      </c>
      <c r="H55" s="238"/>
      <c r="I55" s="238"/>
      <c r="J55" s="238"/>
      <c r="K55" s="238"/>
      <c r="L55" s="238"/>
      <c r="M55" s="238"/>
      <c r="N55" s="238"/>
      <c r="O55" s="238"/>
      <c r="P55" s="238"/>
      <c r="Q55" s="238"/>
      <c r="R55" s="238"/>
      <c r="S55" s="238"/>
      <c r="T55" s="238"/>
      <c r="U55" s="238"/>
      <c r="V55" s="238"/>
      <c r="W55" s="238"/>
      <c r="X55" s="238"/>
      <c r="Y55" s="238"/>
      <c r="Z55" s="238"/>
      <c r="AA55" s="238"/>
      <c r="AB55" s="238"/>
      <c r="AC55" s="238"/>
      <c r="AD55" s="238"/>
      <c r="AE55" s="238"/>
      <c r="AF55" s="238"/>
      <c r="AG55" s="238"/>
      <c r="AH55" s="238"/>
      <c r="AI55" s="238"/>
      <c r="AJ55" s="238"/>
      <c r="AK55" s="238"/>
      <c r="AL55" s="238"/>
      <c r="AM55" s="238"/>
      <c r="AN55" s="238"/>
      <c r="AO55" s="238"/>
      <c r="AP55" s="238"/>
      <c r="AQ55" s="238"/>
      <c r="AR55" s="238"/>
      <c r="AS55" s="238"/>
      <c r="AT55" s="238"/>
      <c r="AU55" s="238"/>
      <c r="AV55" s="238"/>
      <c r="AW55" s="238"/>
      <c r="AX55" s="238"/>
      <c r="AY55" s="238"/>
      <c r="AZ55" s="238"/>
      <c r="BA55" s="238"/>
      <c r="BB55" s="238"/>
      <c r="BC55" s="238"/>
      <c r="BD55" s="238"/>
      <c r="BE55" s="238"/>
      <c r="BF55" s="238"/>
      <c r="BG55" s="238"/>
      <c r="BH55" s="238"/>
      <c r="BI55" s="238"/>
      <c r="BJ55" s="238"/>
      <c r="BK55" s="238"/>
      <c r="BL55" s="238"/>
      <c r="BM55" s="238"/>
      <c r="BN55" s="238"/>
      <c r="BO55" s="238"/>
      <c r="BP55" s="238"/>
      <c r="BQ55" s="238"/>
      <c r="BR55" s="238"/>
      <c r="BS55" s="238"/>
      <c r="BT55" s="238"/>
    </row>
    <row r="56" spans="1:72" s="504" customFormat="1" ht="15.75" customHeight="1" x14ac:dyDescent="0.2">
      <c r="A56" s="251"/>
      <c r="B56" s="252"/>
      <c r="C56" s="270"/>
      <c r="D56" s="253"/>
      <c r="E56" s="253" t="s">
        <v>341</v>
      </c>
      <c r="F56" s="263" t="s">
        <v>146</v>
      </c>
      <c r="G56" s="264">
        <f>110+100</f>
        <v>210</v>
      </c>
      <c r="H56" s="238"/>
      <c r="I56" s="238"/>
      <c r="J56" s="238"/>
      <c r="K56" s="238"/>
      <c r="L56" s="238"/>
      <c r="M56" s="238"/>
      <c r="N56" s="238"/>
      <c r="O56" s="238"/>
      <c r="P56" s="238"/>
      <c r="Q56" s="238"/>
      <c r="R56" s="238"/>
      <c r="S56" s="238"/>
      <c r="T56" s="238"/>
      <c r="U56" s="238"/>
      <c r="V56" s="238"/>
      <c r="W56" s="238"/>
      <c r="X56" s="238"/>
      <c r="Y56" s="238"/>
      <c r="Z56" s="238"/>
      <c r="AA56" s="238"/>
      <c r="AB56" s="238"/>
      <c r="AC56" s="238"/>
      <c r="AD56" s="238"/>
      <c r="AE56" s="238"/>
      <c r="AF56" s="238"/>
      <c r="AG56" s="238"/>
      <c r="AH56" s="238"/>
      <c r="AI56" s="238"/>
      <c r="AJ56" s="238"/>
      <c r="AK56" s="238"/>
      <c r="AL56" s="238"/>
      <c r="AM56" s="238"/>
      <c r="AN56" s="238"/>
      <c r="AO56" s="238"/>
      <c r="AP56" s="238"/>
      <c r="AQ56" s="238"/>
      <c r="AR56" s="238"/>
      <c r="AS56" s="238"/>
      <c r="AT56" s="238"/>
      <c r="AU56" s="238"/>
      <c r="AV56" s="238"/>
      <c r="AW56" s="238"/>
      <c r="AX56" s="238"/>
      <c r="AY56" s="238"/>
      <c r="AZ56" s="238"/>
      <c r="BA56" s="238"/>
      <c r="BB56" s="238"/>
      <c r="BC56" s="238"/>
      <c r="BD56" s="238"/>
      <c r="BE56" s="238"/>
      <c r="BF56" s="238"/>
      <c r="BG56" s="238"/>
      <c r="BH56" s="238"/>
      <c r="BI56" s="238"/>
      <c r="BJ56" s="238"/>
      <c r="BK56" s="238"/>
      <c r="BL56" s="238"/>
      <c r="BM56" s="238"/>
      <c r="BN56" s="238"/>
      <c r="BO56" s="238"/>
      <c r="BP56" s="238"/>
      <c r="BQ56" s="238"/>
      <c r="BR56" s="238"/>
      <c r="BS56" s="238"/>
      <c r="BT56" s="238"/>
    </row>
    <row r="57" spans="1:72" s="504" customFormat="1" ht="15.75" customHeight="1" x14ac:dyDescent="0.2">
      <c r="A57" s="251"/>
      <c r="B57" s="252"/>
      <c r="C57" s="270"/>
      <c r="D57" s="253"/>
      <c r="E57" s="253" t="s">
        <v>330</v>
      </c>
      <c r="F57" s="263" t="s">
        <v>146</v>
      </c>
      <c r="G57" s="264">
        <f>80+60</f>
        <v>140</v>
      </c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</row>
    <row r="58" spans="1:72" s="504" customFormat="1" ht="15.75" customHeight="1" x14ac:dyDescent="0.2">
      <c r="A58" s="251"/>
      <c r="B58" s="252"/>
      <c r="C58" s="270"/>
      <c r="D58" s="253"/>
      <c r="E58" s="253" t="s">
        <v>331</v>
      </c>
      <c r="F58" s="263" t="s">
        <v>146</v>
      </c>
      <c r="G58" s="264">
        <f>10+40</f>
        <v>50</v>
      </c>
      <c r="H58" s="238"/>
      <c r="I58" s="238"/>
      <c r="J58" s="238"/>
      <c r="K58" s="238"/>
      <c r="L58" s="238"/>
      <c r="M58" s="238"/>
      <c r="N58" s="238"/>
      <c r="O58" s="238"/>
      <c r="P58" s="238"/>
      <c r="Q58" s="238"/>
      <c r="R58" s="238"/>
      <c r="S58" s="238"/>
      <c r="T58" s="238"/>
      <c r="U58" s="238"/>
      <c r="V58" s="238"/>
      <c r="W58" s="238"/>
      <c r="X58" s="238"/>
      <c r="Y58" s="238"/>
      <c r="Z58" s="238"/>
      <c r="AA58" s="238"/>
      <c r="AB58" s="238"/>
      <c r="AC58" s="238"/>
      <c r="AD58" s="238"/>
      <c r="AE58" s="238"/>
      <c r="AF58" s="238"/>
      <c r="AG58" s="238"/>
      <c r="AH58" s="238"/>
      <c r="AI58" s="238"/>
      <c r="AJ58" s="238"/>
      <c r="AK58" s="238"/>
      <c r="AL58" s="238"/>
      <c r="AM58" s="238"/>
      <c r="AN58" s="238"/>
      <c r="AO58" s="238"/>
      <c r="AP58" s="238"/>
      <c r="AQ58" s="238"/>
      <c r="AR58" s="238"/>
      <c r="AS58" s="238"/>
      <c r="AT58" s="238"/>
      <c r="AU58" s="238"/>
      <c r="AV58" s="238"/>
      <c r="AW58" s="238"/>
      <c r="AX58" s="238"/>
      <c r="AY58" s="238"/>
      <c r="AZ58" s="238"/>
      <c r="BA58" s="238"/>
      <c r="BB58" s="238"/>
      <c r="BC58" s="238"/>
      <c r="BD58" s="238"/>
      <c r="BE58" s="238"/>
      <c r="BF58" s="238"/>
      <c r="BG58" s="238"/>
      <c r="BH58" s="238"/>
      <c r="BI58" s="238"/>
      <c r="BJ58" s="238"/>
      <c r="BK58" s="238"/>
      <c r="BL58" s="238"/>
      <c r="BM58" s="238"/>
      <c r="BN58" s="238"/>
      <c r="BO58" s="238"/>
      <c r="BP58" s="238"/>
      <c r="BQ58" s="238"/>
      <c r="BR58" s="238"/>
      <c r="BS58" s="238"/>
      <c r="BT58" s="238"/>
    </row>
    <row r="59" spans="1:72" s="504" customFormat="1" ht="15.75" customHeight="1" x14ac:dyDescent="0.2">
      <c r="A59" s="265"/>
      <c r="B59" s="266"/>
      <c r="C59" s="267"/>
      <c r="D59" s="254"/>
      <c r="E59" s="254"/>
      <c r="F59" s="256"/>
      <c r="G59" s="268"/>
      <c r="H59" s="238"/>
      <c r="I59" s="238"/>
      <c r="J59" s="238"/>
      <c r="K59" s="238"/>
      <c r="L59" s="238"/>
      <c r="M59" s="238"/>
      <c r="N59" s="238"/>
      <c r="O59" s="238"/>
      <c r="P59" s="238"/>
      <c r="Q59" s="238"/>
      <c r="R59" s="238"/>
      <c r="S59" s="238"/>
      <c r="T59" s="238"/>
      <c r="U59" s="238"/>
      <c r="V59" s="238"/>
      <c r="W59" s="238"/>
      <c r="X59" s="238"/>
      <c r="Y59" s="238"/>
      <c r="Z59" s="238"/>
      <c r="AA59" s="238"/>
      <c r="AB59" s="238"/>
      <c r="AC59" s="238"/>
      <c r="AD59" s="238"/>
      <c r="AE59" s="238"/>
      <c r="AF59" s="238"/>
      <c r="AG59" s="238"/>
      <c r="AH59" s="238"/>
      <c r="AI59" s="238"/>
      <c r="AJ59" s="238"/>
      <c r="AK59" s="238"/>
      <c r="AL59" s="238"/>
      <c r="AM59" s="238"/>
      <c r="AN59" s="238"/>
      <c r="AO59" s="238"/>
      <c r="AP59" s="238"/>
      <c r="AQ59" s="238"/>
      <c r="AR59" s="238"/>
      <c r="AS59" s="238"/>
      <c r="AT59" s="238"/>
      <c r="AU59" s="238"/>
      <c r="AV59" s="238"/>
      <c r="AW59" s="238"/>
      <c r="AX59" s="238"/>
      <c r="AY59" s="238"/>
      <c r="AZ59" s="238"/>
      <c r="BA59" s="238"/>
      <c r="BB59" s="238"/>
      <c r="BC59" s="238"/>
      <c r="BD59" s="238"/>
      <c r="BE59" s="238"/>
      <c r="BF59" s="238"/>
      <c r="BG59" s="238"/>
      <c r="BH59" s="238"/>
      <c r="BI59" s="238"/>
      <c r="BJ59" s="238"/>
      <c r="BK59" s="238"/>
      <c r="BL59" s="238"/>
      <c r="BM59" s="238"/>
      <c r="BN59" s="238"/>
      <c r="BO59" s="238"/>
      <c r="BP59" s="238"/>
      <c r="BQ59" s="238"/>
      <c r="BR59" s="238"/>
      <c r="BS59" s="238"/>
      <c r="BT59" s="238"/>
    </row>
    <row r="60" spans="1:72" s="504" customFormat="1" ht="15.75" customHeight="1" x14ac:dyDescent="0.2">
      <c r="A60" s="251"/>
      <c r="B60" s="252"/>
      <c r="C60" s="253"/>
      <c r="D60" s="253"/>
      <c r="E60" s="254" t="s">
        <v>19</v>
      </c>
      <c r="F60" s="255">
        <f>795+795+594</f>
        <v>2184</v>
      </c>
      <c r="G60" s="256" t="s">
        <v>146</v>
      </c>
      <c r="H60" s="238"/>
      <c r="I60" s="238"/>
      <c r="J60" s="238"/>
      <c r="K60" s="238"/>
      <c r="L60" s="238"/>
      <c r="M60" s="238"/>
      <c r="N60" s="238"/>
      <c r="O60" s="238"/>
      <c r="P60" s="238"/>
      <c r="Q60" s="238"/>
      <c r="R60" s="238"/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8"/>
      <c r="AE60" s="238"/>
      <c r="AF60" s="238"/>
      <c r="AG60" s="238"/>
      <c r="AH60" s="238"/>
      <c r="AI60" s="238"/>
      <c r="AJ60" s="238"/>
      <c r="AK60" s="238"/>
      <c r="AL60" s="238"/>
      <c r="AM60" s="238"/>
      <c r="AN60" s="238"/>
      <c r="AO60" s="238"/>
      <c r="AP60" s="238"/>
      <c r="AQ60" s="238"/>
      <c r="AR60" s="238"/>
      <c r="AS60" s="238"/>
      <c r="AT60" s="238"/>
      <c r="AU60" s="238"/>
      <c r="AV60" s="238"/>
      <c r="AW60" s="238"/>
      <c r="AX60" s="238"/>
      <c r="AY60" s="238"/>
      <c r="AZ60" s="238"/>
      <c r="BA60" s="238"/>
      <c r="BB60" s="238"/>
      <c r="BC60" s="238"/>
      <c r="BD60" s="238"/>
      <c r="BE60" s="238"/>
      <c r="BF60" s="238"/>
      <c r="BG60" s="238"/>
      <c r="BH60" s="238"/>
      <c r="BI60" s="238"/>
      <c r="BJ60" s="238"/>
      <c r="BK60" s="238"/>
      <c r="BL60" s="238"/>
      <c r="BM60" s="238"/>
      <c r="BN60" s="238"/>
      <c r="BO60" s="238"/>
      <c r="BP60" s="238"/>
      <c r="BQ60" s="238"/>
      <c r="BR60" s="238"/>
      <c r="BS60" s="238"/>
      <c r="BT60" s="238"/>
    </row>
    <row r="61" spans="1:72" s="504" customFormat="1" ht="15.75" customHeight="1" x14ac:dyDescent="0.2">
      <c r="A61" s="257" t="s">
        <v>305</v>
      </c>
      <c r="B61" s="269" t="s">
        <v>347</v>
      </c>
      <c r="C61" s="253" t="s">
        <v>102</v>
      </c>
      <c r="D61" s="253" t="s">
        <v>348</v>
      </c>
      <c r="E61" s="259" t="s">
        <v>146</v>
      </c>
      <c r="F61" s="260" t="s">
        <v>146</v>
      </c>
      <c r="G61" s="261">
        <f>SUM(G63)</f>
        <v>2184</v>
      </c>
      <c r="H61" s="238"/>
      <c r="I61" s="238"/>
      <c r="J61" s="238"/>
      <c r="K61" s="238"/>
      <c r="L61" s="238"/>
      <c r="M61" s="238"/>
      <c r="N61" s="238"/>
      <c r="O61" s="238"/>
      <c r="P61" s="238"/>
      <c r="Q61" s="238"/>
      <c r="R61" s="238"/>
      <c r="S61" s="238"/>
      <c r="T61" s="238"/>
      <c r="U61" s="238"/>
      <c r="V61" s="238"/>
      <c r="W61" s="238"/>
      <c r="X61" s="238"/>
      <c r="Y61" s="238"/>
      <c r="Z61" s="238"/>
      <c r="AA61" s="238"/>
      <c r="AB61" s="238"/>
      <c r="AC61" s="238"/>
      <c r="AD61" s="238"/>
      <c r="AE61" s="238"/>
      <c r="AF61" s="238"/>
      <c r="AG61" s="238"/>
      <c r="AH61" s="238"/>
      <c r="AI61" s="238"/>
      <c r="AJ61" s="238"/>
      <c r="AK61" s="238"/>
      <c r="AL61" s="238"/>
      <c r="AM61" s="238"/>
      <c r="AN61" s="238"/>
      <c r="AO61" s="238"/>
      <c r="AP61" s="238"/>
      <c r="AQ61" s="238"/>
      <c r="AR61" s="238"/>
      <c r="AS61" s="238"/>
      <c r="AT61" s="238"/>
      <c r="AU61" s="238"/>
      <c r="AV61" s="238"/>
      <c r="AW61" s="238"/>
      <c r="AX61" s="238"/>
      <c r="AY61" s="238"/>
      <c r="AZ61" s="238"/>
      <c r="BA61" s="238"/>
      <c r="BB61" s="238"/>
      <c r="BC61" s="238"/>
      <c r="BD61" s="238"/>
      <c r="BE61" s="238"/>
      <c r="BF61" s="238"/>
      <c r="BG61" s="238"/>
      <c r="BH61" s="238"/>
      <c r="BI61" s="238"/>
      <c r="BJ61" s="238"/>
      <c r="BK61" s="238"/>
      <c r="BL61" s="238"/>
      <c r="BM61" s="238"/>
      <c r="BN61" s="238"/>
      <c r="BO61" s="238"/>
      <c r="BP61" s="238"/>
      <c r="BQ61" s="238"/>
      <c r="BR61" s="238"/>
      <c r="BS61" s="238"/>
      <c r="BT61" s="238"/>
    </row>
    <row r="62" spans="1:72" s="504" customFormat="1" ht="15.75" customHeight="1" x14ac:dyDescent="0.2">
      <c r="A62" s="251"/>
      <c r="B62" s="262"/>
      <c r="C62" s="253"/>
      <c r="D62" s="253"/>
      <c r="E62" s="253"/>
      <c r="F62" s="263"/>
      <c r="G62" s="505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  <c r="W62" s="238"/>
      <c r="X62" s="238"/>
      <c r="Y62" s="238"/>
      <c r="Z62" s="238"/>
      <c r="AA62" s="238"/>
      <c r="AB62" s="238"/>
      <c r="AC62" s="238"/>
      <c r="AD62" s="238"/>
      <c r="AE62" s="238"/>
      <c r="AF62" s="238"/>
      <c r="AG62" s="238"/>
      <c r="AH62" s="238"/>
      <c r="AI62" s="238"/>
      <c r="AJ62" s="238"/>
      <c r="AK62" s="238"/>
      <c r="AL62" s="238"/>
      <c r="AM62" s="238"/>
      <c r="AN62" s="238"/>
      <c r="AO62" s="238"/>
      <c r="AP62" s="238"/>
      <c r="AQ62" s="238"/>
      <c r="AR62" s="238"/>
      <c r="AS62" s="238"/>
      <c r="AT62" s="238"/>
      <c r="AU62" s="238"/>
      <c r="AV62" s="238"/>
      <c r="AW62" s="238"/>
      <c r="AX62" s="238"/>
      <c r="AY62" s="238"/>
      <c r="AZ62" s="238"/>
      <c r="BA62" s="238"/>
      <c r="BB62" s="238"/>
      <c r="BC62" s="238"/>
      <c r="BD62" s="238"/>
      <c r="BE62" s="238"/>
      <c r="BF62" s="238"/>
      <c r="BG62" s="238"/>
      <c r="BH62" s="238"/>
      <c r="BI62" s="238"/>
      <c r="BJ62" s="238"/>
      <c r="BK62" s="238"/>
      <c r="BL62" s="238"/>
      <c r="BM62" s="238"/>
      <c r="BN62" s="238"/>
      <c r="BO62" s="238"/>
      <c r="BP62" s="238"/>
      <c r="BQ62" s="238"/>
      <c r="BR62" s="238"/>
      <c r="BS62" s="238"/>
      <c r="BT62" s="238"/>
    </row>
    <row r="63" spans="1:72" s="504" customFormat="1" ht="15.75" customHeight="1" x14ac:dyDescent="0.2">
      <c r="A63" s="251"/>
      <c r="B63" s="506" t="s">
        <v>108</v>
      </c>
      <c r="C63" s="253"/>
      <c r="D63" s="253"/>
      <c r="E63" s="253"/>
      <c r="F63" s="263"/>
      <c r="G63" s="505">
        <f>SUM(G64:G64)</f>
        <v>2184</v>
      </c>
      <c r="H63" s="238"/>
      <c r="I63" s="238"/>
      <c r="J63" s="238"/>
      <c r="K63" s="238"/>
      <c r="L63" s="238"/>
      <c r="M63" s="238"/>
      <c r="N63" s="238"/>
      <c r="O63" s="238"/>
      <c r="P63" s="238"/>
      <c r="Q63" s="238"/>
      <c r="R63" s="238"/>
      <c r="S63" s="238"/>
      <c r="T63" s="238"/>
      <c r="U63" s="238"/>
      <c r="V63" s="238"/>
      <c r="W63" s="238"/>
      <c r="X63" s="238"/>
      <c r="Y63" s="238"/>
      <c r="Z63" s="238"/>
      <c r="AA63" s="238"/>
      <c r="AB63" s="238"/>
      <c r="AC63" s="238"/>
      <c r="AD63" s="238"/>
      <c r="AE63" s="238"/>
      <c r="AF63" s="238"/>
      <c r="AG63" s="238"/>
      <c r="AH63" s="238"/>
      <c r="AI63" s="238"/>
      <c r="AJ63" s="238"/>
      <c r="AK63" s="238"/>
      <c r="AL63" s="238"/>
      <c r="AM63" s="238"/>
      <c r="AN63" s="238"/>
      <c r="AO63" s="238"/>
      <c r="AP63" s="238"/>
      <c r="AQ63" s="238"/>
      <c r="AR63" s="238"/>
      <c r="AS63" s="238"/>
      <c r="AT63" s="238"/>
      <c r="AU63" s="238"/>
      <c r="AV63" s="238"/>
      <c r="AW63" s="238"/>
      <c r="AX63" s="238"/>
      <c r="AY63" s="238"/>
      <c r="AZ63" s="238"/>
      <c r="BA63" s="238"/>
      <c r="BB63" s="238"/>
      <c r="BC63" s="238"/>
      <c r="BD63" s="238"/>
      <c r="BE63" s="238"/>
      <c r="BF63" s="238"/>
      <c r="BG63" s="238"/>
      <c r="BH63" s="238"/>
      <c r="BI63" s="238"/>
      <c r="BJ63" s="238"/>
      <c r="BK63" s="238"/>
      <c r="BL63" s="238"/>
      <c r="BM63" s="238"/>
      <c r="BN63" s="238"/>
      <c r="BO63" s="238"/>
      <c r="BP63" s="238"/>
      <c r="BQ63" s="238"/>
      <c r="BR63" s="238"/>
      <c r="BS63" s="238"/>
      <c r="BT63" s="238"/>
    </row>
    <row r="64" spans="1:72" s="504" customFormat="1" ht="15.75" customHeight="1" x14ac:dyDescent="0.2">
      <c r="A64" s="251"/>
      <c r="B64" s="252"/>
      <c r="C64" s="270"/>
      <c r="D64" s="253"/>
      <c r="E64" s="253" t="s">
        <v>326</v>
      </c>
      <c r="F64" s="263" t="s">
        <v>146</v>
      </c>
      <c r="G64" s="264">
        <f>795+795+594</f>
        <v>2184</v>
      </c>
      <c r="H64" s="238"/>
      <c r="I64" s="238"/>
      <c r="J64" s="238"/>
      <c r="K64" s="238"/>
      <c r="L64" s="238"/>
      <c r="M64" s="238"/>
      <c r="N64" s="238"/>
      <c r="O64" s="238"/>
      <c r="P64" s="238"/>
      <c r="Q64" s="238"/>
      <c r="R64" s="238"/>
      <c r="S64" s="238"/>
      <c r="T64" s="238"/>
      <c r="U64" s="238"/>
      <c r="V64" s="238"/>
      <c r="W64" s="238"/>
      <c r="X64" s="238"/>
      <c r="Y64" s="238"/>
      <c r="Z64" s="238"/>
      <c r="AA64" s="238"/>
      <c r="AB64" s="238"/>
      <c r="AC64" s="238"/>
      <c r="AD64" s="238"/>
      <c r="AE64" s="238"/>
      <c r="AF64" s="238"/>
      <c r="AG64" s="238"/>
      <c r="AH64" s="238"/>
      <c r="AI64" s="238"/>
      <c r="AJ64" s="238"/>
      <c r="AK64" s="238"/>
      <c r="AL64" s="238"/>
      <c r="AM64" s="238"/>
      <c r="AN64" s="238"/>
      <c r="AO64" s="238"/>
      <c r="AP64" s="238"/>
      <c r="AQ64" s="238"/>
      <c r="AR64" s="238"/>
      <c r="AS64" s="238"/>
      <c r="AT64" s="238"/>
      <c r="AU64" s="238"/>
      <c r="AV64" s="238"/>
      <c r="AW64" s="238"/>
      <c r="AX64" s="238"/>
      <c r="AY64" s="238"/>
      <c r="AZ64" s="238"/>
      <c r="BA64" s="238"/>
      <c r="BB64" s="238"/>
      <c r="BC64" s="238"/>
      <c r="BD64" s="238"/>
      <c r="BE64" s="238"/>
      <c r="BF64" s="238"/>
      <c r="BG64" s="238"/>
      <c r="BH64" s="238"/>
      <c r="BI64" s="238"/>
      <c r="BJ64" s="238"/>
      <c r="BK64" s="238"/>
      <c r="BL64" s="238"/>
      <c r="BM64" s="238"/>
      <c r="BN64" s="238"/>
      <c r="BO64" s="238"/>
      <c r="BP64" s="238"/>
      <c r="BQ64" s="238"/>
      <c r="BR64" s="238"/>
      <c r="BS64" s="238"/>
      <c r="BT64" s="238"/>
    </row>
    <row r="65" spans="1:72" s="504" customFormat="1" ht="15.75" customHeight="1" x14ac:dyDescent="0.2">
      <c r="A65" s="265"/>
      <c r="B65" s="266"/>
      <c r="C65" s="267"/>
      <c r="D65" s="254"/>
      <c r="E65" s="254"/>
      <c r="F65" s="256"/>
      <c r="G65" s="268"/>
      <c r="H65" s="238"/>
      <c r="I65" s="238"/>
      <c r="J65" s="238"/>
      <c r="K65" s="238"/>
      <c r="L65" s="238"/>
      <c r="M65" s="238"/>
      <c r="N65" s="238"/>
      <c r="O65" s="238"/>
      <c r="P65" s="238"/>
      <c r="Q65" s="238"/>
      <c r="R65" s="238"/>
      <c r="S65" s="238"/>
      <c r="T65" s="238"/>
      <c r="U65" s="238"/>
      <c r="V65" s="238"/>
      <c r="W65" s="238"/>
      <c r="X65" s="238"/>
      <c r="Y65" s="238"/>
      <c r="Z65" s="238"/>
      <c r="AA65" s="238"/>
      <c r="AB65" s="238"/>
      <c r="AC65" s="238"/>
      <c r="AD65" s="238"/>
      <c r="AE65" s="238"/>
      <c r="AF65" s="238"/>
      <c r="AG65" s="238"/>
      <c r="AH65" s="238"/>
      <c r="AI65" s="238"/>
      <c r="AJ65" s="238"/>
      <c r="AK65" s="238"/>
      <c r="AL65" s="238"/>
      <c r="AM65" s="238"/>
      <c r="AN65" s="238"/>
      <c r="AO65" s="238"/>
      <c r="AP65" s="238"/>
      <c r="AQ65" s="238"/>
      <c r="AR65" s="238"/>
      <c r="AS65" s="238"/>
      <c r="AT65" s="238"/>
      <c r="AU65" s="238"/>
      <c r="AV65" s="238"/>
      <c r="AW65" s="238"/>
      <c r="AX65" s="238"/>
      <c r="AY65" s="238"/>
      <c r="AZ65" s="238"/>
      <c r="BA65" s="238"/>
      <c r="BB65" s="238"/>
      <c r="BC65" s="238"/>
      <c r="BD65" s="238"/>
      <c r="BE65" s="238"/>
      <c r="BF65" s="238"/>
      <c r="BG65" s="238"/>
      <c r="BH65" s="238"/>
      <c r="BI65" s="238"/>
      <c r="BJ65" s="238"/>
      <c r="BK65" s="238"/>
      <c r="BL65" s="238"/>
      <c r="BM65" s="238"/>
      <c r="BN65" s="238"/>
      <c r="BO65" s="238"/>
      <c r="BP65" s="238"/>
      <c r="BQ65" s="238"/>
      <c r="BR65" s="238"/>
      <c r="BS65" s="238"/>
      <c r="BT65" s="238"/>
    </row>
    <row r="66" spans="1:72" s="504" customFormat="1" ht="15.75" customHeight="1" x14ac:dyDescent="0.2">
      <c r="A66" s="251"/>
      <c r="B66" s="252"/>
      <c r="C66" s="253"/>
      <c r="D66" s="253"/>
      <c r="E66" s="254" t="s">
        <v>19</v>
      </c>
      <c r="F66" s="255">
        <f>452.4+422.24+400.77</f>
        <v>1275.4099999999999</v>
      </c>
      <c r="G66" s="256" t="s">
        <v>146</v>
      </c>
      <c r="H66" s="238"/>
      <c r="I66" s="238"/>
      <c r="J66" s="238"/>
      <c r="K66" s="238"/>
      <c r="L66" s="238"/>
      <c r="M66" s="238"/>
      <c r="N66" s="238"/>
      <c r="O66" s="238"/>
      <c r="P66" s="238"/>
      <c r="Q66" s="238"/>
      <c r="R66" s="238"/>
      <c r="S66" s="238"/>
      <c r="T66" s="238"/>
      <c r="U66" s="238"/>
      <c r="V66" s="238"/>
      <c r="W66" s="238"/>
      <c r="X66" s="238"/>
      <c r="Y66" s="238"/>
      <c r="Z66" s="238"/>
      <c r="AA66" s="238"/>
      <c r="AB66" s="238"/>
      <c r="AC66" s="238"/>
      <c r="AD66" s="238"/>
      <c r="AE66" s="238"/>
      <c r="AF66" s="238"/>
      <c r="AG66" s="238"/>
      <c r="AH66" s="238"/>
      <c r="AI66" s="238"/>
      <c r="AJ66" s="238"/>
      <c r="AK66" s="238"/>
      <c r="AL66" s="238"/>
      <c r="AM66" s="238"/>
      <c r="AN66" s="238"/>
      <c r="AO66" s="238"/>
      <c r="AP66" s="238"/>
      <c r="AQ66" s="238"/>
      <c r="AR66" s="238"/>
      <c r="AS66" s="238"/>
      <c r="AT66" s="238"/>
      <c r="AU66" s="238"/>
      <c r="AV66" s="238"/>
      <c r="AW66" s="238"/>
      <c r="AX66" s="238"/>
      <c r="AY66" s="238"/>
      <c r="AZ66" s="238"/>
      <c r="BA66" s="238"/>
      <c r="BB66" s="238"/>
      <c r="BC66" s="238"/>
      <c r="BD66" s="238"/>
      <c r="BE66" s="238"/>
      <c r="BF66" s="238"/>
      <c r="BG66" s="238"/>
      <c r="BH66" s="238"/>
      <c r="BI66" s="238"/>
      <c r="BJ66" s="238"/>
      <c r="BK66" s="238"/>
      <c r="BL66" s="238"/>
      <c r="BM66" s="238"/>
      <c r="BN66" s="238"/>
      <c r="BO66" s="238"/>
      <c r="BP66" s="238"/>
      <c r="BQ66" s="238"/>
      <c r="BR66" s="238"/>
      <c r="BS66" s="238"/>
      <c r="BT66" s="238"/>
    </row>
    <row r="67" spans="1:72" s="504" customFormat="1" ht="60.75" customHeight="1" x14ac:dyDescent="0.2">
      <c r="A67" s="257" t="s">
        <v>306</v>
      </c>
      <c r="B67" s="269" t="s">
        <v>470</v>
      </c>
      <c r="C67" s="253" t="s">
        <v>349</v>
      </c>
      <c r="D67" s="253" t="s">
        <v>350</v>
      </c>
      <c r="E67" s="259" t="s">
        <v>146</v>
      </c>
      <c r="F67" s="260" t="s">
        <v>146</v>
      </c>
      <c r="G67" s="261">
        <f>SUM(G69)</f>
        <v>400.77000000000004</v>
      </c>
      <c r="H67" s="238"/>
      <c r="I67" s="508">
        <f>SUM(F66-G67)</f>
        <v>874.63999999999987</v>
      </c>
      <c r="J67" s="238"/>
      <c r="K67" s="238"/>
      <c r="L67" s="238"/>
      <c r="M67" s="238"/>
      <c r="N67" s="238"/>
      <c r="O67" s="238"/>
      <c r="P67" s="238"/>
      <c r="Q67" s="238"/>
      <c r="R67" s="238"/>
      <c r="S67" s="238"/>
      <c r="T67" s="238"/>
      <c r="U67" s="238"/>
      <c r="V67" s="238"/>
      <c r="W67" s="238"/>
      <c r="X67" s="238"/>
      <c r="Y67" s="238"/>
      <c r="Z67" s="238"/>
      <c r="AA67" s="238"/>
      <c r="AB67" s="238"/>
      <c r="AC67" s="238"/>
      <c r="AD67" s="238"/>
      <c r="AE67" s="238"/>
      <c r="AF67" s="238"/>
      <c r="AG67" s="238"/>
      <c r="AH67" s="238"/>
      <c r="AI67" s="238"/>
      <c r="AJ67" s="238"/>
      <c r="AK67" s="238"/>
      <c r="AL67" s="238"/>
      <c r="AM67" s="238"/>
      <c r="AN67" s="238"/>
      <c r="AO67" s="238"/>
      <c r="AP67" s="238"/>
      <c r="AQ67" s="238"/>
      <c r="AR67" s="238"/>
      <c r="AS67" s="238"/>
      <c r="AT67" s="238"/>
      <c r="AU67" s="238"/>
      <c r="AV67" s="238"/>
      <c r="AW67" s="238"/>
      <c r="AX67" s="238"/>
      <c r="AY67" s="238"/>
      <c r="AZ67" s="238"/>
      <c r="BA67" s="238"/>
      <c r="BB67" s="238"/>
      <c r="BC67" s="238"/>
      <c r="BD67" s="238"/>
      <c r="BE67" s="238"/>
      <c r="BF67" s="238"/>
      <c r="BG67" s="238"/>
      <c r="BH67" s="238"/>
      <c r="BI67" s="238"/>
      <c r="BJ67" s="238"/>
      <c r="BK67" s="238"/>
      <c r="BL67" s="238"/>
      <c r="BM67" s="238"/>
      <c r="BN67" s="238"/>
      <c r="BO67" s="238"/>
      <c r="BP67" s="238"/>
      <c r="BQ67" s="238"/>
      <c r="BR67" s="238"/>
      <c r="BS67" s="238"/>
      <c r="BT67" s="238"/>
    </row>
    <row r="68" spans="1:72" s="504" customFormat="1" ht="15.75" customHeight="1" x14ac:dyDescent="0.2">
      <c r="A68" s="251"/>
      <c r="B68" s="262"/>
      <c r="C68" s="253"/>
      <c r="D68" s="253"/>
      <c r="E68" s="253"/>
      <c r="F68" s="263"/>
      <c r="G68" s="505"/>
      <c r="H68" s="238"/>
      <c r="I68" s="238"/>
      <c r="J68" s="238"/>
      <c r="K68" s="238"/>
      <c r="L68" s="238"/>
      <c r="M68" s="238"/>
      <c r="N68" s="238"/>
      <c r="O68" s="238"/>
      <c r="P68" s="238"/>
      <c r="Q68" s="238"/>
      <c r="R68" s="238"/>
      <c r="S68" s="238"/>
      <c r="T68" s="238"/>
      <c r="U68" s="238"/>
      <c r="V68" s="238"/>
      <c r="W68" s="238"/>
      <c r="X68" s="238"/>
      <c r="Y68" s="238"/>
      <c r="Z68" s="238"/>
      <c r="AA68" s="238"/>
      <c r="AB68" s="238"/>
      <c r="AC68" s="238"/>
      <c r="AD68" s="238"/>
      <c r="AE68" s="238"/>
      <c r="AF68" s="238"/>
      <c r="AG68" s="238"/>
      <c r="AH68" s="238"/>
      <c r="AI68" s="238"/>
      <c r="AJ68" s="238"/>
      <c r="AK68" s="238"/>
      <c r="AL68" s="238"/>
      <c r="AM68" s="238"/>
      <c r="AN68" s="238"/>
      <c r="AO68" s="238"/>
      <c r="AP68" s="238"/>
      <c r="AQ68" s="238"/>
      <c r="AR68" s="238"/>
      <c r="AS68" s="238"/>
      <c r="AT68" s="238"/>
      <c r="AU68" s="238"/>
      <c r="AV68" s="238"/>
      <c r="AW68" s="238"/>
      <c r="AX68" s="238"/>
      <c r="AY68" s="238"/>
      <c r="AZ68" s="238"/>
      <c r="BA68" s="238"/>
      <c r="BB68" s="238"/>
      <c r="BC68" s="238"/>
      <c r="BD68" s="238"/>
      <c r="BE68" s="238"/>
      <c r="BF68" s="238"/>
      <c r="BG68" s="238"/>
      <c r="BH68" s="238"/>
      <c r="BI68" s="238"/>
      <c r="BJ68" s="238"/>
      <c r="BK68" s="238"/>
      <c r="BL68" s="238"/>
      <c r="BM68" s="238"/>
      <c r="BN68" s="238"/>
      <c r="BO68" s="238"/>
      <c r="BP68" s="238"/>
      <c r="BQ68" s="238"/>
      <c r="BR68" s="238"/>
      <c r="BS68" s="238"/>
      <c r="BT68" s="238"/>
    </row>
    <row r="69" spans="1:72" s="504" customFormat="1" ht="15.75" customHeight="1" x14ac:dyDescent="0.2">
      <c r="A69" s="251"/>
      <c r="B69" s="506" t="s">
        <v>125</v>
      </c>
      <c r="C69" s="253"/>
      <c r="D69" s="253"/>
      <c r="E69" s="253"/>
      <c r="F69" s="263"/>
      <c r="G69" s="505">
        <f>SUM(G70:G71)</f>
        <v>400.77000000000004</v>
      </c>
      <c r="H69" s="238"/>
      <c r="I69" s="238"/>
      <c r="J69" s="238"/>
      <c r="K69" s="238"/>
      <c r="L69" s="238"/>
      <c r="M69" s="238"/>
      <c r="N69" s="238"/>
      <c r="O69" s="238"/>
      <c r="P69" s="238"/>
      <c r="Q69" s="238"/>
      <c r="R69" s="238"/>
      <c r="S69" s="238"/>
      <c r="T69" s="238"/>
      <c r="U69" s="238"/>
      <c r="V69" s="238"/>
      <c r="W69" s="238"/>
      <c r="X69" s="238"/>
      <c r="Y69" s="238"/>
      <c r="Z69" s="238"/>
      <c r="AA69" s="238"/>
      <c r="AB69" s="238"/>
      <c r="AC69" s="238"/>
      <c r="AD69" s="238"/>
      <c r="AE69" s="238"/>
      <c r="AF69" s="238"/>
      <c r="AG69" s="238"/>
      <c r="AH69" s="238"/>
      <c r="AI69" s="238"/>
      <c r="AJ69" s="238"/>
      <c r="AK69" s="238"/>
      <c r="AL69" s="238"/>
      <c r="AM69" s="238"/>
      <c r="AN69" s="238"/>
      <c r="AO69" s="238"/>
      <c r="AP69" s="238"/>
      <c r="AQ69" s="238"/>
      <c r="AR69" s="238"/>
      <c r="AS69" s="238"/>
      <c r="AT69" s="238"/>
      <c r="AU69" s="238"/>
      <c r="AV69" s="238"/>
      <c r="AW69" s="238"/>
      <c r="AX69" s="238"/>
      <c r="AY69" s="238"/>
      <c r="AZ69" s="238"/>
      <c r="BA69" s="238"/>
      <c r="BB69" s="238"/>
      <c r="BC69" s="238"/>
      <c r="BD69" s="238"/>
      <c r="BE69" s="238"/>
      <c r="BF69" s="238"/>
      <c r="BG69" s="238"/>
      <c r="BH69" s="238"/>
      <c r="BI69" s="238"/>
      <c r="BJ69" s="238"/>
      <c r="BK69" s="238"/>
      <c r="BL69" s="238"/>
      <c r="BM69" s="238"/>
      <c r="BN69" s="238"/>
      <c r="BO69" s="238"/>
      <c r="BP69" s="238"/>
      <c r="BQ69" s="238"/>
      <c r="BR69" s="238"/>
      <c r="BS69" s="238"/>
      <c r="BT69" s="238"/>
    </row>
    <row r="70" spans="1:72" s="504" customFormat="1" ht="15.75" customHeight="1" x14ac:dyDescent="0.2">
      <c r="A70" s="251"/>
      <c r="B70" s="506"/>
      <c r="C70" s="270"/>
      <c r="D70" s="253"/>
      <c r="E70" s="253" t="s">
        <v>330</v>
      </c>
      <c r="F70" s="263" t="s">
        <v>146</v>
      </c>
      <c r="G70" s="264">
        <v>334.98</v>
      </c>
      <c r="H70" s="238"/>
      <c r="I70" s="238"/>
      <c r="J70" s="238"/>
      <c r="K70" s="238"/>
      <c r="L70" s="238"/>
      <c r="M70" s="238"/>
      <c r="N70" s="238"/>
      <c r="O70" s="238"/>
      <c r="P70" s="238"/>
      <c r="Q70" s="238"/>
      <c r="R70" s="238"/>
      <c r="S70" s="238"/>
      <c r="T70" s="238"/>
      <c r="U70" s="238"/>
      <c r="V70" s="238"/>
      <c r="W70" s="238"/>
      <c r="X70" s="238"/>
      <c r="Y70" s="238"/>
      <c r="Z70" s="238"/>
      <c r="AA70" s="238"/>
      <c r="AB70" s="238"/>
      <c r="AC70" s="238"/>
      <c r="AD70" s="238"/>
      <c r="AE70" s="238"/>
      <c r="AF70" s="238"/>
      <c r="AG70" s="238"/>
      <c r="AH70" s="238"/>
      <c r="AI70" s="238"/>
      <c r="AJ70" s="238"/>
      <c r="AK70" s="238"/>
      <c r="AL70" s="238"/>
      <c r="AM70" s="238"/>
      <c r="AN70" s="238"/>
      <c r="AO70" s="238"/>
      <c r="AP70" s="238"/>
      <c r="AQ70" s="238"/>
      <c r="AR70" s="238"/>
      <c r="AS70" s="238"/>
      <c r="AT70" s="238"/>
      <c r="AU70" s="238"/>
      <c r="AV70" s="238"/>
      <c r="AW70" s="238"/>
      <c r="AX70" s="238"/>
      <c r="AY70" s="238"/>
      <c r="AZ70" s="238"/>
      <c r="BA70" s="238"/>
      <c r="BB70" s="238"/>
      <c r="BC70" s="238"/>
      <c r="BD70" s="238"/>
      <c r="BE70" s="238"/>
      <c r="BF70" s="238"/>
      <c r="BG70" s="238"/>
      <c r="BH70" s="238"/>
      <c r="BI70" s="238"/>
      <c r="BJ70" s="238"/>
      <c r="BK70" s="238"/>
      <c r="BL70" s="238"/>
      <c r="BM70" s="238"/>
      <c r="BN70" s="238"/>
      <c r="BO70" s="238"/>
      <c r="BP70" s="238"/>
      <c r="BQ70" s="238"/>
      <c r="BR70" s="238"/>
      <c r="BS70" s="238"/>
      <c r="BT70" s="238"/>
    </row>
    <row r="71" spans="1:72" s="504" customFormat="1" ht="15.75" customHeight="1" x14ac:dyDescent="0.2">
      <c r="A71" s="251"/>
      <c r="B71" s="506"/>
      <c r="C71" s="270"/>
      <c r="D71" s="253"/>
      <c r="E71" s="253" t="s">
        <v>331</v>
      </c>
      <c r="F71" s="263" t="s">
        <v>146</v>
      </c>
      <c r="G71" s="264">
        <v>65.790000000000006</v>
      </c>
      <c r="H71" s="238"/>
      <c r="I71" s="238"/>
      <c r="J71" s="238"/>
      <c r="K71" s="238"/>
      <c r="L71" s="238"/>
      <c r="M71" s="238"/>
      <c r="N71" s="238"/>
      <c r="O71" s="238"/>
      <c r="P71" s="238"/>
      <c r="Q71" s="238"/>
      <c r="R71" s="238"/>
      <c r="S71" s="238"/>
      <c r="T71" s="238"/>
      <c r="U71" s="238"/>
      <c r="V71" s="238"/>
      <c r="W71" s="238"/>
      <c r="X71" s="238"/>
      <c r="Y71" s="238"/>
      <c r="Z71" s="238"/>
      <c r="AA71" s="238"/>
      <c r="AB71" s="238"/>
      <c r="AC71" s="238"/>
      <c r="AD71" s="238"/>
      <c r="AE71" s="238"/>
      <c r="AF71" s="238"/>
      <c r="AG71" s="238"/>
      <c r="AH71" s="238"/>
      <c r="AI71" s="238"/>
      <c r="AJ71" s="238"/>
      <c r="AK71" s="238"/>
      <c r="AL71" s="238"/>
      <c r="AM71" s="238"/>
      <c r="AN71" s="238"/>
      <c r="AO71" s="238"/>
      <c r="AP71" s="238"/>
      <c r="AQ71" s="238"/>
      <c r="AR71" s="238"/>
      <c r="AS71" s="238"/>
      <c r="AT71" s="238"/>
      <c r="AU71" s="238"/>
      <c r="AV71" s="238"/>
      <c r="AW71" s="238"/>
      <c r="AX71" s="238"/>
      <c r="AY71" s="238"/>
      <c r="AZ71" s="238"/>
      <c r="BA71" s="238"/>
      <c r="BB71" s="238"/>
      <c r="BC71" s="238"/>
      <c r="BD71" s="238"/>
      <c r="BE71" s="238"/>
      <c r="BF71" s="238"/>
      <c r="BG71" s="238"/>
      <c r="BH71" s="238"/>
      <c r="BI71" s="238"/>
      <c r="BJ71" s="238"/>
      <c r="BK71" s="238"/>
      <c r="BL71" s="238"/>
      <c r="BM71" s="238"/>
      <c r="BN71" s="238"/>
      <c r="BO71" s="238"/>
      <c r="BP71" s="238"/>
      <c r="BQ71" s="238"/>
      <c r="BR71" s="238"/>
      <c r="BS71" s="238"/>
      <c r="BT71" s="238"/>
    </row>
    <row r="72" spans="1:72" s="504" customFormat="1" ht="15.75" customHeight="1" x14ac:dyDescent="0.2">
      <c r="A72" s="265"/>
      <c r="B72" s="509"/>
      <c r="C72" s="267"/>
      <c r="D72" s="254"/>
      <c r="E72" s="254"/>
      <c r="F72" s="256"/>
      <c r="G72" s="510"/>
      <c r="H72" s="238"/>
      <c r="I72" s="238"/>
      <c r="J72" s="238"/>
      <c r="K72" s="238"/>
      <c r="L72" s="238"/>
      <c r="M72" s="238"/>
      <c r="N72" s="238"/>
      <c r="O72" s="238"/>
      <c r="P72" s="238"/>
      <c r="Q72" s="238"/>
      <c r="R72" s="238"/>
      <c r="S72" s="238"/>
      <c r="T72" s="238"/>
      <c r="U72" s="238"/>
      <c r="V72" s="238"/>
      <c r="W72" s="238"/>
      <c r="X72" s="238"/>
      <c r="Y72" s="238"/>
      <c r="Z72" s="238"/>
      <c r="AA72" s="238"/>
      <c r="AB72" s="238"/>
      <c r="AC72" s="238"/>
      <c r="AD72" s="238"/>
      <c r="AE72" s="238"/>
      <c r="AF72" s="238"/>
      <c r="AG72" s="238"/>
      <c r="AH72" s="238"/>
      <c r="AI72" s="238"/>
      <c r="AJ72" s="238"/>
      <c r="AK72" s="238"/>
      <c r="AL72" s="238"/>
      <c r="AM72" s="238"/>
      <c r="AN72" s="238"/>
      <c r="AO72" s="238"/>
      <c r="AP72" s="238"/>
      <c r="AQ72" s="238"/>
      <c r="AR72" s="238"/>
      <c r="AS72" s="238"/>
      <c r="AT72" s="238"/>
      <c r="AU72" s="238"/>
      <c r="AV72" s="238"/>
      <c r="AW72" s="238"/>
      <c r="AX72" s="238"/>
      <c r="AY72" s="238"/>
      <c r="AZ72" s="238"/>
      <c r="BA72" s="238"/>
      <c r="BB72" s="238"/>
      <c r="BC72" s="238"/>
      <c r="BD72" s="238"/>
      <c r="BE72" s="238"/>
      <c r="BF72" s="238"/>
      <c r="BG72" s="238"/>
      <c r="BH72" s="238"/>
      <c r="BI72" s="238"/>
      <c r="BJ72" s="238"/>
      <c r="BK72" s="238"/>
      <c r="BL72" s="238"/>
      <c r="BM72" s="238"/>
      <c r="BN72" s="238"/>
      <c r="BO72" s="238"/>
      <c r="BP72" s="238"/>
      <c r="BQ72" s="238"/>
      <c r="BR72" s="238"/>
      <c r="BS72" s="238"/>
      <c r="BT72" s="238"/>
    </row>
    <row r="73" spans="1:72" s="504" customFormat="1" ht="15.75" customHeight="1" x14ac:dyDescent="0.2">
      <c r="A73" s="251"/>
      <c r="B73" s="252"/>
      <c r="C73" s="253" t="s">
        <v>351</v>
      </c>
      <c r="D73" s="253" t="s">
        <v>16</v>
      </c>
      <c r="E73" s="254" t="s">
        <v>19</v>
      </c>
      <c r="F73" s="255">
        <f>190930+49631+274881+56959+220565+52228</f>
        <v>845194</v>
      </c>
      <c r="G73" s="256" t="s">
        <v>146</v>
      </c>
      <c r="H73" s="238"/>
      <c r="I73" s="238"/>
      <c r="J73" s="238"/>
      <c r="K73" s="238"/>
      <c r="L73" s="238"/>
      <c r="M73" s="238"/>
      <c r="N73" s="238"/>
      <c r="O73" s="238"/>
      <c r="P73" s="238"/>
      <c r="Q73" s="238"/>
      <c r="R73" s="238"/>
      <c r="S73" s="238"/>
      <c r="T73" s="238"/>
      <c r="U73" s="238"/>
      <c r="V73" s="238"/>
      <c r="W73" s="238"/>
      <c r="X73" s="238"/>
      <c r="Y73" s="238"/>
      <c r="Z73" s="238"/>
      <c r="AA73" s="238"/>
      <c r="AB73" s="238"/>
      <c r="AC73" s="238"/>
      <c r="AD73" s="238"/>
      <c r="AE73" s="238"/>
      <c r="AF73" s="238"/>
      <c r="AG73" s="238"/>
      <c r="AH73" s="238"/>
      <c r="AI73" s="238"/>
      <c r="AJ73" s="238"/>
      <c r="AK73" s="238"/>
      <c r="AL73" s="238"/>
      <c r="AM73" s="238"/>
      <c r="AN73" s="238"/>
      <c r="AO73" s="238"/>
      <c r="AP73" s="238"/>
      <c r="AQ73" s="238"/>
      <c r="AR73" s="238"/>
      <c r="AS73" s="238"/>
      <c r="AT73" s="238"/>
      <c r="AU73" s="238"/>
      <c r="AV73" s="238"/>
      <c r="AW73" s="238"/>
      <c r="AX73" s="238"/>
      <c r="AY73" s="238"/>
      <c r="AZ73" s="238"/>
      <c r="BA73" s="238"/>
      <c r="BB73" s="238"/>
      <c r="BC73" s="238"/>
      <c r="BD73" s="238"/>
      <c r="BE73" s="238"/>
      <c r="BF73" s="238"/>
      <c r="BG73" s="238"/>
      <c r="BH73" s="238"/>
      <c r="BI73" s="238"/>
      <c r="BJ73" s="238"/>
      <c r="BK73" s="238"/>
      <c r="BL73" s="238"/>
      <c r="BM73" s="238"/>
      <c r="BN73" s="238"/>
      <c r="BO73" s="238"/>
      <c r="BP73" s="238"/>
      <c r="BQ73" s="238"/>
      <c r="BR73" s="238"/>
      <c r="BS73" s="238"/>
      <c r="BT73" s="238"/>
    </row>
    <row r="74" spans="1:72" s="504" customFormat="1" ht="23.25" customHeight="1" x14ac:dyDescent="0.2">
      <c r="A74" s="257" t="s">
        <v>308</v>
      </c>
      <c r="B74" s="258" t="s">
        <v>352</v>
      </c>
      <c r="C74" s="253"/>
      <c r="D74" s="253"/>
      <c r="E74" s="259" t="s">
        <v>146</v>
      </c>
      <c r="F74" s="260" t="s">
        <v>146</v>
      </c>
      <c r="G74" s="261">
        <f>SUM(G76,G84,G89,G96,G103,G108,G115,G122,G128,G133,G140,G145,G152)</f>
        <v>999396.45000000019</v>
      </c>
      <c r="H74" s="238"/>
      <c r="I74" s="508">
        <f>SUM(F73-G74)</f>
        <v>-154202.45000000019</v>
      </c>
      <c r="J74" s="238"/>
      <c r="K74" s="238"/>
      <c r="L74" s="238"/>
      <c r="M74" s="238"/>
      <c r="N74" s="238"/>
      <c r="O74" s="238"/>
      <c r="P74" s="238"/>
      <c r="Q74" s="238"/>
      <c r="R74" s="238"/>
      <c r="S74" s="238"/>
      <c r="T74" s="238"/>
      <c r="U74" s="238"/>
      <c r="V74" s="238"/>
      <c r="W74" s="238"/>
      <c r="X74" s="238"/>
      <c r="Y74" s="238"/>
      <c r="Z74" s="238"/>
      <c r="AA74" s="238"/>
      <c r="AB74" s="238"/>
      <c r="AC74" s="238"/>
      <c r="AD74" s="238"/>
      <c r="AE74" s="238"/>
      <c r="AF74" s="238"/>
      <c r="AG74" s="238"/>
      <c r="AH74" s="238"/>
      <c r="AI74" s="238"/>
      <c r="AJ74" s="238"/>
      <c r="AK74" s="238"/>
      <c r="AL74" s="238"/>
      <c r="AM74" s="238"/>
      <c r="AN74" s="238"/>
      <c r="AO74" s="238"/>
      <c r="AP74" s="238"/>
      <c r="AQ74" s="238"/>
      <c r="AR74" s="238"/>
      <c r="AS74" s="238"/>
      <c r="AT74" s="238"/>
      <c r="AU74" s="238"/>
      <c r="AV74" s="238"/>
      <c r="AW74" s="238"/>
      <c r="AX74" s="238"/>
      <c r="AY74" s="238"/>
      <c r="AZ74" s="238"/>
      <c r="BA74" s="238"/>
      <c r="BB74" s="238"/>
      <c r="BC74" s="238"/>
      <c r="BD74" s="238"/>
      <c r="BE74" s="238"/>
      <c r="BF74" s="238"/>
      <c r="BG74" s="238"/>
      <c r="BH74" s="238"/>
      <c r="BI74" s="238"/>
      <c r="BJ74" s="238"/>
      <c r="BK74" s="238"/>
      <c r="BL74" s="238"/>
      <c r="BM74" s="238"/>
      <c r="BN74" s="238"/>
      <c r="BO74" s="238"/>
      <c r="BP74" s="238"/>
      <c r="BQ74" s="238"/>
      <c r="BR74" s="238"/>
      <c r="BS74" s="238"/>
      <c r="BT74" s="238"/>
    </row>
    <row r="75" spans="1:72" s="504" customFormat="1" ht="15.75" customHeight="1" x14ac:dyDescent="0.2">
      <c r="A75" s="251"/>
      <c r="B75" s="252"/>
      <c r="C75" s="270"/>
      <c r="D75" s="253"/>
      <c r="E75" s="253"/>
      <c r="F75" s="263"/>
      <c r="G75" s="264"/>
      <c r="H75" s="238"/>
      <c r="I75" s="238"/>
      <c r="J75" s="238"/>
      <c r="K75" s="238"/>
      <c r="L75" s="238"/>
      <c r="M75" s="238"/>
      <c r="N75" s="238"/>
      <c r="O75" s="238"/>
      <c r="P75" s="238"/>
      <c r="Q75" s="238"/>
      <c r="R75" s="238"/>
      <c r="S75" s="238"/>
      <c r="T75" s="238"/>
      <c r="U75" s="238"/>
      <c r="V75" s="238"/>
      <c r="W75" s="238"/>
      <c r="X75" s="238"/>
      <c r="Y75" s="238"/>
      <c r="Z75" s="238"/>
      <c r="AA75" s="238"/>
      <c r="AB75" s="238"/>
      <c r="AC75" s="238"/>
      <c r="AD75" s="238"/>
      <c r="AE75" s="238"/>
      <c r="AF75" s="238"/>
      <c r="AG75" s="238"/>
      <c r="AH75" s="238"/>
      <c r="AI75" s="238"/>
      <c r="AJ75" s="238"/>
      <c r="AK75" s="238"/>
      <c r="AL75" s="238"/>
      <c r="AM75" s="238"/>
      <c r="AN75" s="238"/>
      <c r="AO75" s="238"/>
      <c r="AP75" s="238"/>
      <c r="AQ75" s="238"/>
      <c r="AR75" s="238"/>
      <c r="AS75" s="238"/>
      <c r="AT75" s="238"/>
      <c r="AU75" s="238"/>
      <c r="AV75" s="238"/>
      <c r="AW75" s="238"/>
      <c r="AX75" s="238"/>
      <c r="AY75" s="238"/>
      <c r="AZ75" s="238"/>
      <c r="BA75" s="238"/>
      <c r="BB75" s="238"/>
      <c r="BC75" s="238"/>
      <c r="BD75" s="238"/>
      <c r="BE75" s="238"/>
      <c r="BF75" s="238"/>
      <c r="BG75" s="238"/>
      <c r="BH75" s="238"/>
      <c r="BI75" s="238"/>
      <c r="BJ75" s="238"/>
      <c r="BK75" s="238"/>
      <c r="BL75" s="238"/>
      <c r="BM75" s="238"/>
      <c r="BN75" s="238"/>
      <c r="BO75" s="238"/>
      <c r="BP75" s="238"/>
      <c r="BQ75" s="238"/>
      <c r="BR75" s="238"/>
      <c r="BS75" s="238"/>
      <c r="BT75" s="238"/>
    </row>
    <row r="76" spans="1:72" s="504" customFormat="1" ht="15.75" customHeight="1" x14ac:dyDescent="0.2">
      <c r="A76" s="251"/>
      <c r="B76" s="506" t="s">
        <v>61</v>
      </c>
      <c r="C76" s="253" t="s">
        <v>353</v>
      </c>
      <c r="D76" s="253" t="s">
        <v>354</v>
      </c>
      <c r="E76" s="259" t="s">
        <v>146</v>
      </c>
      <c r="F76" s="260" t="s">
        <v>146</v>
      </c>
      <c r="G76" s="261">
        <f>SUM(G78)</f>
        <v>675956.59</v>
      </c>
      <c r="H76" s="238"/>
      <c r="I76" s="238"/>
      <c r="J76" s="238"/>
      <c r="K76" s="238"/>
      <c r="L76" s="238"/>
      <c r="M76" s="238"/>
      <c r="N76" s="238"/>
      <c r="O76" s="238"/>
      <c r="P76" s="238"/>
      <c r="Q76" s="238"/>
      <c r="R76" s="238"/>
      <c r="S76" s="238"/>
      <c r="T76" s="238"/>
      <c r="U76" s="238"/>
      <c r="V76" s="238"/>
      <c r="W76" s="238"/>
      <c r="X76" s="238"/>
      <c r="Y76" s="238"/>
      <c r="Z76" s="238"/>
      <c r="AA76" s="238"/>
      <c r="AB76" s="238"/>
      <c r="AC76" s="238"/>
      <c r="AD76" s="238"/>
      <c r="AE76" s="238"/>
      <c r="AF76" s="238"/>
      <c r="AG76" s="238"/>
      <c r="AH76" s="238"/>
      <c r="AI76" s="238"/>
      <c r="AJ76" s="238"/>
      <c r="AK76" s="238"/>
      <c r="AL76" s="238"/>
      <c r="AM76" s="238"/>
      <c r="AN76" s="238"/>
      <c r="AO76" s="238"/>
      <c r="AP76" s="238"/>
      <c r="AQ76" s="238"/>
      <c r="AR76" s="238"/>
      <c r="AS76" s="238"/>
      <c r="AT76" s="238"/>
      <c r="AU76" s="238"/>
      <c r="AV76" s="238"/>
      <c r="AW76" s="238"/>
      <c r="AX76" s="238"/>
      <c r="AY76" s="238"/>
      <c r="AZ76" s="238"/>
      <c r="BA76" s="238"/>
      <c r="BB76" s="238"/>
      <c r="BC76" s="238"/>
      <c r="BD76" s="238"/>
      <c r="BE76" s="238"/>
      <c r="BF76" s="238"/>
      <c r="BG76" s="238"/>
      <c r="BH76" s="238"/>
      <c r="BI76" s="238"/>
      <c r="BJ76" s="238"/>
      <c r="BK76" s="238"/>
      <c r="BL76" s="238"/>
      <c r="BM76" s="238"/>
      <c r="BN76" s="238"/>
      <c r="BO76" s="238"/>
      <c r="BP76" s="238"/>
      <c r="BQ76" s="238"/>
      <c r="BR76" s="238"/>
      <c r="BS76" s="238"/>
      <c r="BT76" s="238"/>
    </row>
    <row r="77" spans="1:72" s="504" customFormat="1" ht="15.75" customHeight="1" x14ac:dyDescent="0.2">
      <c r="A77" s="251"/>
      <c r="B77" s="252"/>
      <c r="C77" s="270"/>
      <c r="D77" s="253"/>
      <c r="E77" s="253"/>
      <c r="F77" s="263"/>
      <c r="G77" s="264"/>
      <c r="H77" s="238"/>
      <c r="I77" s="238"/>
      <c r="J77" s="238"/>
      <c r="K77" s="238"/>
      <c r="L77" s="238"/>
      <c r="M77" s="238"/>
      <c r="N77" s="238"/>
      <c r="O77" s="238"/>
      <c r="P77" s="238"/>
      <c r="Q77" s="238"/>
      <c r="R77" s="238"/>
      <c r="S77" s="238"/>
      <c r="T77" s="238"/>
      <c r="U77" s="238"/>
      <c r="V77" s="238"/>
      <c r="W77" s="238"/>
      <c r="X77" s="238"/>
      <c r="Y77" s="238"/>
      <c r="Z77" s="238"/>
      <c r="AA77" s="238"/>
      <c r="AB77" s="238"/>
      <c r="AC77" s="238"/>
      <c r="AD77" s="238"/>
      <c r="AE77" s="238"/>
      <c r="AF77" s="238"/>
      <c r="AG77" s="238"/>
      <c r="AH77" s="238"/>
      <c r="AI77" s="238"/>
      <c r="AJ77" s="238"/>
      <c r="AK77" s="238"/>
      <c r="AL77" s="238"/>
      <c r="AM77" s="238"/>
      <c r="AN77" s="238"/>
      <c r="AO77" s="238"/>
      <c r="AP77" s="238"/>
      <c r="AQ77" s="238"/>
      <c r="AR77" s="238"/>
      <c r="AS77" s="238"/>
      <c r="AT77" s="238"/>
      <c r="AU77" s="238"/>
      <c r="AV77" s="238"/>
      <c r="AW77" s="238"/>
      <c r="AX77" s="238"/>
      <c r="AY77" s="238"/>
      <c r="AZ77" s="238"/>
      <c r="BA77" s="238"/>
      <c r="BB77" s="238"/>
      <c r="BC77" s="238"/>
      <c r="BD77" s="238"/>
      <c r="BE77" s="238"/>
      <c r="BF77" s="238"/>
      <c r="BG77" s="238"/>
      <c r="BH77" s="238"/>
      <c r="BI77" s="238"/>
      <c r="BJ77" s="238"/>
      <c r="BK77" s="238"/>
      <c r="BL77" s="238"/>
      <c r="BM77" s="238"/>
      <c r="BN77" s="238"/>
      <c r="BO77" s="238"/>
      <c r="BP77" s="238"/>
      <c r="BQ77" s="238"/>
      <c r="BR77" s="238"/>
      <c r="BS77" s="238"/>
      <c r="BT77" s="238"/>
    </row>
    <row r="78" spans="1:72" s="504" customFormat="1" ht="15.75" customHeight="1" x14ac:dyDescent="0.2">
      <c r="A78" s="251"/>
      <c r="B78" s="252"/>
      <c r="C78" s="270"/>
      <c r="D78" s="253"/>
      <c r="E78" s="253"/>
      <c r="F78" s="263"/>
      <c r="G78" s="505">
        <f>SUM(G79:G82)</f>
        <v>675956.59</v>
      </c>
      <c r="H78" s="238"/>
      <c r="I78" s="238"/>
      <c r="J78" s="238"/>
      <c r="K78" s="238"/>
      <c r="L78" s="238"/>
      <c r="M78" s="238"/>
      <c r="N78" s="238"/>
      <c r="O78" s="238"/>
      <c r="P78" s="238"/>
      <c r="Q78" s="238"/>
      <c r="R78" s="238"/>
      <c r="S78" s="238"/>
      <c r="T78" s="238"/>
      <c r="U78" s="238"/>
      <c r="V78" s="238"/>
      <c r="W78" s="238"/>
      <c r="X78" s="238"/>
      <c r="Y78" s="238"/>
      <c r="Z78" s="238"/>
      <c r="AA78" s="238"/>
      <c r="AB78" s="238"/>
      <c r="AC78" s="238"/>
      <c r="AD78" s="238"/>
      <c r="AE78" s="238"/>
      <c r="AF78" s="238"/>
      <c r="AG78" s="238"/>
      <c r="AH78" s="238"/>
      <c r="AI78" s="238"/>
      <c r="AJ78" s="238"/>
      <c r="AK78" s="238"/>
      <c r="AL78" s="238"/>
      <c r="AM78" s="238"/>
      <c r="AN78" s="238"/>
      <c r="AO78" s="238"/>
      <c r="AP78" s="238"/>
      <c r="AQ78" s="238"/>
      <c r="AR78" s="238"/>
      <c r="AS78" s="238"/>
      <c r="AT78" s="238"/>
      <c r="AU78" s="238"/>
      <c r="AV78" s="238"/>
      <c r="AW78" s="238"/>
      <c r="AX78" s="238"/>
      <c r="AY78" s="238"/>
      <c r="AZ78" s="238"/>
      <c r="BA78" s="238"/>
      <c r="BB78" s="238"/>
      <c r="BC78" s="238"/>
      <c r="BD78" s="238"/>
      <c r="BE78" s="238"/>
      <c r="BF78" s="238"/>
      <c r="BG78" s="238"/>
      <c r="BH78" s="238"/>
      <c r="BI78" s="238"/>
      <c r="BJ78" s="238"/>
      <c r="BK78" s="238"/>
      <c r="BL78" s="238"/>
      <c r="BM78" s="238"/>
      <c r="BN78" s="238"/>
      <c r="BO78" s="238"/>
      <c r="BP78" s="238"/>
      <c r="BQ78" s="238"/>
      <c r="BR78" s="238"/>
      <c r="BS78" s="238"/>
      <c r="BT78" s="238"/>
    </row>
    <row r="79" spans="1:72" s="504" customFormat="1" ht="15.75" customHeight="1" x14ac:dyDescent="0.2">
      <c r="A79" s="251"/>
      <c r="B79" s="252"/>
      <c r="C79" s="270"/>
      <c r="D79" s="253"/>
      <c r="E79" s="253" t="s">
        <v>113</v>
      </c>
      <c r="F79" s="263" t="s">
        <v>146</v>
      </c>
      <c r="G79" s="264">
        <f>117182.98</f>
        <v>117182.98</v>
      </c>
      <c r="H79" s="238"/>
      <c r="I79" s="238"/>
      <c r="J79" s="238"/>
      <c r="K79" s="238"/>
      <c r="L79" s="238"/>
      <c r="M79" s="238"/>
      <c r="N79" s="238"/>
      <c r="O79" s="238"/>
      <c r="P79" s="238"/>
      <c r="Q79" s="238"/>
      <c r="R79" s="238"/>
      <c r="S79" s="238"/>
      <c r="T79" s="238"/>
      <c r="U79" s="238"/>
      <c r="V79" s="238"/>
      <c r="W79" s="238"/>
      <c r="X79" s="238"/>
      <c r="Y79" s="238"/>
      <c r="Z79" s="238"/>
      <c r="AA79" s="238"/>
      <c r="AB79" s="238"/>
      <c r="AC79" s="238"/>
      <c r="AD79" s="238"/>
      <c r="AE79" s="238"/>
      <c r="AF79" s="238"/>
      <c r="AG79" s="238"/>
      <c r="AH79" s="238"/>
      <c r="AI79" s="238"/>
      <c r="AJ79" s="238"/>
      <c r="AK79" s="238"/>
      <c r="AL79" s="238"/>
      <c r="AM79" s="238"/>
      <c r="AN79" s="238"/>
      <c r="AO79" s="238"/>
      <c r="AP79" s="238"/>
      <c r="AQ79" s="238"/>
      <c r="AR79" s="238"/>
      <c r="AS79" s="238"/>
      <c r="AT79" s="238"/>
      <c r="AU79" s="238"/>
      <c r="AV79" s="238"/>
      <c r="AW79" s="238"/>
      <c r="AX79" s="238"/>
      <c r="AY79" s="238"/>
      <c r="AZ79" s="238"/>
      <c r="BA79" s="238"/>
      <c r="BB79" s="238"/>
      <c r="BC79" s="238"/>
      <c r="BD79" s="238"/>
      <c r="BE79" s="238"/>
      <c r="BF79" s="238"/>
      <c r="BG79" s="238"/>
      <c r="BH79" s="238"/>
      <c r="BI79" s="238"/>
      <c r="BJ79" s="238"/>
      <c r="BK79" s="238"/>
      <c r="BL79" s="238"/>
      <c r="BM79" s="238"/>
      <c r="BN79" s="238"/>
      <c r="BO79" s="238"/>
      <c r="BP79" s="238"/>
      <c r="BQ79" s="238"/>
      <c r="BR79" s="238"/>
      <c r="BS79" s="238"/>
      <c r="BT79" s="238"/>
    </row>
    <row r="80" spans="1:72" s="504" customFormat="1" ht="15.75" customHeight="1" x14ac:dyDescent="0.2">
      <c r="A80" s="251"/>
      <c r="B80" s="252"/>
      <c r="C80" s="270"/>
      <c r="D80" s="253"/>
      <c r="E80" s="253" t="s">
        <v>330</v>
      </c>
      <c r="F80" s="263" t="s">
        <v>146</v>
      </c>
      <c r="G80" s="264">
        <f>10800</f>
        <v>10800</v>
      </c>
      <c r="H80" s="238"/>
      <c r="I80" s="238"/>
      <c r="J80" s="238"/>
      <c r="K80" s="238"/>
      <c r="L80" s="238"/>
      <c r="M80" s="238"/>
      <c r="N80" s="238"/>
      <c r="O80" s="238"/>
      <c r="P80" s="238"/>
      <c r="Q80" s="238"/>
      <c r="R80" s="238"/>
      <c r="S80" s="238"/>
      <c r="T80" s="238"/>
      <c r="U80" s="238"/>
      <c r="V80" s="238"/>
      <c r="W80" s="238"/>
      <c r="X80" s="238"/>
      <c r="Y80" s="238"/>
      <c r="Z80" s="238"/>
      <c r="AA80" s="238"/>
      <c r="AB80" s="238"/>
      <c r="AC80" s="238"/>
      <c r="AD80" s="238"/>
      <c r="AE80" s="238"/>
      <c r="AF80" s="238"/>
      <c r="AG80" s="238"/>
      <c r="AH80" s="238"/>
      <c r="AI80" s="238"/>
      <c r="AJ80" s="238"/>
      <c r="AK80" s="238"/>
      <c r="AL80" s="238"/>
      <c r="AM80" s="238"/>
      <c r="AN80" s="238"/>
      <c r="AO80" s="238"/>
      <c r="AP80" s="238"/>
      <c r="AQ80" s="238"/>
      <c r="AR80" s="238"/>
      <c r="AS80" s="238"/>
      <c r="AT80" s="238"/>
      <c r="AU80" s="238"/>
      <c r="AV80" s="238"/>
      <c r="AW80" s="238"/>
      <c r="AX80" s="238"/>
      <c r="AY80" s="238"/>
      <c r="AZ80" s="238"/>
      <c r="BA80" s="238"/>
      <c r="BB80" s="238"/>
      <c r="BC80" s="238"/>
      <c r="BD80" s="238"/>
      <c r="BE80" s="238"/>
      <c r="BF80" s="238"/>
      <c r="BG80" s="238"/>
      <c r="BH80" s="238"/>
      <c r="BI80" s="238"/>
      <c r="BJ80" s="238"/>
      <c r="BK80" s="238"/>
      <c r="BL80" s="238"/>
      <c r="BM80" s="238"/>
      <c r="BN80" s="238"/>
      <c r="BO80" s="238"/>
      <c r="BP80" s="238"/>
      <c r="BQ80" s="238"/>
      <c r="BR80" s="238"/>
      <c r="BS80" s="238"/>
      <c r="BT80" s="238"/>
    </row>
    <row r="81" spans="1:72" s="504" customFormat="1" ht="15.75" customHeight="1" x14ac:dyDescent="0.2">
      <c r="A81" s="251"/>
      <c r="B81" s="252"/>
      <c r="C81" s="270"/>
      <c r="D81" s="253"/>
      <c r="E81" s="253" t="s">
        <v>355</v>
      </c>
      <c r="F81" s="263" t="s">
        <v>146</v>
      </c>
      <c r="G81" s="264">
        <f>148065+158540+131624</f>
        <v>438229</v>
      </c>
      <c r="H81" s="238"/>
      <c r="I81" s="238"/>
      <c r="J81" s="238"/>
      <c r="K81" s="238"/>
      <c r="L81" s="238"/>
      <c r="M81" s="238"/>
      <c r="N81" s="238"/>
      <c r="O81" s="238"/>
      <c r="P81" s="238"/>
      <c r="Q81" s="238"/>
      <c r="R81" s="238"/>
      <c r="S81" s="238"/>
      <c r="T81" s="238"/>
      <c r="U81" s="238"/>
      <c r="V81" s="238"/>
      <c r="W81" s="238"/>
      <c r="X81" s="238"/>
      <c r="Y81" s="238"/>
      <c r="Z81" s="238"/>
      <c r="AA81" s="238"/>
      <c r="AB81" s="238"/>
      <c r="AC81" s="238"/>
      <c r="AD81" s="238"/>
      <c r="AE81" s="238"/>
      <c r="AF81" s="238"/>
      <c r="AG81" s="238"/>
      <c r="AH81" s="238"/>
      <c r="AI81" s="238"/>
      <c r="AJ81" s="238"/>
      <c r="AK81" s="238"/>
      <c r="AL81" s="238"/>
      <c r="AM81" s="238"/>
      <c r="AN81" s="238"/>
      <c r="AO81" s="238"/>
      <c r="AP81" s="238"/>
      <c r="AQ81" s="238"/>
      <c r="AR81" s="238"/>
      <c r="AS81" s="238"/>
      <c r="AT81" s="238"/>
      <c r="AU81" s="238"/>
      <c r="AV81" s="238"/>
      <c r="AW81" s="238"/>
      <c r="AX81" s="238"/>
      <c r="AY81" s="238"/>
      <c r="AZ81" s="238"/>
      <c r="BA81" s="238"/>
      <c r="BB81" s="238"/>
      <c r="BC81" s="238"/>
      <c r="BD81" s="238"/>
      <c r="BE81" s="238"/>
      <c r="BF81" s="238"/>
      <c r="BG81" s="238"/>
      <c r="BH81" s="238"/>
      <c r="BI81" s="238"/>
      <c r="BJ81" s="238"/>
      <c r="BK81" s="238"/>
      <c r="BL81" s="238"/>
      <c r="BM81" s="238"/>
      <c r="BN81" s="238"/>
      <c r="BO81" s="238"/>
      <c r="BP81" s="238"/>
      <c r="BQ81" s="238"/>
      <c r="BR81" s="238"/>
      <c r="BS81" s="238"/>
      <c r="BT81" s="238"/>
    </row>
    <row r="82" spans="1:72" s="504" customFormat="1" ht="15.75" customHeight="1" x14ac:dyDescent="0.2">
      <c r="A82" s="251"/>
      <c r="B82" s="252"/>
      <c r="C82" s="270"/>
      <c r="D82" s="253"/>
      <c r="E82" s="253" t="s">
        <v>331</v>
      </c>
      <c r="F82" s="263" t="s">
        <v>146</v>
      </c>
      <c r="G82" s="264">
        <f>36187.09+38748.72+34808.8</f>
        <v>109744.61</v>
      </c>
      <c r="H82" s="238"/>
      <c r="I82" s="238"/>
      <c r="J82" s="238"/>
      <c r="K82" s="238"/>
      <c r="L82" s="238"/>
      <c r="M82" s="238"/>
      <c r="N82" s="238"/>
      <c r="O82" s="238"/>
      <c r="P82" s="238"/>
      <c r="Q82" s="238"/>
      <c r="R82" s="238"/>
      <c r="S82" s="238"/>
      <c r="T82" s="238"/>
      <c r="U82" s="238"/>
      <c r="V82" s="238"/>
      <c r="W82" s="238"/>
      <c r="X82" s="238"/>
      <c r="Y82" s="238"/>
      <c r="Z82" s="238"/>
      <c r="AA82" s="238"/>
      <c r="AB82" s="238"/>
      <c r="AC82" s="238"/>
      <c r="AD82" s="238"/>
      <c r="AE82" s="238"/>
      <c r="AF82" s="238"/>
      <c r="AG82" s="238"/>
      <c r="AH82" s="238"/>
      <c r="AI82" s="238"/>
      <c r="AJ82" s="238"/>
      <c r="AK82" s="238"/>
      <c r="AL82" s="238"/>
      <c r="AM82" s="238"/>
      <c r="AN82" s="238"/>
      <c r="AO82" s="238"/>
      <c r="AP82" s="238"/>
      <c r="AQ82" s="238"/>
      <c r="AR82" s="238"/>
      <c r="AS82" s="238"/>
      <c r="AT82" s="238"/>
      <c r="AU82" s="238"/>
      <c r="AV82" s="238"/>
      <c r="AW82" s="238"/>
      <c r="AX82" s="238"/>
      <c r="AY82" s="238"/>
      <c r="AZ82" s="238"/>
      <c r="BA82" s="238"/>
      <c r="BB82" s="238"/>
      <c r="BC82" s="238"/>
      <c r="BD82" s="238"/>
      <c r="BE82" s="238"/>
      <c r="BF82" s="238"/>
      <c r="BG82" s="238"/>
      <c r="BH82" s="238"/>
      <c r="BI82" s="238"/>
      <c r="BJ82" s="238"/>
      <c r="BK82" s="238"/>
      <c r="BL82" s="238"/>
      <c r="BM82" s="238"/>
      <c r="BN82" s="238"/>
      <c r="BO82" s="238"/>
      <c r="BP82" s="238"/>
      <c r="BQ82" s="238"/>
      <c r="BR82" s="238"/>
      <c r="BS82" s="238"/>
      <c r="BT82" s="238"/>
    </row>
    <row r="83" spans="1:72" s="504" customFormat="1" ht="12" customHeight="1" x14ac:dyDescent="0.2">
      <c r="A83" s="265"/>
      <c r="B83" s="266"/>
      <c r="C83" s="267"/>
      <c r="D83" s="254"/>
      <c r="E83" s="254"/>
      <c r="F83" s="256"/>
      <c r="G83" s="268"/>
      <c r="H83" s="238"/>
      <c r="I83" s="238"/>
      <c r="J83" s="238"/>
      <c r="K83" s="238"/>
      <c r="L83" s="238"/>
      <c r="M83" s="238"/>
      <c r="N83" s="238"/>
      <c r="O83" s="238"/>
      <c r="P83" s="238"/>
      <c r="Q83" s="238"/>
      <c r="R83" s="238"/>
      <c r="S83" s="238"/>
      <c r="T83" s="238"/>
      <c r="U83" s="238"/>
      <c r="V83" s="238"/>
      <c r="W83" s="238"/>
      <c r="X83" s="238"/>
      <c r="Y83" s="238"/>
      <c r="Z83" s="238"/>
      <c r="AA83" s="238"/>
      <c r="AB83" s="238"/>
      <c r="AC83" s="238"/>
      <c r="AD83" s="238"/>
      <c r="AE83" s="238"/>
      <c r="AF83" s="238"/>
      <c r="AG83" s="238"/>
      <c r="AH83" s="238"/>
      <c r="AI83" s="238"/>
      <c r="AJ83" s="238"/>
      <c r="AK83" s="238"/>
      <c r="AL83" s="238"/>
      <c r="AM83" s="238"/>
      <c r="AN83" s="238"/>
      <c r="AO83" s="238"/>
      <c r="AP83" s="238"/>
      <c r="AQ83" s="238"/>
      <c r="AR83" s="238"/>
      <c r="AS83" s="238"/>
      <c r="AT83" s="238"/>
      <c r="AU83" s="238"/>
      <c r="AV83" s="238"/>
      <c r="AW83" s="238"/>
      <c r="AX83" s="238"/>
      <c r="AY83" s="238"/>
      <c r="AZ83" s="238"/>
      <c r="BA83" s="238"/>
      <c r="BB83" s="238"/>
      <c r="BC83" s="238"/>
      <c r="BD83" s="238"/>
      <c r="BE83" s="238"/>
      <c r="BF83" s="238"/>
      <c r="BG83" s="238"/>
      <c r="BH83" s="238"/>
      <c r="BI83" s="238"/>
      <c r="BJ83" s="238"/>
      <c r="BK83" s="238"/>
      <c r="BL83" s="238"/>
      <c r="BM83" s="238"/>
      <c r="BN83" s="238"/>
      <c r="BO83" s="238"/>
      <c r="BP83" s="238"/>
      <c r="BQ83" s="238"/>
      <c r="BR83" s="238"/>
      <c r="BS83" s="238"/>
      <c r="BT83" s="238"/>
    </row>
    <row r="84" spans="1:72" s="504" customFormat="1" ht="21.75" customHeight="1" x14ac:dyDescent="0.2">
      <c r="A84" s="251"/>
      <c r="B84" s="506" t="s">
        <v>356</v>
      </c>
      <c r="C84" s="253" t="s">
        <v>353</v>
      </c>
      <c r="D84" s="253" t="s">
        <v>354</v>
      </c>
      <c r="E84" s="254" t="s">
        <v>146</v>
      </c>
      <c r="F84" s="256" t="s">
        <v>146</v>
      </c>
      <c r="G84" s="255">
        <f>SUM(G86)</f>
        <v>3740.54</v>
      </c>
      <c r="H84" s="238"/>
      <c r="I84" s="238"/>
      <c r="J84" s="238"/>
      <c r="K84" s="238"/>
      <c r="L84" s="238"/>
      <c r="M84" s="238"/>
      <c r="N84" s="238"/>
      <c r="O84" s="238"/>
      <c r="P84" s="238"/>
      <c r="Q84" s="238"/>
      <c r="R84" s="238"/>
      <c r="S84" s="238"/>
      <c r="T84" s="238"/>
      <c r="U84" s="238"/>
      <c r="V84" s="238"/>
      <c r="W84" s="238"/>
      <c r="X84" s="238"/>
      <c r="Y84" s="238"/>
      <c r="Z84" s="238"/>
      <c r="AA84" s="238"/>
      <c r="AB84" s="238"/>
      <c r="AC84" s="238"/>
      <c r="AD84" s="238"/>
      <c r="AE84" s="238"/>
      <c r="AF84" s="238"/>
      <c r="AG84" s="238"/>
      <c r="AH84" s="238"/>
      <c r="AI84" s="238"/>
      <c r="AJ84" s="238"/>
      <c r="AK84" s="238"/>
      <c r="AL84" s="238"/>
      <c r="AM84" s="238"/>
      <c r="AN84" s="238"/>
      <c r="AO84" s="238"/>
      <c r="AP84" s="238"/>
      <c r="AQ84" s="238"/>
      <c r="AR84" s="238"/>
      <c r="AS84" s="238"/>
      <c r="AT84" s="238"/>
      <c r="AU84" s="238"/>
      <c r="AV84" s="238"/>
      <c r="AW84" s="238"/>
      <c r="AX84" s="238"/>
      <c r="AY84" s="238"/>
      <c r="AZ84" s="238"/>
      <c r="BA84" s="238"/>
      <c r="BB84" s="238"/>
      <c r="BC84" s="238"/>
      <c r="BD84" s="238"/>
      <c r="BE84" s="238"/>
      <c r="BF84" s="238"/>
      <c r="BG84" s="238"/>
      <c r="BH84" s="238"/>
      <c r="BI84" s="238"/>
      <c r="BJ84" s="238"/>
      <c r="BK84" s="238"/>
      <c r="BL84" s="238"/>
      <c r="BM84" s="238"/>
      <c r="BN84" s="238"/>
      <c r="BO84" s="238"/>
      <c r="BP84" s="238"/>
      <c r="BQ84" s="238"/>
      <c r="BR84" s="238"/>
      <c r="BS84" s="238"/>
      <c r="BT84" s="238"/>
    </row>
    <row r="85" spans="1:72" s="504" customFormat="1" ht="15.75" customHeight="1" x14ac:dyDescent="0.2">
      <c r="A85" s="251"/>
      <c r="B85" s="252"/>
      <c r="C85" s="270"/>
      <c r="D85" s="253"/>
      <c r="E85" s="253"/>
      <c r="F85" s="263"/>
      <c r="G85" s="264"/>
      <c r="H85" s="238"/>
      <c r="I85" s="238"/>
      <c r="J85" s="238"/>
      <c r="K85" s="238"/>
      <c r="L85" s="238"/>
      <c r="M85" s="238"/>
      <c r="N85" s="238"/>
      <c r="O85" s="238"/>
      <c r="P85" s="238"/>
      <c r="Q85" s="238"/>
      <c r="R85" s="238"/>
      <c r="S85" s="238"/>
      <c r="T85" s="238"/>
      <c r="U85" s="238"/>
      <c r="V85" s="238"/>
      <c r="W85" s="238"/>
      <c r="X85" s="238"/>
      <c r="Y85" s="238"/>
      <c r="Z85" s="238"/>
      <c r="AA85" s="238"/>
      <c r="AB85" s="238"/>
      <c r="AC85" s="238"/>
      <c r="AD85" s="238"/>
      <c r="AE85" s="238"/>
      <c r="AF85" s="238"/>
      <c r="AG85" s="238"/>
      <c r="AH85" s="238"/>
      <c r="AI85" s="238"/>
      <c r="AJ85" s="238"/>
      <c r="AK85" s="238"/>
      <c r="AL85" s="238"/>
      <c r="AM85" s="238"/>
      <c r="AN85" s="238"/>
      <c r="AO85" s="238"/>
      <c r="AP85" s="238"/>
      <c r="AQ85" s="238"/>
      <c r="AR85" s="238"/>
      <c r="AS85" s="238"/>
      <c r="AT85" s="238"/>
      <c r="AU85" s="238"/>
      <c r="AV85" s="238"/>
      <c r="AW85" s="238"/>
      <c r="AX85" s="238"/>
      <c r="AY85" s="238"/>
      <c r="AZ85" s="238"/>
      <c r="BA85" s="238"/>
      <c r="BB85" s="238"/>
      <c r="BC85" s="238"/>
      <c r="BD85" s="238"/>
      <c r="BE85" s="238"/>
      <c r="BF85" s="238"/>
      <c r="BG85" s="238"/>
      <c r="BH85" s="238"/>
      <c r="BI85" s="238"/>
      <c r="BJ85" s="238"/>
      <c r="BK85" s="238"/>
      <c r="BL85" s="238"/>
      <c r="BM85" s="238"/>
      <c r="BN85" s="238"/>
      <c r="BO85" s="238"/>
      <c r="BP85" s="238"/>
      <c r="BQ85" s="238"/>
      <c r="BR85" s="238"/>
      <c r="BS85" s="238"/>
      <c r="BT85" s="238"/>
    </row>
    <row r="86" spans="1:72" s="504" customFormat="1" ht="15.75" customHeight="1" x14ac:dyDescent="0.2">
      <c r="A86" s="251"/>
      <c r="B86" s="252"/>
      <c r="C86" s="270"/>
      <c r="D86" s="253"/>
      <c r="E86" s="253"/>
      <c r="F86" s="263"/>
      <c r="G86" s="505">
        <f>SUM(G87)</f>
        <v>3740.54</v>
      </c>
      <c r="H86" s="238"/>
      <c r="I86" s="238"/>
      <c r="J86" s="238"/>
      <c r="K86" s="238"/>
      <c r="L86" s="238"/>
      <c r="M86" s="238"/>
      <c r="N86" s="238"/>
      <c r="O86" s="238"/>
      <c r="P86" s="238"/>
      <c r="Q86" s="238"/>
      <c r="R86" s="238"/>
      <c r="S86" s="238"/>
      <c r="T86" s="238"/>
      <c r="U86" s="238"/>
      <c r="V86" s="238"/>
      <c r="W86" s="238"/>
      <c r="X86" s="238"/>
      <c r="Y86" s="238"/>
      <c r="Z86" s="238"/>
      <c r="AA86" s="238"/>
      <c r="AB86" s="238"/>
      <c r="AC86" s="238"/>
      <c r="AD86" s="238"/>
      <c r="AE86" s="238"/>
      <c r="AF86" s="238"/>
      <c r="AG86" s="238"/>
      <c r="AH86" s="238"/>
      <c r="AI86" s="238"/>
      <c r="AJ86" s="238"/>
      <c r="AK86" s="238"/>
      <c r="AL86" s="238"/>
      <c r="AM86" s="238"/>
      <c r="AN86" s="238"/>
      <c r="AO86" s="238"/>
      <c r="AP86" s="238"/>
      <c r="AQ86" s="238"/>
      <c r="AR86" s="238"/>
      <c r="AS86" s="238"/>
      <c r="AT86" s="238"/>
      <c r="AU86" s="238"/>
      <c r="AV86" s="238"/>
      <c r="AW86" s="238"/>
      <c r="AX86" s="238"/>
      <c r="AY86" s="238"/>
      <c r="AZ86" s="238"/>
      <c r="BA86" s="238"/>
      <c r="BB86" s="238"/>
      <c r="BC86" s="238"/>
      <c r="BD86" s="238"/>
      <c r="BE86" s="238"/>
      <c r="BF86" s="238"/>
      <c r="BG86" s="238"/>
      <c r="BH86" s="238"/>
      <c r="BI86" s="238"/>
      <c r="BJ86" s="238"/>
      <c r="BK86" s="238"/>
      <c r="BL86" s="238"/>
      <c r="BM86" s="238"/>
      <c r="BN86" s="238"/>
      <c r="BO86" s="238"/>
      <c r="BP86" s="238"/>
      <c r="BQ86" s="238"/>
      <c r="BR86" s="238"/>
      <c r="BS86" s="238"/>
      <c r="BT86" s="238"/>
    </row>
    <row r="87" spans="1:72" s="504" customFormat="1" ht="15.75" customHeight="1" x14ac:dyDescent="0.2">
      <c r="A87" s="251"/>
      <c r="B87" s="252"/>
      <c r="C87" s="270"/>
      <c r="D87" s="253"/>
      <c r="E87" s="253" t="s">
        <v>73</v>
      </c>
      <c r="F87" s="263" t="s">
        <v>146</v>
      </c>
      <c r="G87" s="264">
        <f>1182.91+1343.84+1213.79</f>
        <v>3740.54</v>
      </c>
      <c r="H87" s="238"/>
      <c r="I87" s="238"/>
      <c r="J87" s="238"/>
      <c r="K87" s="238"/>
      <c r="L87" s="238"/>
      <c r="M87" s="238"/>
      <c r="N87" s="238"/>
      <c r="O87" s="238"/>
      <c r="P87" s="238"/>
      <c r="Q87" s="238"/>
      <c r="R87" s="238"/>
      <c r="S87" s="238"/>
      <c r="T87" s="238"/>
      <c r="U87" s="238"/>
      <c r="V87" s="238"/>
      <c r="W87" s="238"/>
      <c r="X87" s="238"/>
      <c r="Y87" s="238"/>
      <c r="Z87" s="238"/>
      <c r="AA87" s="238"/>
      <c r="AB87" s="238"/>
      <c r="AC87" s="238"/>
      <c r="AD87" s="238"/>
      <c r="AE87" s="238"/>
      <c r="AF87" s="238"/>
      <c r="AG87" s="238"/>
      <c r="AH87" s="238"/>
      <c r="AI87" s="238"/>
      <c r="AJ87" s="238"/>
      <c r="AK87" s="238"/>
      <c r="AL87" s="238"/>
      <c r="AM87" s="238"/>
      <c r="AN87" s="238"/>
      <c r="AO87" s="238"/>
      <c r="AP87" s="238"/>
      <c r="AQ87" s="238"/>
      <c r="AR87" s="238"/>
      <c r="AS87" s="238"/>
      <c r="AT87" s="238"/>
      <c r="AU87" s="238"/>
      <c r="AV87" s="238"/>
      <c r="AW87" s="238"/>
      <c r="AX87" s="238"/>
      <c r="AY87" s="238"/>
      <c r="AZ87" s="238"/>
      <c r="BA87" s="238"/>
      <c r="BB87" s="238"/>
      <c r="BC87" s="238"/>
      <c r="BD87" s="238"/>
      <c r="BE87" s="238"/>
      <c r="BF87" s="238"/>
      <c r="BG87" s="238"/>
      <c r="BH87" s="238"/>
      <c r="BI87" s="238"/>
      <c r="BJ87" s="238"/>
      <c r="BK87" s="238"/>
      <c r="BL87" s="238"/>
      <c r="BM87" s="238"/>
      <c r="BN87" s="238"/>
      <c r="BO87" s="238"/>
      <c r="BP87" s="238"/>
      <c r="BQ87" s="238"/>
      <c r="BR87" s="238"/>
      <c r="BS87" s="238"/>
      <c r="BT87" s="238"/>
    </row>
    <row r="88" spans="1:72" s="504" customFormat="1" ht="12" customHeight="1" x14ac:dyDescent="0.2">
      <c r="A88" s="251"/>
      <c r="B88" s="252"/>
      <c r="C88" s="270"/>
      <c r="D88" s="253"/>
      <c r="E88" s="254"/>
      <c r="F88" s="256"/>
      <c r="G88" s="268"/>
      <c r="H88" s="238"/>
      <c r="I88" s="238"/>
      <c r="J88" s="238"/>
      <c r="K88" s="238"/>
      <c r="L88" s="238"/>
      <c r="M88" s="238"/>
      <c r="N88" s="238"/>
      <c r="O88" s="238"/>
      <c r="P88" s="238"/>
      <c r="Q88" s="238"/>
      <c r="R88" s="238"/>
      <c r="S88" s="238"/>
      <c r="T88" s="238"/>
      <c r="U88" s="238"/>
      <c r="V88" s="238"/>
      <c r="W88" s="238"/>
      <c r="X88" s="238"/>
      <c r="Y88" s="238"/>
      <c r="Z88" s="238"/>
      <c r="AA88" s="238"/>
      <c r="AB88" s="238"/>
      <c r="AC88" s="238"/>
      <c r="AD88" s="238"/>
      <c r="AE88" s="238"/>
      <c r="AF88" s="238"/>
      <c r="AG88" s="238"/>
      <c r="AH88" s="238"/>
      <c r="AI88" s="238"/>
      <c r="AJ88" s="238"/>
      <c r="AK88" s="238"/>
      <c r="AL88" s="238"/>
      <c r="AM88" s="238"/>
      <c r="AN88" s="238"/>
      <c r="AO88" s="238"/>
      <c r="AP88" s="238"/>
      <c r="AQ88" s="238"/>
      <c r="AR88" s="238"/>
      <c r="AS88" s="238"/>
      <c r="AT88" s="238"/>
      <c r="AU88" s="238"/>
      <c r="AV88" s="238"/>
      <c r="AW88" s="238"/>
      <c r="AX88" s="238"/>
      <c r="AY88" s="238"/>
      <c r="AZ88" s="238"/>
      <c r="BA88" s="238"/>
      <c r="BB88" s="238"/>
      <c r="BC88" s="238"/>
      <c r="BD88" s="238"/>
      <c r="BE88" s="238"/>
      <c r="BF88" s="238"/>
      <c r="BG88" s="238"/>
      <c r="BH88" s="238"/>
      <c r="BI88" s="238"/>
      <c r="BJ88" s="238"/>
      <c r="BK88" s="238"/>
      <c r="BL88" s="238"/>
      <c r="BM88" s="238"/>
      <c r="BN88" s="238"/>
      <c r="BO88" s="238"/>
      <c r="BP88" s="238"/>
      <c r="BQ88" s="238"/>
      <c r="BR88" s="238"/>
      <c r="BS88" s="238"/>
      <c r="BT88" s="238"/>
    </row>
    <row r="89" spans="1:72" s="504" customFormat="1" ht="19.5" customHeight="1" x14ac:dyDescent="0.2">
      <c r="A89" s="251"/>
      <c r="B89" s="506" t="s">
        <v>61</v>
      </c>
      <c r="C89" s="253" t="s">
        <v>353</v>
      </c>
      <c r="D89" s="253" t="s">
        <v>357</v>
      </c>
      <c r="E89" s="254" t="s">
        <v>146</v>
      </c>
      <c r="F89" s="256" t="s">
        <v>146</v>
      </c>
      <c r="G89" s="255">
        <f>SUM(G91)</f>
        <v>26707.5</v>
      </c>
      <c r="H89" s="238"/>
      <c r="I89" s="238"/>
      <c r="J89" s="238"/>
      <c r="K89" s="238"/>
      <c r="L89" s="238"/>
      <c r="M89" s="238"/>
      <c r="N89" s="238"/>
      <c r="O89" s="238"/>
      <c r="P89" s="238"/>
      <c r="Q89" s="238"/>
      <c r="R89" s="238"/>
      <c r="S89" s="238"/>
      <c r="T89" s="238"/>
      <c r="U89" s="238"/>
      <c r="V89" s="238"/>
      <c r="W89" s="238"/>
      <c r="X89" s="238"/>
      <c r="Y89" s="238"/>
      <c r="Z89" s="238"/>
      <c r="AA89" s="238"/>
      <c r="AB89" s="238"/>
      <c r="AC89" s="238"/>
      <c r="AD89" s="238"/>
      <c r="AE89" s="238"/>
      <c r="AF89" s="238"/>
      <c r="AG89" s="238"/>
      <c r="AH89" s="238"/>
      <c r="AI89" s="238"/>
      <c r="AJ89" s="238"/>
      <c r="AK89" s="238"/>
      <c r="AL89" s="238"/>
      <c r="AM89" s="238"/>
      <c r="AN89" s="238"/>
      <c r="AO89" s="238"/>
      <c r="AP89" s="238"/>
      <c r="AQ89" s="238"/>
      <c r="AR89" s="238"/>
      <c r="AS89" s="238"/>
      <c r="AT89" s="238"/>
      <c r="AU89" s="238"/>
      <c r="AV89" s="238"/>
      <c r="AW89" s="238"/>
      <c r="AX89" s="238"/>
      <c r="AY89" s="238"/>
      <c r="AZ89" s="238"/>
      <c r="BA89" s="238"/>
      <c r="BB89" s="238"/>
      <c r="BC89" s="238"/>
      <c r="BD89" s="238"/>
      <c r="BE89" s="238"/>
      <c r="BF89" s="238"/>
      <c r="BG89" s="238"/>
      <c r="BH89" s="238"/>
      <c r="BI89" s="238"/>
      <c r="BJ89" s="238"/>
      <c r="BK89" s="238"/>
      <c r="BL89" s="238"/>
      <c r="BM89" s="238"/>
      <c r="BN89" s="238"/>
      <c r="BO89" s="238"/>
      <c r="BP89" s="238"/>
      <c r="BQ89" s="238"/>
      <c r="BR89" s="238"/>
      <c r="BS89" s="238"/>
      <c r="BT89" s="238"/>
    </row>
    <row r="90" spans="1:72" s="504" customFormat="1" ht="15.75" customHeight="1" x14ac:dyDescent="0.2">
      <c r="A90" s="251"/>
      <c r="B90" s="252"/>
      <c r="C90" s="270"/>
      <c r="D90" s="253"/>
      <c r="E90" s="253"/>
      <c r="F90" s="263"/>
      <c r="G90" s="264"/>
      <c r="H90" s="238"/>
      <c r="I90" s="238"/>
      <c r="J90" s="238"/>
      <c r="K90" s="238"/>
      <c r="L90" s="238"/>
      <c r="M90" s="238"/>
      <c r="N90" s="238"/>
      <c r="O90" s="238"/>
      <c r="P90" s="238"/>
      <c r="Q90" s="238"/>
      <c r="R90" s="238"/>
      <c r="S90" s="238"/>
      <c r="T90" s="238"/>
      <c r="U90" s="238"/>
      <c r="V90" s="238"/>
      <c r="W90" s="238"/>
      <c r="X90" s="238"/>
      <c r="Y90" s="238"/>
      <c r="Z90" s="238"/>
      <c r="AA90" s="238"/>
      <c r="AB90" s="238"/>
      <c r="AC90" s="238"/>
      <c r="AD90" s="238"/>
      <c r="AE90" s="238"/>
      <c r="AF90" s="238"/>
      <c r="AG90" s="238"/>
      <c r="AH90" s="238"/>
      <c r="AI90" s="238"/>
      <c r="AJ90" s="238"/>
      <c r="AK90" s="238"/>
      <c r="AL90" s="238"/>
      <c r="AM90" s="238"/>
      <c r="AN90" s="238"/>
      <c r="AO90" s="238"/>
      <c r="AP90" s="238"/>
      <c r="AQ90" s="238"/>
      <c r="AR90" s="238"/>
      <c r="AS90" s="238"/>
      <c r="AT90" s="238"/>
      <c r="AU90" s="238"/>
      <c r="AV90" s="238"/>
      <c r="AW90" s="238"/>
      <c r="AX90" s="238"/>
      <c r="AY90" s="238"/>
      <c r="AZ90" s="238"/>
      <c r="BA90" s="238"/>
      <c r="BB90" s="238"/>
      <c r="BC90" s="238"/>
      <c r="BD90" s="238"/>
      <c r="BE90" s="238"/>
      <c r="BF90" s="238"/>
      <c r="BG90" s="238"/>
      <c r="BH90" s="238"/>
      <c r="BI90" s="238"/>
      <c r="BJ90" s="238"/>
      <c r="BK90" s="238"/>
      <c r="BL90" s="238"/>
      <c r="BM90" s="238"/>
      <c r="BN90" s="238"/>
      <c r="BO90" s="238"/>
      <c r="BP90" s="238"/>
      <c r="BQ90" s="238"/>
      <c r="BR90" s="238"/>
      <c r="BS90" s="238"/>
      <c r="BT90" s="238"/>
    </row>
    <row r="91" spans="1:72" s="504" customFormat="1" ht="15.75" customHeight="1" x14ac:dyDescent="0.2">
      <c r="A91" s="251"/>
      <c r="B91" s="252"/>
      <c r="C91" s="270"/>
      <c r="D91" s="253"/>
      <c r="E91" s="253"/>
      <c r="F91" s="263"/>
      <c r="G91" s="505">
        <f>SUM(G92:G94)</f>
        <v>26707.5</v>
      </c>
      <c r="H91" s="238"/>
      <c r="I91" s="238"/>
      <c r="J91" s="238"/>
      <c r="K91" s="238"/>
      <c r="L91" s="238"/>
      <c r="M91" s="238"/>
      <c r="N91" s="238"/>
      <c r="O91" s="238"/>
      <c r="P91" s="238"/>
      <c r="Q91" s="238"/>
      <c r="R91" s="238"/>
      <c r="S91" s="238"/>
      <c r="T91" s="238"/>
      <c r="U91" s="238"/>
      <c r="V91" s="238"/>
      <c r="W91" s="238"/>
      <c r="X91" s="238"/>
      <c r="Y91" s="238"/>
      <c r="Z91" s="238"/>
      <c r="AA91" s="238"/>
      <c r="AB91" s="238"/>
      <c r="AC91" s="238"/>
      <c r="AD91" s="238"/>
      <c r="AE91" s="238"/>
      <c r="AF91" s="238"/>
      <c r="AG91" s="238"/>
      <c r="AH91" s="238"/>
      <c r="AI91" s="238"/>
      <c r="AJ91" s="238"/>
      <c r="AK91" s="238"/>
      <c r="AL91" s="238"/>
      <c r="AM91" s="238"/>
      <c r="AN91" s="238"/>
      <c r="AO91" s="238"/>
      <c r="AP91" s="238"/>
      <c r="AQ91" s="238"/>
      <c r="AR91" s="238"/>
      <c r="AS91" s="238"/>
      <c r="AT91" s="238"/>
      <c r="AU91" s="238"/>
      <c r="AV91" s="238"/>
      <c r="AW91" s="238"/>
      <c r="AX91" s="238"/>
      <c r="AY91" s="238"/>
      <c r="AZ91" s="238"/>
      <c r="BA91" s="238"/>
      <c r="BB91" s="238"/>
      <c r="BC91" s="238"/>
      <c r="BD91" s="238"/>
      <c r="BE91" s="238"/>
      <c r="BF91" s="238"/>
      <c r="BG91" s="238"/>
      <c r="BH91" s="238"/>
      <c r="BI91" s="238"/>
      <c r="BJ91" s="238"/>
      <c r="BK91" s="238"/>
      <c r="BL91" s="238"/>
      <c r="BM91" s="238"/>
      <c r="BN91" s="238"/>
      <c r="BO91" s="238"/>
      <c r="BP91" s="238"/>
      <c r="BQ91" s="238"/>
      <c r="BR91" s="238"/>
      <c r="BS91" s="238"/>
      <c r="BT91" s="238"/>
    </row>
    <row r="92" spans="1:72" s="504" customFormat="1" ht="15.75" customHeight="1" x14ac:dyDescent="0.2">
      <c r="A92" s="251"/>
      <c r="B92" s="252"/>
      <c r="C92" s="270"/>
      <c r="D92" s="253"/>
      <c r="E92" s="253" t="s">
        <v>113</v>
      </c>
      <c r="F92" s="263" t="s">
        <v>146</v>
      </c>
      <c r="G92" s="264">
        <f>3162.57</f>
        <v>3162.57</v>
      </c>
      <c r="H92" s="238"/>
      <c r="I92" s="238"/>
      <c r="J92" s="238"/>
      <c r="K92" s="238"/>
      <c r="L92" s="238"/>
      <c r="M92" s="238"/>
      <c r="N92" s="238"/>
      <c r="O92" s="238"/>
      <c r="P92" s="238"/>
      <c r="Q92" s="238"/>
      <c r="R92" s="238"/>
      <c r="S92" s="238"/>
      <c r="T92" s="238"/>
      <c r="U92" s="238"/>
      <c r="V92" s="238"/>
      <c r="W92" s="238"/>
      <c r="X92" s="238"/>
      <c r="Y92" s="238"/>
      <c r="Z92" s="238"/>
      <c r="AA92" s="238"/>
      <c r="AB92" s="238"/>
      <c r="AC92" s="238"/>
      <c r="AD92" s="238"/>
      <c r="AE92" s="238"/>
      <c r="AF92" s="238"/>
      <c r="AG92" s="238"/>
      <c r="AH92" s="238"/>
      <c r="AI92" s="238"/>
      <c r="AJ92" s="238"/>
      <c r="AK92" s="238"/>
      <c r="AL92" s="238"/>
      <c r="AM92" s="238"/>
      <c r="AN92" s="238"/>
      <c r="AO92" s="238"/>
      <c r="AP92" s="238"/>
      <c r="AQ92" s="238"/>
      <c r="AR92" s="238"/>
      <c r="AS92" s="238"/>
      <c r="AT92" s="238"/>
      <c r="AU92" s="238"/>
      <c r="AV92" s="238"/>
      <c r="AW92" s="238"/>
      <c r="AX92" s="238"/>
      <c r="AY92" s="238"/>
      <c r="AZ92" s="238"/>
      <c r="BA92" s="238"/>
      <c r="BB92" s="238"/>
      <c r="BC92" s="238"/>
      <c r="BD92" s="238"/>
      <c r="BE92" s="238"/>
      <c r="BF92" s="238"/>
      <c r="BG92" s="238"/>
      <c r="BH92" s="238"/>
      <c r="BI92" s="238"/>
      <c r="BJ92" s="238"/>
      <c r="BK92" s="238"/>
      <c r="BL92" s="238"/>
      <c r="BM92" s="238"/>
      <c r="BN92" s="238"/>
      <c r="BO92" s="238"/>
      <c r="BP92" s="238"/>
      <c r="BQ92" s="238"/>
      <c r="BR92" s="238"/>
      <c r="BS92" s="238"/>
      <c r="BT92" s="238"/>
    </row>
    <row r="93" spans="1:72" s="504" customFormat="1" ht="15.75" customHeight="1" x14ac:dyDescent="0.2">
      <c r="A93" s="251"/>
      <c r="B93" s="252"/>
      <c r="C93" s="270"/>
      <c r="D93" s="253"/>
      <c r="E93" s="253" t="s">
        <v>355</v>
      </c>
      <c r="F93" s="263" t="s">
        <v>146</v>
      </c>
      <c r="G93" s="264">
        <f>6150.93+6701+6069</f>
        <v>18920.93</v>
      </c>
      <c r="H93" s="238"/>
      <c r="I93" s="238"/>
      <c r="J93" s="238"/>
      <c r="K93" s="238"/>
      <c r="L93" s="238"/>
      <c r="M93" s="238"/>
      <c r="N93" s="238"/>
      <c r="O93" s="238"/>
      <c r="P93" s="238"/>
      <c r="Q93" s="238"/>
      <c r="R93" s="238"/>
      <c r="S93" s="238"/>
      <c r="T93" s="238"/>
      <c r="U93" s="238"/>
      <c r="V93" s="238"/>
      <c r="W93" s="238"/>
      <c r="X93" s="238"/>
      <c r="Y93" s="238"/>
      <c r="Z93" s="238"/>
      <c r="AA93" s="238"/>
      <c r="AB93" s="238"/>
      <c r="AC93" s="238"/>
      <c r="AD93" s="238"/>
      <c r="AE93" s="238"/>
      <c r="AF93" s="238"/>
      <c r="AG93" s="238"/>
      <c r="AH93" s="238"/>
      <c r="AI93" s="238"/>
      <c r="AJ93" s="238"/>
      <c r="AK93" s="238"/>
      <c r="AL93" s="238"/>
      <c r="AM93" s="238"/>
      <c r="AN93" s="238"/>
      <c r="AO93" s="238"/>
      <c r="AP93" s="238"/>
      <c r="AQ93" s="238"/>
      <c r="AR93" s="238"/>
      <c r="AS93" s="238"/>
      <c r="AT93" s="238"/>
      <c r="AU93" s="238"/>
      <c r="AV93" s="238"/>
      <c r="AW93" s="238"/>
      <c r="AX93" s="238"/>
      <c r="AY93" s="238"/>
      <c r="AZ93" s="238"/>
      <c r="BA93" s="238"/>
      <c r="BB93" s="238"/>
      <c r="BC93" s="238"/>
      <c r="BD93" s="238"/>
      <c r="BE93" s="238"/>
      <c r="BF93" s="238"/>
      <c r="BG93" s="238"/>
      <c r="BH93" s="238"/>
      <c r="BI93" s="238"/>
      <c r="BJ93" s="238"/>
      <c r="BK93" s="238"/>
      <c r="BL93" s="238"/>
      <c r="BM93" s="238"/>
      <c r="BN93" s="238"/>
      <c r="BO93" s="238"/>
      <c r="BP93" s="238"/>
      <c r="BQ93" s="238"/>
      <c r="BR93" s="238"/>
      <c r="BS93" s="238"/>
      <c r="BT93" s="238"/>
    </row>
    <row r="94" spans="1:72" s="504" customFormat="1" ht="15.75" customHeight="1" x14ac:dyDescent="0.2">
      <c r="A94" s="251"/>
      <c r="B94" s="252"/>
      <c r="C94" s="270"/>
      <c r="D94" s="253"/>
      <c r="E94" s="253" t="s">
        <v>331</v>
      </c>
      <c r="F94" s="263" t="s">
        <v>146</v>
      </c>
      <c r="G94" s="264">
        <f>1503+1638+1483</f>
        <v>4624</v>
      </c>
      <c r="H94" s="238"/>
      <c r="I94" s="238"/>
      <c r="J94" s="238"/>
      <c r="K94" s="238"/>
      <c r="L94" s="238"/>
      <c r="M94" s="238"/>
      <c r="N94" s="238"/>
      <c r="O94" s="238"/>
      <c r="P94" s="238"/>
      <c r="Q94" s="238"/>
      <c r="R94" s="238"/>
      <c r="S94" s="238"/>
      <c r="T94" s="238"/>
      <c r="U94" s="238"/>
      <c r="V94" s="238"/>
      <c r="W94" s="238"/>
      <c r="X94" s="238"/>
      <c r="Y94" s="238"/>
      <c r="Z94" s="238"/>
      <c r="AA94" s="238"/>
      <c r="AB94" s="238"/>
      <c r="AC94" s="238"/>
      <c r="AD94" s="238"/>
      <c r="AE94" s="238"/>
      <c r="AF94" s="238"/>
      <c r="AG94" s="238"/>
      <c r="AH94" s="238"/>
      <c r="AI94" s="238"/>
      <c r="AJ94" s="238"/>
      <c r="AK94" s="238"/>
      <c r="AL94" s="238"/>
      <c r="AM94" s="238"/>
      <c r="AN94" s="238"/>
      <c r="AO94" s="238"/>
      <c r="AP94" s="238"/>
      <c r="AQ94" s="238"/>
      <c r="AR94" s="238"/>
      <c r="AS94" s="238"/>
      <c r="AT94" s="238"/>
      <c r="AU94" s="238"/>
      <c r="AV94" s="238"/>
      <c r="AW94" s="238"/>
      <c r="AX94" s="238"/>
      <c r="AY94" s="238"/>
      <c r="AZ94" s="238"/>
      <c r="BA94" s="238"/>
      <c r="BB94" s="238"/>
      <c r="BC94" s="238"/>
      <c r="BD94" s="238"/>
      <c r="BE94" s="238"/>
      <c r="BF94" s="238"/>
      <c r="BG94" s="238"/>
      <c r="BH94" s="238"/>
      <c r="BI94" s="238"/>
      <c r="BJ94" s="238"/>
      <c r="BK94" s="238"/>
      <c r="BL94" s="238"/>
      <c r="BM94" s="238"/>
      <c r="BN94" s="238"/>
      <c r="BO94" s="238"/>
      <c r="BP94" s="238"/>
      <c r="BQ94" s="238"/>
      <c r="BR94" s="238"/>
      <c r="BS94" s="238"/>
      <c r="BT94" s="238"/>
    </row>
    <row r="95" spans="1:72" s="504" customFormat="1" ht="15.75" customHeight="1" x14ac:dyDescent="0.2">
      <c r="A95" s="251"/>
      <c r="B95" s="252"/>
      <c r="C95" s="270"/>
      <c r="D95" s="253"/>
      <c r="E95" s="253"/>
      <c r="F95" s="263"/>
      <c r="G95" s="264"/>
      <c r="H95" s="238"/>
      <c r="I95" s="238"/>
      <c r="J95" s="238"/>
      <c r="K95" s="238"/>
      <c r="L95" s="238"/>
      <c r="M95" s="238"/>
      <c r="N95" s="238"/>
      <c r="O95" s="238"/>
      <c r="P95" s="238"/>
      <c r="Q95" s="238"/>
      <c r="R95" s="238"/>
      <c r="S95" s="238"/>
      <c r="T95" s="238"/>
      <c r="U95" s="238"/>
      <c r="V95" s="238"/>
      <c r="W95" s="238"/>
      <c r="X95" s="238"/>
      <c r="Y95" s="238"/>
      <c r="Z95" s="238"/>
      <c r="AA95" s="238"/>
      <c r="AB95" s="238"/>
      <c r="AC95" s="238"/>
      <c r="AD95" s="238"/>
      <c r="AE95" s="238"/>
      <c r="AF95" s="238"/>
      <c r="AG95" s="238"/>
      <c r="AH95" s="238"/>
      <c r="AI95" s="238"/>
      <c r="AJ95" s="238"/>
      <c r="AK95" s="238"/>
      <c r="AL95" s="238"/>
      <c r="AM95" s="238"/>
      <c r="AN95" s="238"/>
      <c r="AO95" s="238"/>
      <c r="AP95" s="238"/>
      <c r="AQ95" s="238"/>
      <c r="AR95" s="238"/>
      <c r="AS95" s="238"/>
      <c r="AT95" s="238"/>
      <c r="AU95" s="238"/>
      <c r="AV95" s="238"/>
      <c r="AW95" s="238"/>
      <c r="AX95" s="238"/>
      <c r="AY95" s="238"/>
      <c r="AZ95" s="238"/>
      <c r="BA95" s="238"/>
      <c r="BB95" s="238"/>
      <c r="BC95" s="238"/>
      <c r="BD95" s="238"/>
      <c r="BE95" s="238"/>
      <c r="BF95" s="238"/>
      <c r="BG95" s="238"/>
      <c r="BH95" s="238"/>
      <c r="BI95" s="238"/>
      <c r="BJ95" s="238"/>
      <c r="BK95" s="238"/>
      <c r="BL95" s="238"/>
      <c r="BM95" s="238"/>
      <c r="BN95" s="238"/>
      <c r="BO95" s="238"/>
      <c r="BP95" s="238"/>
      <c r="BQ95" s="238"/>
      <c r="BR95" s="238"/>
      <c r="BS95" s="238"/>
      <c r="BT95" s="238"/>
    </row>
    <row r="96" spans="1:72" s="504" customFormat="1" ht="15.75" customHeight="1" x14ac:dyDescent="0.2">
      <c r="A96" s="251"/>
      <c r="B96" s="506" t="s">
        <v>61</v>
      </c>
      <c r="C96" s="253" t="s">
        <v>353</v>
      </c>
      <c r="D96" s="253" t="s">
        <v>358</v>
      </c>
      <c r="E96" s="259" t="s">
        <v>146</v>
      </c>
      <c r="F96" s="260" t="s">
        <v>146</v>
      </c>
      <c r="G96" s="261">
        <f>SUM(G98)</f>
        <v>99614.01</v>
      </c>
      <c r="H96" s="238"/>
      <c r="I96" s="238"/>
      <c r="J96" s="238"/>
      <c r="K96" s="238"/>
      <c r="L96" s="238"/>
      <c r="M96" s="238"/>
      <c r="N96" s="238"/>
      <c r="O96" s="238"/>
      <c r="P96" s="238"/>
      <c r="Q96" s="238"/>
      <c r="R96" s="238"/>
      <c r="S96" s="238"/>
      <c r="T96" s="238"/>
      <c r="U96" s="238"/>
      <c r="V96" s="238"/>
      <c r="W96" s="238"/>
      <c r="X96" s="238"/>
      <c r="Y96" s="238"/>
      <c r="Z96" s="238"/>
      <c r="AA96" s="238"/>
      <c r="AB96" s="238"/>
      <c r="AC96" s="238"/>
      <c r="AD96" s="238"/>
      <c r="AE96" s="238"/>
      <c r="AF96" s="238"/>
      <c r="AG96" s="238"/>
      <c r="AH96" s="238"/>
      <c r="AI96" s="238"/>
      <c r="AJ96" s="238"/>
      <c r="AK96" s="238"/>
      <c r="AL96" s="238"/>
      <c r="AM96" s="238"/>
      <c r="AN96" s="238"/>
      <c r="AO96" s="238"/>
      <c r="AP96" s="238"/>
      <c r="AQ96" s="238"/>
      <c r="AR96" s="238"/>
      <c r="AS96" s="238"/>
      <c r="AT96" s="238"/>
      <c r="AU96" s="238"/>
      <c r="AV96" s="238"/>
      <c r="AW96" s="238"/>
      <c r="AX96" s="238"/>
      <c r="AY96" s="238"/>
      <c r="AZ96" s="238"/>
      <c r="BA96" s="238"/>
      <c r="BB96" s="238"/>
      <c r="BC96" s="238"/>
      <c r="BD96" s="238"/>
      <c r="BE96" s="238"/>
      <c r="BF96" s="238"/>
      <c r="BG96" s="238"/>
      <c r="BH96" s="238"/>
      <c r="BI96" s="238"/>
      <c r="BJ96" s="238"/>
      <c r="BK96" s="238"/>
      <c r="BL96" s="238"/>
      <c r="BM96" s="238"/>
      <c r="BN96" s="238"/>
      <c r="BO96" s="238"/>
      <c r="BP96" s="238"/>
      <c r="BQ96" s="238"/>
      <c r="BR96" s="238"/>
      <c r="BS96" s="238"/>
      <c r="BT96" s="238"/>
    </row>
    <row r="97" spans="1:72" s="504" customFormat="1" ht="15.75" customHeight="1" x14ac:dyDescent="0.2">
      <c r="A97" s="251"/>
      <c r="B97" s="252"/>
      <c r="C97" s="270"/>
      <c r="D97" s="253"/>
      <c r="E97" s="253"/>
      <c r="F97" s="263"/>
      <c r="G97" s="264"/>
      <c r="H97" s="238"/>
      <c r="I97" s="238"/>
      <c r="J97" s="238"/>
      <c r="K97" s="238"/>
      <c r="L97" s="238"/>
      <c r="M97" s="238"/>
      <c r="N97" s="238"/>
      <c r="O97" s="238"/>
      <c r="P97" s="238"/>
      <c r="Q97" s="238"/>
      <c r="R97" s="238"/>
      <c r="S97" s="238"/>
      <c r="T97" s="238"/>
      <c r="U97" s="238"/>
      <c r="V97" s="238"/>
      <c r="W97" s="238"/>
      <c r="X97" s="238"/>
      <c r="Y97" s="238"/>
      <c r="Z97" s="238"/>
      <c r="AA97" s="238"/>
      <c r="AB97" s="238"/>
      <c r="AC97" s="238"/>
      <c r="AD97" s="238"/>
      <c r="AE97" s="238"/>
      <c r="AF97" s="238"/>
      <c r="AG97" s="238"/>
      <c r="AH97" s="238"/>
      <c r="AI97" s="238"/>
      <c r="AJ97" s="238"/>
      <c r="AK97" s="238"/>
      <c r="AL97" s="238"/>
      <c r="AM97" s="238"/>
      <c r="AN97" s="238"/>
      <c r="AO97" s="238"/>
      <c r="AP97" s="238"/>
      <c r="AQ97" s="238"/>
      <c r="AR97" s="238"/>
      <c r="AS97" s="238"/>
      <c r="AT97" s="238"/>
      <c r="AU97" s="238"/>
      <c r="AV97" s="238"/>
      <c r="AW97" s="238"/>
      <c r="AX97" s="238"/>
      <c r="AY97" s="238"/>
      <c r="AZ97" s="238"/>
      <c r="BA97" s="238"/>
      <c r="BB97" s="238"/>
      <c r="BC97" s="238"/>
      <c r="BD97" s="238"/>
      <c r="BE97" s="238"/>
      <c r="BF97" s="238"/>
      <c r="BG97" s="238"/>
      <c r="BH97" s="238"/>
      <c r="BI97" s="238"/>
      <c r="BJ97" s="238"/>
      <c r="BK97" s="238"/>
      <c r="BL97" s="238"/>
      <c r="BM97" s="238"/>
      <c r="BN97" s="238"/>
      <c r="BO97" s="238"/>
      <c r="BP97" s="238"/>
      <c r="BQ97" s="238"/>
      <c r="BR97" s="238"/>
      <c r="BS97" s="238"/>
      <c r="BT97" s="238"/>
    </row>
    <row r="98" spans="1:72" s="504" customFormat="1" ht="15.75" customHeight="1" x14ac:dyDescent="0.2">
      <c r="A98" s="251"/>
      <c r="B98" s="252"/>
      <c r="C98" s="270"/>
      <c r="D98" s="253"/>
      <c r="E98" s="253"/>
      <c r="F98" s="263"/>
      <c r="G98" s="505">
        <f>SUM(G99:G101)</f>
        <v>99614.01</v>
      </c>
      <c r="H98" s="238"/>
      <c r="I98" s="238"/>
      <c r="J98" s="238"/>
      <c r="K98" s="238"/>
      <c r="L98" s="238"/>
      <c r="M98" s="238"/>
      <c r="N98" s="238"/>
      <c r="O98" s="238"/>
      <c r="P98" s="238"/>
      <c r="Q98" s="238"/>
      <c r="R98" s="238"/>
      <c r="S98" s="238"/>
      <c r="T98" s="238"/>
      <c r="U98" s="238"/>
      <c r="V98" s="238"/>
      <c r="W98" s="238"/>
      <c r="X98" s="238"/>
      <c r="Y98" s="238"/>
      <c r="Z98" s="238"/>
      <c r="AA98" s="238"/>
      <c r="AB98" s="238"/>
      <c r="AC98" s="238"/>
      <c r="AD98" s="238"/>
      <c r="AE98" s="238"/>
      <c r="AF98" s="238"/>
      <c r="AG98" s="238"/>
      <c r="AH98" s="238"/>
      <c r="AI98" s="238"/>
      <c r="AJ98" s="238"/>
      <c r="AK98" s="238"/>
      <c r="AL98" s="238"/>
      <c r="AM98" s="238"/>
      <c r="AN98" s="238"/>
      <c r="AO98" s="238"/>
      <c r="AP98" s="238"/>
      <c r="AQ98" s="238"/>
      <c r="AR98" s="238"/>
      <c r="AS98" s="238"/>
      <c r="AT98" s="238"/>
      <c r="AU98" s="238"/>
      <c r="AV98" s="238"/>
      <c r="AW98" s="238"/>
      <c r="AX98" s="238"/>
      <c r="AY98" s="238"/>
      <c r="AZ98" s="238"/>
      <c r="BA98" s="238"/>
      <c r="BB98" s="238"/>
      <c r="BC98" s="238"/>
      <c r="BD98" s="238"/>
      <c r="BE98" s="238"/>
      <c r="BF98" s="238"/>
      <c r="BG98" s="238"/>
      <c r="BH98" s="238"/>
      <c r="BI98" s="238"/>
      <c r="BJ98" s="238"/>
      <c r="BK98" s="238"/>
      <c r="BL98" s="238"/>
      <c r="BM98" s="238"/>
      <c r="BN98" s="238"/>
      <c r="BO98" s="238"/>
      <c r="BP98" s="238"/>
      <c r="BQ98" s="238"/>
      <c r="BR98" s="238"/>
      <c r="BS98" s="238"/>
      <c r="BT98" s="238"/>
    </row>
    <row r="99" spans="1:72" s="504" customFormat="1" ht="15.75" customHeight="1" x14ac:dyDescent="0.2">
      <c r="A99" s="251"/>
      <c r="B99" s="252"/>
      <c r="C99" s="270"/>
      <c r="D99" s="253"/>
      <c r="E99" s="253" t="s">
        <v>113</v>
      </c>
      <c r="F99" s="263" t="s">
        <v>146</v>
      </c>
      <c r="G99" s="264">
        <f>10113.01</f>
        <v>10113.01</v>
      </c>
      <c r="H99" s="238"/>
      <c r="I99" s="238"/>
      <c r="J99" s="238"/>
      <c r="K99" s="238"/>
      <c r="L99" s="238"/>
      <c r="M99" s="238"/>
      <c r="N99" s="238"/>
      <c r="O99" s="238"/>
      <c r="P99" s="238"/>
      <c r="Q99" s="238"/>
      <c r="R99" s="238"/>
      <c r="S99" s="238"/>
      <c r="T99" s="238"/>
      <c r="U99" s="238"/>
      <c r="V99" s="238"/>
      <c r="W99" s="238"/>
      <c r="X99" s="238"/>
      <c r="Y99" s="238"/>
      <c r="Z99" s="238"/>
      <c r="AA99" s="238"/>
      <c r="AB99" s="238"/>
      <c r="AC99" s="238"/>
      <c r="AD99" s="238"/>
      <c r="AE99" s="238"/>
      <c r="AF99" s="238"/>
      <c r="AG99" s="238"/>
      <c r="AH99" s="238"/>
      <c r="AI99" s="238"/>
      <c r="AJ99" s="238"/>
      <c r="AK99" s="238"/>
      <c r="AL99" s="238"/>
      <c r="AM99" s="238"/>
      <c r="AN99" s="238"/>
      <c r="AO99" s="238"/>
      <c r="AP99" s="238"/>
      <c r="AQ99" s="238"/>
      <c r="AR99" s="238"/>
      <c r="AS99" s="238"/>
      <c r="AT99" s="238"/>
      <c r="AU99" s="238"/>
      <c r="AV99" s="238"/>
      <c r="AW99" s="238"/>
      <c r="AX99" s="238"/>
      <c r="AY99" s="238"/>
      <c r="AZ99" s="238"/>
      <c r="BA99" s="238"/>
      <c r="BB99" s="238"/>
      <c r="BC99" s="238"/>
      <c r="BD99" s="238"/>
      <c r="BE99" s="238"/>
      <c r="BF99" s="238"/>
      <c r="BG99" s="238"/>
      <c r="BH99" s="238"/>
      <c r="BI99" s="238"/>
      <c r="BJ99" s="238"/>
      <c r="BK99" s="238"/>
      <c r="BL99" s="238"/>
      <c r="BM99" s="238"/>
      <c r="BN99" s="238"/>
      <c r="BO99" s="238"/>
      <c r="BP99" s="238"/>
      <c r="BQ99" s="238"/>
      <c r="BR99" s="238"/>
      <c r="BS99" s="238"/>
      <c r="BT99" s="238"/>
    </row>
    <row r="100" spans="1:72" s="504" customFormat="1" ht="15.75" customHeight="1" x14ac:dyDescent="0.2">
      <c r="A100" s="251"/>
      <c r="B100" s="252"/>
      <c r="C100" s="270"/>
      <c r="D100" s="253"/>
      <c r="E100" s="253" t="s">
        <v>355</v>
      </c>
      <c r="F100" s="263" t="s">
        <v>146</v>
      </c>
      <c r="G100" s="264">
        <f>47074+24851</f>
        <v>71925</v>
      </c>
      <c r="H100" s="238"/>
      <c r="I100" s="238"/>
      <c r="J100" s="238"/>
      <c r="K100" s="238"/>
      <c r="L100" s="238"/>
      <c r="M100" s="238"/>
      <c r="N100" s="238"/>
      <c r="O100" s="238"/>
      <c r="P100" s="238"/>
      <c r="Q100" s="238"/>
      <c r="R100" s="238"/>
      <c r="S100" s="238"/>
      <c r="T100" s="238"/>
      <c r="U100" s="238"/>
      <c r="V100" s="238"/>
      <c r="W100" s="238"/>
      <c r="X100" s="238"/>
      <c r="Y100" s="238"/>
      <c r="Z100" s="238"/>
      <c r="AA100" s="238"/>
      <c r="AB100" s="238"/>
      <c r="AC100" s="238"/>
      <c r="AD100" s="238"/>
      <c r="AE100" s="238"/>
      <c r="AF100" s="238"/>
      <c r="AG100" s="238"/>
      <c r="AH100" s="238"/>
      <c r="AI100" s="238"/>
      <c r="AJ100" s="238"/>
      <c r="AK100" s="238"/>
      <c r="AL100" s="238"/>
      <c r="AM100" s="238"/>
      <c r="AN100" s="238"/>
      <c r="AO100" s="238"/>
      <c r="AP100" s="238"/>
      <c r="AQ100" s="238"/>
      <c r="AR100" s="238"/>
      <c r="AS100" s="238"/>
      <c r="AT100" s="238"/>
      <c r="AU100" s="238"/>
      <c r="AV100" s="238"/>
      <c r="AW100" s="238"/>
      <c r="AX100" s="238"/>
      <c r="AY100" s="238"/>
      <c r="AZ100" s="238"/>
      <c r="BA100" s="238"/>
      <c r="BB100" s="238"/>
      <c r="BC100" s="238"/>
      <c r="BD100" s="238"/>
      <c r="BE100" s="238"/>
      <c r="BF100" s="238"/>
      <c r="BG100" s="238"/>
      <c r="BH100" s="238"/>
      <c r="BI100" s="238"/>
      <c r="BJ100" s="238"/>
      <c r="BK100" s="238"/>
      <c r="BL100" s="238"/>
      <c r="BM100" s="238"/>
      <c r="BN100" s="238"/>
      <c r="BO100" s="238"/>
      <c r="BP100" s="238"/>
      <c r="BQ100" s="238"/>
      <c r="BR100" s="238"/>
      <c r="BS100" s="238"/>
      <c r="BT100" s="238"/>
    </row>
    <row r="101" spans="1:72" s="504" customFormat="1" ht="15.75" customHeight="1" x14ac:dyDescent="0.2">
      <c r="A101" s="251"/>
      <c r="B101" s="252"/>
      <c r="C101" s="270"/>
      <c r="D101" s="253"/>
      <c r="E101" s="253" t="s">
        <v>331</v>
      </c>
      <c r="F101" s="263" t="s">
        <v>146</v>
      </c>
      <c r="G101" s="264">
        <f>11505+6071</f>
        <v>17576</v>
      </c>
      <c r="H101" s="238"/>
      <c r="I101" s="238"/>
      <c r="J101" s="238"/>
      <c r="K101" s="238"/>
      <c r="L101" s="238"/>
      <c r="M101" s="238"/>
      <c r="N101" s="238"/>
      <c r="O101" s="238"/>
      <c r="P101" s="238"/>
      <c r="Q101" s="238"/>
      <c r="R101" s="238"/>
      <c r="S101" s="238"/>
      <c r="T101" s="238"/>
      <c r="U101" s="238"/>
      <c r="V101" s="238"/>
      <c r="W101" s="238"/>
      <c r="X101" s="238"/>
      <c r="Y101" s="238"/>
      <c r="Z101" s="238"/>
      <c r="AA101" s="238"/>
      <c r="AB101" s="238"/>
      <c r="AC101" s="238"/>
      <c r="AD101" s="238"/>
      <c r="AE101" s="238"/>
      <c r="AF101" s="238"/>
      <c r="AG101" s="238"/>
      <c r="AH101" s="238"/>
      <c r="AI101" s="238"/>
      <c r="AJ101" s="238"/>
      <c r="AK101" s="238"/>
      <c r="AL101" s="238"/>
      <c r="AM101" s="238"/>
      <c r="AN101" s="238"/>
      <c r="AO101" s="238"/>
      <c r="AP101" s="238"/>
      <c r="AQ101" s="238"/>
      <c r="AR101" s="238"/>
      <c r="AS101" s="238"/>
      <c r="AT101" s="238"/>
      <c r="AU101" s="238"/>
      <c r="AV101" s="238"/>
      <c r="AW101" s="238"/>
      <c r="AX101" s="238"/>
      <c r="AY101" s="238"/>
      <c r="AZ101" s="238"/>
      <c r="BA101" s="238"/>
      <c r="BB101" s="238"/>
      <c r="BC101" s="238"/>
      <c r="BD101" s="238"/>
      <c r="BE101" s="238"/>
      <c r="BF101" s="238"/>
      <c r="BG101" s="238"/>
      <c r="BH101" s="238"/>
      <c r="BI101" s="238"/>
      <c r="BJ101" s="238"/>
      <c r="BK101" s="238"/>
      <c r="BL101" s="238"/>
      <c r="BM101" s="238"/>
      <c r="BN101" s="238"/>
      <c r="BO101" s="238"/>
      <c r="BP101" s="238"/>
      <c r="BQ101" s="238"/>
      <c r="BR101" s="238"/>
      <c r="BS101" s="238"/>
      <c r="BT101" s="238"/>
    </row>
    <row r="102" spans="1:72" s="504" customFormat="1" ht="15.75" customHeight="1" x14ac:dyDescent="0.2">
      <c r="A102" s="251"/>
      <c r="B102" s="252"/>
      <c r="C102" s="270"/>
      <c r="D102" s="253"/>
      <c r="E102" s="253"/>
      <c r="F102" s="263"/>
      <c r="G102" s="264"/>
      <c r="H102" s="238"/>
      <c r="I102" s="238"/>
      <c r="J102" s="238"/>
      <c r="K102" s="238"/>
      <c r="L102" s="238"/>
      <c r="M102" s="238"/>
      <c r="N102" s="238"/>
      <c r="O102" s="238"/>
      <c r="P102" s="238"/>
      <c r="Q102" s="238"/>
      <c r="R102" s="238"/>
      <c r="S102" s="238"/>
      <c r="T102" s="238"/>
      <c r="U102" s="238"/>
      <c r="V102" s="238"/>
      <c r="W102" s="238"/>
      <c r="X102" s="238"/>
      <c r="Y102" s="238"/>
      <c r="Z102" s="238"/>
      <c r="AA102" s="238"/>
      <c r="AB102" s="238"/>
      <c r="AC102" s="238"/>
      <c r="AD102" s="238"/>
      <c r="AE102" s="238"/>
      <c r="AF102" s="238"/>
      <c r="AG102" s="238"/>
      <c r="AH102" s="238"/>
      <c r="AI102" s="238"/>
      <c r="AJ102" s="238"/>
      <c r="AK102" s="238"/>
      <c r="AL102" s="238"/>
      <c r="AM102" s="238"/>
      <c r="AN102" s="238"/>
      <c r="AO102" s="238"/>
      <c r="AP102" s="238"/>
      <c r="AQ102" s="238"/>
      <c r="AR102" s="238"/>
      <c r="AS102" s="238"/>
      <c r="AT102" s="238"/>
      <c r="AU102" s="238"/>
      <c r="AV102" s="238"/>
      <c r="AW102" s="238"/>
      <c r="AX102" s="238"/>
      <c r="AY102" s="238"/>
      <c r="AZ102" s="238"/>
      <c r="BA102" s="238"/>
      <c r="BB102" s="238"/>
      <c r="BC102" s="238"/>
      <c r="BD102" s="238"/>
      <c r="BE102" s="238"/>
      <c r="BF102" s="238"/>
      <c r="BG102" s="238"/>
      <c r="BH102" s="238"/>
      <c r="BI102" s="238"/>
      <c r="BJ102" s="238"/>
      <c r="BK102" s="238"/>
      <c r="BL102" s="238"/>
      <c r="BM102" s="238"/>
      <c r="BN102" s="238"/>
      <c r="BO102" s="238"/>
      <c r="BP102" s="238"/>
      <c r="BQ102" s="238"/>
      <c r="BR102" s="238"/>
      <c r="BS102" s="238"/>
      <c r="BT102" s="238"/>
    </row>
    <row r="103" spans="1:72" s="504" customFormat="1" ht="15.75" customHeight="1" x14ac:dyDescent="0.2">
      <c r="A103" s="251"/>
      <c r="B103" s="506" t="s">
        <v>356</v>
      </c>
      <c r="C103" s="253" t="s">
        <v>353</v>
      </c>
      <c r="D103" s="253" t="s">
        <v>358</v>
      </c>
      <c r="E103" s="259" t="s">
        <v>146</v>
      </c>
      <c r="F103" s="260" t="s">
        <v>146</v>
      </c>
      <c r="G103" s="261">
        <f>SUM(G105)</f>
        <v>15453.85</v>
      </c>
      <c r="H103" s="238"/>
      <c r="I103" s="238"/>
      <c r="J103" s="238"/>
      <c r="K103" s="238"/>
      <c r="L103" s="238"/>
      <c r="M103" s="238"/>
      <c r="N103" s="238"/>
      <c r="O103" s="238"/>
      <c r="P103" s="238"/>
      <c r="Q103" s="238"/>
      <c r="R103" s="238"/>
      <c r="S103" s="238"/>
      <c r="T103" s="238"/>
      <c r="U103" s="238"/>
      <c r="V103" s="238"/>
      <c r="W103" s="238"/>
      <c r="X103" s="238"/>
      <c r="Y103" s="238"/>
      <c r="Z103" s="238"/>
      <c r="AA103" s="238"/>
      <c r="AB103" s="238"/>
      <c r="AC103" s="238"/>
      <c r="AD103" s="238"/>
      <c r="AE103" s="238"/>
      <c r="AF103" s="238"/>
      <c r="AG103" s="238"/>
      <c r="AH103" s="238"/>
      <c r="AI103" s="238"/>
      <c r="AJ103" s="238"/>
      <c r="AK103" s="238"/>
      <c r="AL103" s="238"/>
      <c r="AM103" s="238"/>
      <c r="AN103" s="238"/>
      <c r="AO103" s="238"/>
      <c r="AP103" s="238"/>
      <c r="AQ103" s="238"/>
      <c r="AR103" s="238"/>
      <c r="AS103" s="238"/>
      <c r="AT103" s="238"/>
      <c r="AU103" s="238"/>
      <c r="AV103" s="238"/>
      <c r="AW103" s="238"/>
      <c r="AX103" s="238"/>
      <c r="AY103" s="238"/>
      <c r="AZ103" s="238"/>
      <c r="BA103" s="238"/>
      <c r="BB103" s="238"/>
      <c r="BC103" s="238"/>
      <c r="BD103" s="238"/>
      <c r="BE103" s="238"/>
      <c r="BF103" s="238"/>
      <c r="BG103" s="238"/>
      <c r="BH103" s="238"/>
      <c r="BI103" s="238"/>
      <c r="BJ103" s="238"/>
      <c r="BK103" s="238"/>
      <c r="BL103" s="238"/>
      <c r="BM103" s="238"/>
      <c r="BN103" s="238"/>
      <c r="BO103" s="238"/>
      <c r="BP103" s="238"/>
      <c r="BQ103" s="238"/>
      <c r="BR103" s="238"/>
      <c r="BS103" s="238"/>
      <c r="BT103" s="238"/>
    </row>
    <row r="104" spans="1:72" s="504" customFormat="1" ht="15.75" customHeight="1" x14ac:dyDescent="0.2">
      <c r="A104" s="251"/>
      <c r="B104" s="252"/>
      <c r="C104" s="270"/>
      <c r="D104" s="253"/>
      <c r="E104" s="253"/>
      <c r="F104" s="263"/>
      <c r="G104" s="264"/>
      <c r="H104" s="238"/>
      <c r="I104" s="238"/>
      <c r="J104" s="238"/>
      <c r="K104" s="238"/>
      <c r="L104" s="238"/>
      <c r="M104" s="238"/>
      <c r="N104" s="238"/>
      <c r="O104" s="238"/>
      <c r="P104" s="238"/>
      <c r="Q104" s="238"/>
      <c r="R104" s="238"/>
      <c r="S104" s="238"/>
      <c r="T104" s="238"/>
      <c r="U104" s="238"/>
      <c r="V104" s="238"/>
      <c r="W104" s="238"/>
      <c r="X104" s="238"/>
      <c r="Y104" s="238"/>
      <c r="Z104" s="238"/>
      <c r="AA104" s="238"/>
      <c r="AB104" s="238"/>
      <c r="AC104" s="238"/>
      <c r="AD104" s="238"/>
      <c r="AE104" s="238"/>
      <c r="AF104" s="238"/>
      <c r="AG104" s="238"/>
      <c r="AH104" s="238"/>
      <c r="AI104" s="238"/>
      <c r="AJ104" s="238"/>
      <c r="AK104" s="238"/>
      <c r="AL104" s="238"/>
      <c r="AM104" s="238"/>
      <c r="AN104" s="238"/>
      <c r="AO104" s="238"/>
      <c r="AP104" s="238"/>
      <c r="AQ104" s="238"/>
      <c r="AR104" s="238"/>
      <c r="AS104" s="238"/>
      <c r="AT104" s="238"/>
      <c r="AU104" s="238"/>
      <c r="AV104" s="238"/>
      <c r="AW104" s="238"/>
      <c r="AX104" s="238"/>
      <c r="AY104" s="238"/>
      <c r="AZ104" s="238"/>
      <c r="BA104" s="238"/>
      <c r="BB104" s="238"/>
      <c r="BC104" s="238"/>
      <c r="BD104" s="238"/>
      <c r="BE104" s="238"/>
      <c r="BF104" s="238"/>
      <c r="BG104" s="238"/>
      <c r="BH104" s="238"/>
      <c r="BI104" s="238"/>
      <c r="BJ104" s="238"/>
      <c r="BK104" s="238"/>
      <c r="BL104" s="238"/>
      <c r="BM104" s="238"/>
      <c r="BN104" s="238"/>
      <c r="BO104" s="238"/>
      <c r="BP104" s="238"/>
      <c r="BQ104" s="238"/>
      <c r="BR104" s="238"/>
      <c r="BS104" s="238"/>
      <c r="BT104" s="238"/>
    </row>
    <row r="105" spans="1:72" s="504" customFormat="1" ht="15.75" customHeight="1" x14ac:dyDescent="0.2">
      <c r="A105" s="251"/>
      <c r="B105" s="252"/>
      <c r="C105" s="270"/>
      <c r="D105" s="253"/>
      <c r="E105" s="253"/>
      <c r="F105" s="263"/>
      <c r="G105" s="505">
        <f>SUM(G106)</f>
        <v>15453.85</v>
      </c>
      <c r="H105" s="238"/>
      <c r="I105" s="238"/>
      <c r="J105" s="238"/>
      <c r="K105" s="238"/>
      <c r="L105" s="238"/>
      <c r="M105" s="238"/>
      <c r="N105" s="238"/>
      <c r="O105" s="238"/>
      <c r="P105" s="238"/>
      <c r="Q105" s="238"/>
      <c r="R105" s="238"/>
      <c r="S105" s="238"/>
      <c r="T105" s="238"/>
      <c r="U105" s="238"/>
      <c r="V105" s="238"/>
      <c r="W105" s="238"/>
      <c r="X105" s="238"/>
      <c r="Y105" s="238"/>
      <c r="Z105" s="238"/>
      <c r="AA105" s="238"/>
      <c r="AB105" s="238"/>
      <c r="AC105" s="238"/>
      <c r="AD105" s="238"/>
      <c r="AE105" s="238"/>
      <c r="AF105" s="238"/>
      <c r="AG105" s="238"/>
      <c r="AH105" s="238"/>
      <c r="AI105" s="238"/>
      <c r="AJ105" s="238"/>
      <c r="AK105" s="238"/>
      <c r="AL105" s="238"/>
      <c r="AM105" s="238"/>
      <c r="AN105" s="238"/>
      <c r="AO105" s="238"/>
      <c r="AP105" s="238"/>
      <c r="AQ105" s="238"/>
      <c r="AR105" s="238"/>
      <c r="AS105" s="238"/>
      <c r="AT105" s="238"/>
      <c r="AU105" s="238"/>
      <c r="AV105" s="238"/>
      <c r="AW105" s="238"/>
      <c r="AX105" s="238"/>
      <c r="AY105" s="238"/>
      <c r="AZ105" s="238"/>
      <c r="BA105" s="238"/>
      <c r="BB105" s="238"/>
      <c r="BC105" s="238"/>
      <c r="BD105" s="238"/>
      <c r="BE105" s="238"/>
      <c r="BF105" s="238"/>
      <c r="BG105" s="238"/>
      <c r="BH105" s="238"/>
      <c r="BI105" s="238"/>
      <c r="BJ105" s="238"/>
      <c r="BK105" s="238"/>
      <c r="BL105" s="238"/>
      <c r="BM105" s="238"/>
      <c r="BN105" s="238"/>
      <c r="BO105" s="238"/>
      <c r="BP105" s="238"/>
      <c r="BQ105" s="238"/>
      <c r="BR105" s="238"/>
      <c r="BS105" s="238"/>
      <c r="BT105" s="238"/>
    </row>
    <row r="106" spans="1:72" s="504" customFormat="1" ht="15.75" customHeight="1" x14ac:dyDescent="0.2">
      <c r="A106" s="251"/>
      <c r="B106" s="252"/>
      <c r="C106" s="270"/>
      <c r="D106" s="253"/>
      <c r="E106" s="253" t="s">
        <v>73</v>
      </c>
      <c r="F106" s="263" t="s">
        <v>146</v>
      </c>
      <c r="G106" s="264">
        <f>10372.44+5081.41</f>
        <v>15453.85</v>
      </c>
      <c r="H106" s="238"/>
      <c r="I106" s="238"/>
      <c r="J106" s="238"/>
      <c r="K106" s="238"/>
      <c r="L106" s="238"/>
      <c r="M106" s="238"/>
      <c r="N106" s="238"/>
      <c r="O106" s="238"/>
      <c r="P106" s="238"/>
      <c r="Q106" s="238"/>
      <c r="R106" s="238"/>
      <c r="S106" s="238"/>
      <c r="T106" s="238"/>
      <c r="U106" s="238"/>
      <c r="V106" s="238"/>
      <c r="W106" s="238"/>
      <c r="X106" s="238"/>
      <c r="Y106" s="238"/>
      <c r="Z106" s="238"/>
      <c r="AA106" s="238"/>
      <c r="AB106" s="238"/>
      <c r="AC106" s="238"/>
      <c r="AD106" s="238"/>
      <c r="AE106" s="238"/>
      <c r="AF106" s="238"/>
      <c r="AG106" s="238"/>
      <c r="AH106" s="238"/>
      <c r="AI106" s="238"/>
      <c r="AJ106" s="238"/>
      <c r="AK106" s="238"/>
      <c r="AL106" s="238"/>
      <c r="AM106" s="238"/>
      <c r="AN106" s="238"/>
      <c r="AO106" s="238"/>
      <c r="AP106" s="238"/>
      <c r="AQ106" s="238"/>
      <c r="AR106" s="238"/>
      <c r="AS106" s="238"/>
      <c r="AT106" s="238"/>
      <c r="AU106" s="238"/>
      <c r="AV106" s="238"/>
      <c r="AW106" s="238"/>
      <c r="AX106" s="238"/>
      <c r="AY106" s="238"/>
      <c r="AZ106" s="238"/>
      <c r="BA106" s="238"/>
      <c r="BB106" s="238"/>
      <c r="BC106" s="238"/>
      <c r="BD106" s="238"/>
      <c r="BE106" s="238"/>
      <c r="BF106" s="238"/>
      <c r="BG106" s="238"/>
      <c r="BH106" s="238"/>
      <c r="BI106" s="238"/>
      <c r="BJ106" s="238"/>
      <c r="BK106" s="238"/>
      <c r="BL106" s="238"/>
      <c r="BM106" s="238"/>
      <c r="BN106" s="238"/>
      <c r="BO106" s="238"/>
      <c r="BP106" s="238"/>
      <c r="BQ106" s="238"/>
      <c r="BR106" s="238"/>
      <c r="BS106" s="238"/>
      <c r="BT106" s="238"/>
    </row>
    <row r="107" spans="1:72" s="504" customFormat="1" ht="15.75" customHeight="1" x14ac:dyDescent="0.2">
      <c r="A107" s="251"/>
      <c r="B107" s="252"/>
      <c r="C107" s="270"/>
      <c r="D107" s="253"/>
      <c r="E107" s="253"/>
      <c r="F107" s="263"/>
      <c r="G107" s="264"/>
      <c r="H107" s="238"/>
      <c r="I107" s="238"/>
      <c r="J107" s="238"/>
      <c r="K107" s="238"/>
      <c r="L107" s="238"/>
      <c r="M107" s="238"/>
      <c r="N107" s="238"/>
      <c r="O107" s="238"/>
      <c r="P107" s="238"/>
      <c r="Q107" s="238"/>
      <c r="R107" s="238"/>
      <c r="S107" s="238"/>
      <c r="T107" s="238"/>
      <c r="U107" s="238"/>
      <c r="V107" s="238"/>
      <c r="W107" s="238"/>
      <c r="X107" s="238"/>
      <c r="Y107" s="238"/>
      <c r="Z107" s="238"/>
      <c r="AA107" s="238"/>
      <c r="AB107" s="238"/>
      <c r="AC107" s="238"/>
      <c r="AD107" s="238"/>
      <c r="AE107" s="238"/>
      <c r="AF107" s="238"/>
      <c r="AG107" s="238"/>
      <c r="AH107" s="238"/>
      <c r="AI107" s="238"/>
      <c r="AJ107" s="238"/>
      <c r="AK107" s="238"/>
      <c r="AL107" s="238"/>
      <c r="AM107" s="238"/>
      <c r="AN107" s="238"/>
      <c r="AO107" s="238"/>
      <c r="AP107" s="238"/>
      <c r="AQ107" s="238"/>
      <c r="AR107" s="238"/>
      <c r="AS107" s="238"/>
      <c r="AT107" s="238"/>
      <c r="AU107" s="238"/>
      <c r="AV107" s="238"/>
      <c r="AW107" s="238"/>
      <c r="AX107" s="238"/>
      <c r="AY107" s="238"/>
      <c r="AZ107" s="238"/>
      <c r="BA107" s="238"/>
      <c r="BB107" s="238"/>
      <c r="BC107" s="238"/>
      <c r="BD107" s="238"/>
      <c r="BE107" s="238"/>
      <c r="BF107" s="238"/>
      <c r="BG107" s="238"/>
      <c r="BH107" s="238"/>
      <c r="BI107" s="238"/>
      <c r="BJ107" s="238"/>
      <c r="BK107" s="238"/>
      <c r="BL107" s="238"/>
      <c r="BM107" s="238"/>
      <c r="BN107" s="238"/>
      <c r="BO107" s="238"/>
      <c r="BP107" s="238"/>
      <c r="BQ107" s="238"/>
      <c r="BR107" s="238"/>
      <c r="BS107" s="238"/>
      <c r="BT107" s="238"/>
    </row>
    <row r="108" spans="1:72" s="504" customFormat="1" ht="15.75" customHeight="1" x14ac:dyDescent="0.2">
      <c r="A108" s="251"/>
      <c r="B108" s="506" t="s">
        <v>61</v>
      </c>
      <c r="C108" s="253" t="s">
        <v>353</v>
      </c>
      <c r="D108" s="253" t="s">
        <v>359</v>
      </c>
      <c r="E108" s="259" t="s">
        <v>146</v>
      </c>
      <c r="F108" s="260" t="s">
        <v>146</v>
      </c>
      <c r="G108" s="261">
        <f>SUM(G110)</f>
        <v>19603.52</v>
      </c>
      <c r="H108" s="238"/>
      <c r="I108" s="238"/>
      <c r="J108" s="238"/>
      <c r="K108" s="238"/>
      <c r="L108" s="238"/>
      <c r="M108" s="238"/>
      <c r="N108" s="238"/>
      <c r="O108" s="238"/>
      <c r="P108" s="238"/>
      <c r="Q108" s="238"/>
      <c r="R108" s="238"/>
      <c r="S108" s="238"/>
      <c r="T108" s="238"/>
      <c r="U108" s="238"/>
      <c r="V108" s="238"/>
      <c r="W108" s="238"/>
      <c r="X108" s="238"/>
      <c r="Y108" s="238"/>
      <c r="Z108" s="238"/>
      <c r="AA108" s="238"/>
      <c r="AB108" s="238"/>
      <c r="AC108" s="238"/>
      <c r="AD108" s="238"/>
      <c r="AE108" s="238"/>
      <c r="AF108" s="238"/>
      <c r="AG108" s="238"/>
      <c r="AH108" s="238"/>
      <c r="AI108" s="238"/>
      <c r="AJ108" s="238"/>
      <c r="AK108" s="238"/>
      <c r="AL108" s="238"/>
      <c r="AM108" s="238"/>
      <c r="AN108" s="238"/>
      <c r="AO108" s="238"/>
      <c r="AP108" s="238"/>
      <c r="AQ108" s="238"/>
      <c r="AR108" s="238"/>
      <c r="AS108" s="238"/>
      <c r="AT108" s="238"/>
      <c r="AU108" s="238"/>
      <c r="AV108" s="238"/>
      <c r="AW108" s="238"/>
      <c r="AX108" s="238"/>
      <c r="AY108" s="238"/>
      <c r="AZ108" s="238"/>
      <c r="BA108" s="238"/>
      <c r="BB108" s="238"/>
      <c r="BC108" s="238"/>
      <c r="BD108" s="238"/>
      <c r="BE108" s="238"/>
      <c r="BF108" s="238"/>
      <c r="BG108" s="238"/>
      <c r="BH108" s="238"/>
      <c r="BI108" s="238"/>
      <c r="BJ108" s="238"/>
      <c r="BK108" s="238"/>
      <c r="BL108" s="238"/>
      <c r="BM108" s="238"/>
      <c r="BN108" s="238"/>
      <c r="BO108" s="238"/>
      <c r="BP108" s="238"/>
      <c r="BQ108" s="238"/>
      <c r="BR108" s="238"/>
      <c r="BS108" s="238"/>
      <c r="BT108" s="238"/>
    </row>
    <row r="109" spans="1:72" s="504" customFormat="1" ht="15.75" customHeight="1" x14ac:dyDescent="0.2">
      <c r="A109" s="251"/>
      <c r="B109" s="252"/>
      <c r="C109" s="270"/>
      <c r="D109" s="253"/>
      <c r="E109" s="253"/>
      <c r="F109" s="263"/>
      <c r="G109" s="264"/>
      <c r="H109" s="238"/>
      <c r="I109" s="238"/>
      <c r="J109" s="238"/>
      <c r="K109" s="238"/>
      <c r="L109" s="238"/>
      <c r="M109" s="238"/>
      <c r="N109" s="238"/>
      <c r="O109" s="238"/>
      <c r="P109" s="238"/>
      <c r="Q109" s="238"/>
      <c r="R109" s="238"/>
      <c r="S109" s="238"/>
      <c r="T109" s="238"/>
      <c r="U109" s="238"/>
      <c r="V109" s="238"/>
      <c r="W109" s="238"/>
      <c r="X109" s="238"/>
      <c r="Y109" s="238"/>
      <c r="Z109" s="238"/>
      <c r="AA109" s="238"/>
      <c r="AB109" s="238"/>
      <c r="AC109" s="238"/>
      <c r="AD109" s="238"/>
      <c r="AE109" s="238"/>
      <c r="AF109" s="238"/>
      <c r="AG109" s="238"/>
      <c r="AH109" s="238"/>
      <c r="AI109" s="238"/>
      <c r="AJ109" s="238"/>
      <c r="AK109" s="238"/>
      <c r="AL109" s="238"/>
      <c r="AM109" s="238"/>
      <c r="AN109" s="238"/>
      <c r="AO109" s="238"/>
      <c r="AP109" s="238"/>
      <c r="AQ109" s="238"/>
      <c r="AR109" s="238"/>
      <c r="AS109" s="238"/>
      <c r="AT109" s="238"/>
      <c r="AU109" s="238"/>
      <c r="AV109" s="238"/>
      <c r="AW109" s="238"/>
      <c r="AX109" s="238"/>
      <c r="AY109" s="238"/>
      <c r="AZ109" s="238"/>
      <c r="BA109" s="238"/>
      <c r="BB109" s="238"/>
      <c r="BC109" s="238"/>
      <c r="BD109" s="238"/>
      <c r="BE109" s="238"/>
      <c r="BF109" s="238"/>
      <c r="BG109" s="238"/>
      <c r="BH109" s="238"/>
      <c r="BI109" s="238"/>
      <c r="BJ109" s="238"/>
      <c r="BK109" s="238"/>
      <c r="BL109" s="238"/>
      <c r="BM109" s="238"/>
      <c r="BN109" s="238"/>
      <c r="BO109" s="238"/>
      <c r="BP109" s="238"/>
      <c r="BQ109" s="238"/>
      <c r="BR109" s="238"/>
      <c r="BS109" s="238"/>
      <c r="BT109" s="238"/>
    </row>
    <row r="110" spans="1:72" s="504" customFormat="1" ht="15.75" customHeight="1" x14ac:dyDescent="0.2">
      <c r="A110" s="251"/>
      <c r="B110" s="252"/>
      <c r="C110" s="270"/>
      <c r="D110" s="253"/>
      <c r="E110" s="253"/>
      <c r="F110" s="263"/>
      <c r="G110" s="505">
        <f>SUM(G111:G113)</f>
        <v>19603.52</v>
      </c>
      <c r="H110" s="238"/>
      <c r="I110" s="238"/>
      <c r="J110" s="238"/>
      <c r="K110" s="238"/>
      <c r="L110" s="238"/>
      <c r="M110" s="238"/>
      <c r="N110" s="238"/>
      <c r="O110" s="238"/>
      <c r="P110" s="238"/>
      <c r="Q110" s="238"/>
      <c r="R110" s="238"/>
      <c r="S110" s="238"/>
      <c r="T110" s="238"/>
      <c r="U110" s="238"/>
      <c r="V110" s="238"/>
      <c r="W110" s="238"/>
      <c r="X110" s="238"/>
      <c r="Y110" s="238"/>
      <c r="Z110" s="238"/>
      <c r="AA110" s="238"/>
      <c r="AB110" s="238"/>
      <c r="AC110" s="238"/>
      <c r="AD110" s="238"/>
      <c r="AE110" s="238"/>
      <c r="AF110" s="238"/>
      <c r="AG110" s="238"/>
      <c r="AH110" s="238"/>
      <c r="AI110" s="238"/>
      <c r="AJ110" s="238"/>
      <c r="AK110" s="238"/>
      <c r="AL110" s="238"/>
      <c r="AM110" s="238"/>
      <c r="AN110" s="238"/>
      <c r="AO110" s="238"/>
      <c r="AP110" s="238"/>
      <c r="AQ110" s="238"/>
      <c r="AR110" s="238"/>
      <c r="AS110" s="238"/>
      <c r="AT110" s="238"/>
      <c r="AU110" s="238"/>
      <c r="AV110" s="238"/>
      <c r="AW110" s="238"/>
      <c r="AX110" s="238"/>
      <c r="AY110" s="238"/>
      <c r="AZ110" s="238"/>
      <c r="BA110" s="238"/>
      <c r="BB110" s="238"/>
      <c r="BC110" s="238"/>
      <c r="BD110" s="238"/>
      <c r="BE110" s="238"/>
      <c r="BF110" s="238"/>
      <c r="BG110" s="238"/>
      <c r="BH110" s="238"/>
      <c r="BI110" s="238"/>
      <c r="BJ110" s="238"/>
      <c r="BK110" s="238"/>
      <c r="BL110" s="238"/>
      <c r="BM110" s="238"/>
      <c r="BN110" s="238"/>
      <c r="BO110" s="238"/>
      <c r="BP110" s="238"/>
      <c r="BQ110" s="238"/>
      <c r="BR110" s="238"/>
      <c r="BS110" s="238"/>
      <c r="BT110" s="238"/>
    </row>
    <row r="111" spans="1:72" s="504" customFormat="1" ht="15.75" customHeight="1" x14ac:dyDescent="0.2">
      <c r="A111" s="251"/>
      <c r="B111" s="252"/>
      <c r="C111" s="270"/>
      <c r="D111" s="253"/>
      <c r="E111" s="253" t="s">
        <v>113</v>
      </c>
      <c r="F111" s="263" t="s">
        <v>146</v>
      </c>
      <c r="G111" s="264">
        <f>696.52</f>
        <v>696.52</v>
      </c>
      <c r="H111" s="238"/>
      <c r="I111" s="238"/>
      <c r="J111" s="238"/>
      <c r="K111" s="238"/>
      <c r="L111" s="238"/>
      <c r="M111" s="238"/>
      <c r="N111" s="238"/>
      <c r="O111" s="238"/>
      <c r="P111" s="238"/>
      <c r="Q111" s="238"/>
      <c r="R111" s="238"/>
      <c r="S111" s="238"/>
      <c r="T111" s="238"/>
      <c r="U111" s="238"/>
      <c r="V111" s="238"/>
      <c r="W111" s="238"/>
      <c r="X111" s="238"/>
      <c r="Y111" s="238"/>
      <c r="Z111" s="238"/>
      <c r="AA111" s="238"/>
      <c r="AB111" s="238"/>
      <c r="AC111" s="238"/>
      <c r="AD111" s="238"/>
      <c r="AE111" s="238"/>
      <c r="AF111" s="238"/>
      <c r="AG111" s="238"/>
      <c r="AH111" s="238"/>
      <c r="AI111" s="238"/>
      <c r="AJ111" s="238"/>
      <c r="AK111" s="238"/>
      <c r="AL111" s="238"/>
      <c r="AM111" s="238"/>
      <c r="AN111" s="238"/>
      <c r="AO111" s="238"/>
      <c r="AP111" s="238"/>
      <c r="AQ111" s="238"/>
      <c r="AR111" s="238"/>
      <c r="AS111" s="238"/>
      <c r="AT111" s="238"/>
      <c r="AU111" s="238"/>
      <c r="AV111" s="238"/>
      <c r="AW111" s="238"/>
      <c r="AX111" s="238"/>
      <c r="AY111" s="238"/>
      <c r="AZ111" s="238"/>
      <c r="BA111" s="238"/>
      <c r="BB111" s="238"/>
      <c r="BC111" s="238"/>
      <c r="BD111" s="238"/>
      <c r="BE111" s="238"/>
      <c r="BF111" s="238"/>
      <c r="BG111" s="238"/>
      <c r="BH111" s="238"/>
      <c r="BI111" s="238"/>
      <c r="BJ111" s="238"/>
      <c r="BK111" s="238"/>
      <c r="BL111" s="238"/>
      <c r="BM111" s="238"/>
      <c r="BN111" s="238"/>
      <c r="BO111" s="238"/>
      <c r="BP111" s="238"/>
      <c r="BQ111" s="238"/>
      <c r="BR111" s="238"/>
      <c r="BS111" s="238"/>
      <c r="BT111" s="238"/>
    </row>
    <row r="112" spans="1:72" s="504" customFormat="1" ht="15.75" customHeight="1" x14ac:dyDescent="0.2">
      <c r="A112" s="251"/>
      <c r="B112" s="252"/>
      <c r="C112" s="270"/>
      <c r="D112" s="253"/>
      <c r="E112" s="253" t="s">
        <v>355</v>
      </c>
      <c r="F112" s="263" t="s">
        <v>146</v>
      </c>
      <c r="G112" s="264">
        <f>4416+5864+4914</f>
        <v>15194</v>
      </c>
      <c r="H112" s="238"/>
      <c r="I112" s="238"/>
      <c r="J112" s="238"/>
      <c r="K112" s="238"/>
      <c r="L112" s="238"/>
      <c r="M112" s="238"/>
      <c r="N112" s="238"/>
      <c r="O112" s="238"/>
      <c r="P112" s="238"/>
      <c r="Q112" s="238"/>
      <c r="R112" s="238"/>
      <c r="S112" s="238"/>
      <c r="T112" s="238"/>
      <c r="U112" s="238"/>
      <c r="V112" s="238"/>
      <c r="W112" s="238"/>
      <c r="X112" s="238"/>
      <c r="Y112" s="238"/>
      <c r="Z112" s="238"/>
      <c r="AA112" s="238"/>
      <c r="AB112" s="238"/>
      <c r="AC112" s="238"/>
      <c r="AD112" s="238"/>
      <c r="AE112" s="238"/>
      <c r="AF112" s="238"/>
      <c r="AG112" s="238"/>
      <c r="AH112" s="238"/>
      <c r="AI112" s="238"/>
      <c r="AJ112" s="238"/>
      <c r="AK112" s="238"/>
      <c r="AL112" s="238"/>
      <c r="AM112" s="238"/>
      <c r="AN112" s="238"/>
      <c r="AO112" s="238"/>
      <c r="AP112" s="238"/>
      <c r="AQ112" s="238"/>
      <c r="AR112" s="238"/>
      <c r="AS112" s="238"/>
      <c r="AT112" s="238"/>
      <c r="AU112" s="238"/>
      <c r="AV112" s="238"/>
      <c r="AW112" s="238"/>
      <c r="AX112" s="238"/>
      <c r="AY112" s="238"/>
      <c r="AZ112" s="238"/>
      <c r="BA112" s="238"/>
      <c r="BB112" s="238"/>
      <c r="BC112" s="238"/>
      <c r="BD112" s="238"/>
      <c r="BE112" s="238"/>
      <c r="BF112" s="238"/>
      <c r="BG112" s="238"/>
      <c r="BH112" s="238"/>
      <c r="BI112" s="238"/>
      <c r="BJ112" s="238"/>
      <c r="BK112" s="238"/>
      <c r="BL112" s="238"/>
      <c r="BM112" s="238"/>
      <c r="BN112" s="238"/>
      <c r="BO112" s="238"/>
      <c r="BP112" s="238"/>
      <c r="BQ112" s="238"/>
      <c r="BR112" s="238"/>
      <c r="BS112" s="238"/>
      <c r="BT112" s="238"/>
    </row>
    <row r="113" spans="1:72" s="504" customFormat="1" ht="15.75" customHeight="1" x14ac:dyDescent="0.2">
      <c r="A113" s="251"/>
      <c r="B113" s="252"/>
      <c r="C113" s="270"/>
      <c r="D113" s="253"/>
      <c r="E113" s="253" t="s">
        <v>331</v>
      </c>
      <c r="F113" s="263" t="s">
        <v>146</v>
      </c>
      <c r="G113" s="264">
        <f>1079+1433+1201</f>
        <v>3713</v>
      </c>
      <c r="H113" s="238"/>
      <c r="I113" s="238"/>
      <c r="J113" s="238"/>
      <c r="K113" s="238"/>
      <c r="L113" s="238"/>
      <c r="M113" s="238"/>
      <c r="N113" s="238"/>
      <c r="O113" s="238"/>
      <c r="P113" s="238"/>
      <c r="Q113" s="238"/>
      <c r="R113" s="238"/>
      <c r="S113" s="238"/>
      <c r="T113" s="238"/>
      <c r="U113" s="238"/>
      <c r="V113" s="238"/>
      <c r="W113" s="238"/>
      <c r="X113" s="238"/>
      <c r="Y113" s="238"/>
      <c r="Z113" s="238"/>
      <c r="AA113" s="238"/>
      <c r="AB113" s="238"/>
      <c r="AC113" s="238"/>
      <c r="AD113" s="238"/>
      <c r="AE113" s="238"/>
      <c r="AF113" s="238"/>
      <c r="AG113" s="238"/>
      <c r="AH113" s="238"/>
      <c r="AI113" s="238"/>
      <c r="AJ113" s="238"/>
      <c r="AK113" s="238"/>
      <c r="AL113" s="238"/>
      <c r="AM113" s="238"/>
      <c r="AN113" s="238"/>
      <c r="AO113" s="238"/>
      <c r="AP113" s="238"/>
      <c r="AQ113" s="238"/>
      <c r="AR113" s="238"/>
      <c r="AS113" s="238"/>
      <c r="AT113" s="238"/>
      <c r="AU113" s="238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8"/>
      <c r="BF113" s="238"/>
      <c r="BG113" s="238"/>
      <c r="BH113" s="238"/>
      <c r="BI113" s="238"/>
      <c r="BJ113" s="238"/>
      <c r="BK113" s="238"/>
      <c r="BL113" s="238"/>
      <c r="BM113" s="238"/>
      <c r="BN113" s="238"/>
      <c r="BO113" s="238"/>
      <c r="BP113" s="238"/>
      <c r="BQ113" s="238"/>
      <c r="BR113" s="238"/>
      <c r="BS113" s="238"/>
      <c r="BT113" s="238"/>
    </row>
    <row r="114" spans="1:72" s="504" customFormat="1" ht="15.75" customHeight="1" x14ac:dyDescent="0.2">
      <c r="A114" s="251"/>
      <c r="B114" s="252"/>
      <c r="C114" s="270"/>
      <c r="D114" s="253"/>
      <c r="E114" s="253"/>
      <c r="F114" s="263"/>
      <c r="G114" s="264"/>
      <c r="H114" s="238"/>
      <c r="I114" s="238"/>
      <c r="J114" s="238"/>
      <c r="K114" s="238"/>
      <c r="L114" s="238"/>
      <c r="M114" s="238"/>
      <c r="N114" s="238"/>
      <c r="O114" s="238"/>
      <c r="P114" s="238"/>
      <c r="Q114" s="238"/>
      <c r="R114" s="238"/>
      <c r="S114" s="238"/>
      <c r="T114" s="238"/>
      <c r="U114" s="238"/>
      <c r="V114" s="238"/>
      <c r="W114" s="238"/>
      <c r="X114" s="238"/>
      <c r="Y114" s="238"/>
      <c r="Z114" s="238"/>
      <c r="AA114" s="238"/>
      <c r="AB114" s="238"/>
      <c r="AC114" s="238"/>
      <c r="AD114" s="238"/>
      <c r="AE114" s="238"/>
      <c r="AF114" s="238"/>
      <c r="AG114" s="238"/>
      <c r="AH114" s="238"/>
      <c r="AI114" s="238"/>
      <c r="AJ114" s="238"/>
      <c r="AK114" s="238"/>
      <c r="AL114" s="238"/>
      <c r="AM114" s="238"/>
      <c r="AN114" s="238"/>
      <c r="AO114" s="238"/>
      <c r="AP114" s="238"/>
      <c r="AQ114" s="238"/>
      <c r="AR114" s="238"/>
      <c r="AS114" s="238"/>
      <c r="AT114" s="238"/>
      <c r="AU114" s="238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8"/>
      <c r="BF114" s="238"/>
      <c r="BG114" s="238"/>
      <c r="BH114" s="238"/>
      <c r="BI114" s="238"/>
      <c r="BJ114" s="238"/>
      <c r="BK114" s="238"/>
      <c r="BL114" s="238"/>
      <c r="BM114" s="238"/>
      <c r="BN114" s="238"/>
      <c r="BO114" s="238"/>
      <c r="BP114" s="238"/>
      <c r="BQ114" s="238"/>
      <c r="BR114" s="238"/>
      <c r="BS114" s="238"/>
      <c r="BT114" s="238"/>
    </row>
    <row r="115" spans="1:72" s="504" customFormat="1" ht="15.75" customHeight="1" x14ac:dyDescent="0.2">
      <c r="A115" s="251"/>
      <c r="B115" s="506" t="s">
        <v>61</v>
      </c>
      <c r="C115" s="253" t="s">
        <v>353</v>
      </c>
      <c r="D115" s="253" t="s">
        <v>360</v>
      </c>
      <c r="E115" s="259" t="s">
        <v>146</v>
      </c>
      <c r="F115" s="260" t="s">
        <v>146</v>
      </c>
      <c r="G115" s="261">
        <f>SUM(G117)</f>
        <v>31957.41</v>
      </c>
      <c r="H115" s="238"/>
      <c r="I115" s="238"/>
      <c r="J115" s="238"/>
      <c r="K115" s="238"/>
      <c r="L115" s="238"/>
      <c r="M115" s="238"/>
      <c r="N115" s="238"/>
      <c r="O115" s="238"/>
      <c r="P115" s="238"/>
      <c r="Q115" s="238"/>
      <c r="R115" s="238"/>
      <c r="S115" s="238"/>
      <c r="T115" s="238"/>
      <c r="U115" s="238"/>
      <c r="V115" s="238"/>
      <c r="W115" s="238"/>
      <c r="X115" s="238"/>
      <c r="Y115" s="238"/>
      <c r="Z115" s="238"/>
      <c r="AA115" s="238"/>
      <c r="AB115" s="238"/>
      <c r="AC115" s="238"/>
      <c r="AD115" s="238"/>
      <c r="AE115" s="238"/>
      <c r="AF115" s="238"/>
      <c r="AG115" s="238"/>
      <c r="AH115" s="238"/>
      <c r="AI115" s="238"/>
      <c r="AJ115" s="238"/>
      <c r="AK115" s="238"/>
      <c r="AL115" s="238"/>
      <c r="AM115" s="238"/>
      <c r="AN115" s="238"/>
      <c r="AO115" s="238"/>
      <c r="AP115" s="238"/>
      <c r="AQ115" s="238"/>
      <c r="AR115" s="238"/>
      <c r="AS115" s="238"/>
      <c r="AT115" s="238"/>
      <c r="AU115" s="238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8"/>
      <c r="BF115" s="238"/>
      <c r="BG115" s="238"/>
      <c r="BH115" s="238"/>
      <c r="BI115" s="238"/>
      <c r="BJ115" s="238"/>
      <c r="BK115" s="238"/>
      <c r="BL115" s="238"/>
      <c r="BM115" s="238"/>
      <c r="BN115" s="238"/>
      <c r="BO115" s="238"/>
      <c r="BP115" s="238"/>
      <c r="BQ115" s="238"/>
      <c r="BR115" s="238"/>
      <c r="BS115" s="238"/>
      <c r="BT115" s="238"/>
    </row>
    <row r="116" spans="1:72" s="504" customFormat="1" ht="15.75" customHeight="1" x14ac:dyDescent="0.2">
      <c r="A116" s="251"/>
      <c r="B116" s="252"/>
      <c r="C116" s="270"/>
      <c r="D116" s="253"/>
      <c r="E116" s="253"/>
      <c r="F116" s="263"/>
      <c r="G116" s="264"/>
      <c r="H116" s="238"/>
      <c r="I116" s="238"/>
      <c r="J116" s="238"/>
      <c r="K116" s="238"/>
      <c r="L116" s="238"/>
      <c r="M116" s="238"/>
      <c r="N116" s="238"/>
      <c r="O116" s="238"/>
      <c r="P116" s="238"/>
      <c r="Q116" s="238"/>
      <c r="R116" s="238"/>
      <c r="S116" s="238"/>
      <c r="T116" s="238"/>
      <c r="U116" s="238"/>
      <c r="V116" s="238"/>
      <c r="W116" s="238"/>
      <c r="X116" s="238"/>
      <c r="Y116" s="238"/>
      <c r="Z116" s="238"/>
      <c r="AA116" s="238"/>
      <c r="AB116" s="238"/>
      <c r="AC116" s="238"/>
      <c r="AD116" s="238"/>
      <c r="AE116" s="238"/>
      <c r="AF116" s="238"/>
      <c r="AG116" s="238"/>
      <c r="AH116" s="238"/>
      <c r="AI116" s="238"/>
      <c r="AJ116" s="238"/>
      <c r="AK116" s="238"/>
      <c r="AL116" s="238"/>
      <c r="AM116" s="238"/>
      <c r="AN116" s="238"/>
      <c r="AO116" s="238"/>
      <c r="AP116" s="238"/>
      <c r="AQ116" s="238"/>
      <c r="AR116" s="238"/>
      <c r="AS116" s="238"/>
      <c r="AT116" s="238"/>
      <c r="AU116" s="238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8"/>
      <c r="BF116" s="238"/>
      <c r="BG116" s="238"/>
      <c r="BH116" s="238"/>
      <c r="BI116" s="238"/>
      <c r="BJ116" s="238"/>
      <c r="BK116" s="238"/>
      <c r="BL116" s="238"/>
      <c r="BM116" s="238"/>
      <c r="BN116" s="238"/>
      <c r="BO116" s="238"/>
      <c r="BP116" s="238"/>
      <c r="BQ116" s="238"/>
      <c r="BR116" s="238"/>
      <c r="BS116" s="238"/>
      <c r="BT116" s="238"/>
    </row>
    <row r="117" spans="1:72" s="504" customFormat="1" ht="15.75" customHeight="1" x14ac:dyDescent="0.2">
      <c r="A117" s="251"/>
      <c r="B117" s="252"/>
      <c r="C117" s="270"/>
      <c r="D117" s="253"/>
      <c r="E117" s="253"/>
      <c r="F117" s="263"/>
      <c r="G117" s="505">
        <f>SUM(G118:G120)</f>
        <v>31957.41</v>
      </c>
      <c r="H117" s="238"/>
      <c r="I117" s="238"/>
      <c r="J117" s="238"/>
      <c r="K117" s="238"/>
      <c r="L117" s="238"/>
      <c r="M117" s="238"/>
      <c r="N117" s="238"/>
      <c r="O117" s="238"/>
      <c r="P117" s="238"/>
      <c r="Q117" s="238"/>
      <c r="R117" s="238"/>
      <c r="S117" s="238"/>
      <c r="T117" s="238"/>
      <c r="U117" s="238"/>
      <c r="V117" s="238"/>
      <c r="W117" s="238"/>
      <c r="X117" s="238"/>
      <c r="Y117" s="238"/>
      <c r="Z117" s="238"/>
      <c r="AA117" s="238"/>
      <c r="AB117" s="238"/>
      <c r="AC117" s="238"/>
      <c r="AD117" s="238"/>
      <c r="AE117" s="238"/>
      <c r="AF117" s="238"/>
      <c r="AG117" s="238"/>
      <c r="AH117" s="238"/>
      <c r="AI117" s="238"/>
      <c r="AJ117" s="238"/>
      <c r="AK117" s="238"/>
      <c r="AL117" s="238"/>
      <c r="AM117" s="238"/>
      <c r="AN117" s="238"/>
      <c r="AO117" s="238"/>
      <c r="AP117" s="238"/>
      <c r="AQ117" s="238"/>
      <c r="AR117" s="238"/>
      <c r="AS117" s="238"/>
      <c r="AT117" s="238"/>
      <c r="AU117" s="238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8"/>
      <c r="BF117" s="238"/>
      <c r="BG117" s="238"/>
      <c r="BH117" s="238"/>
      <c r="BI117" s="238"/>
      <c r="BJ117" s="238"/>
      <c r="BK117" s="238"/>
      <c r="BL117" s="238"/>
      <c r="BM117" s="238"/>
      <c r="BN117" s="238"/>
      <c r="BO117" s="238"/>
      <c r="BP117" s="238"/>
      <c r="BQ117" s="238"/>
      <c r="BR117" s="238"/>
      <c r="BS117" s="238"/>
      <c r="BT117" s="238"/>
    </row>
    <row r="118" spans="1:72" s="504" customFormat="1" ht="15.75" customHeight="1" x14ac:dyDescent="0.2">
      <c r="A118" s="251"/>
      <c r="B118" s="252"/>
      <c r="C118" s="270"/>
      <c r="D118" s="253"/>
      <c r="E118" s="253" t="s">
        <v>113</v>
      </c>
      <c r="F118" s="263" t="s">
        <v>146</v>
      </c>
      <c r="G118" s="264">
        <f>4417.41</f>
        <v>4417.41</v>
      </c>
      <c r="H118" s="238"/>
      <c r="I118" s="238"/>
      <c r="J118" s="238"/>
      <c r="K118" s="238"/>
      <c r="L118" s="238"/>
      <c r="M118" s="238"/>
      <c r="N118" s="238"/>
      <c r="O118" s="238"/>
      <c r="P118" s="238"/>
      <c r="Q118" s="238"/>
      <c r="R118" s="238"/>
      <c r="S118" s="238"/>
      <c r="T118" s="238"/>
      <c r="U118" s="238"/>
      <c r="V118" s="238"/>
      <c r="W118" s="238"/>
      <c r="X118" s="238"/>
      <c r="Y118" s="238"/>
      <c r="Z118" s="238"/>
      <c r="AA118" s="238"/>
      <c r="AB118" s="238"/>
      <c r="AC118" s="238"/>
      <c r="AD118" s="238"/>
      <c r="AE118" s="238"/>
      <c r="AF118" s="238"/>
      <c r="AG118" s="238"/>
      <c r="AH118" s="238"/>
      <c r="AI118" s="238"/>
      <c r="AJ118" s="238"/>
      <c r="AK118" s="238"/>
      <c r="AL118" s="238"/>
      <c r="AM118" s="238"/>
      <c r="AN118" s="238"/>
      <c r="AO118" s="238"/>
      <c r="AP118" s="238"/>
      <c r="AQ118" s="238"/>
      <c r="AR118" s="238"/>
      <c r="AS118" s="238"/>
      <c r="AT118" s="238"/>
      <c r="AU118" s="238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8"/>
      <c r="BF118" s="238"/>
      <c r="BG118" s="238"/>
      <c r="BH118" s="238"/>
      <c r="BI118" s="238"/>
      <c r="BJ118" s="238"/>
      <c r="BK118" s="238"/>
      <c r="BL118" s="238"/>
      <c r="BM118" s="238"/>
      <c r="BN118" s="238"/>
      <c r="BO118" s="238"/>
      <c r="BP118" s="238"/>
      <c r="BQ118" s="238"/>
      <c r="BR118" s="238"/>
      <c r="BS118" s="238"/>
      <c r="BT118" s="238"/>
    </row>
    <row r="119" spans="1:72" s="504" customFormat="1" ht="15.75" customHeight="1" x14ac:dyDescent="0.2">
      <c r="A119" s="251"/>
      <c r="B119" s="252"/>
      <c r="C119" s="270"/>
      <c r="D119" s="253"/>
      <c r="E119" s="253" t="s">
        <v>355</v>
      </c>
      <c r="F119" s="263" t="s">
        <v>146</v>
      </c>
      <c r="G119" s="264">
        <f>7396+8670+6065</f>
        <v>22131</v>
      </c>
      <c r="H119" s="238"/>
      <c r="I119" s="238"/>
      <c r="J119" s="238"/>
      <c r="K119" s="238"/>
      <c r="L119" s="238"/>
      <c r="M119" s="238"/>
      <c r="N119" s="238"/>
      <c r="O119" s="238"/>
      <c r="P119" s="238"/>
      <c r="Q119" s="238"/>
      <c r="R119" s="238"/>
      <c r="S119" s="238"/>
      <c r="T119" s="238"/>
      <c r="U119" s="238"/>
      <c r="V119" s="238"/>
      <c r="W119" s="238"/>
      <c r="X119" s="238"/>
      <c r="Y119" s="238"/>
      <c r="Z119" s="238"/>
      <c r="AA119" s="238"/>
      <c r="AB119" s="238"/>
      <c r="AC119" s="238"/>
      <c r="AD119" s="238"/>
      <c r="AE119" s="238"/>
      <c r="AF119" s="238"/>
      <c r="AG119" s="238"/>
      <c r="AH119" s="238"/>
      <c r="AI119" s="238"/>
      <c r="AJ119" s="238"/>
      <c r="AK119" s="238"/>
      <c r="AL119" s="238"/>
      <c r="AM119" s="238"/>
      <c r="AN119" s="238"/>
      <c r="AO119" s="238"/>
      <c r="AP119" s="238"/>
      <c r="AQ119" s="238"/>
      <c r="AR119" s="238"/>
      <c r="AS119" s="238"/>
      <c r="AT119" s="238"/>
      <c r="AU119" s="238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8"/>
      <c r="BF119" s="238"/>
      <c r="BG119" s="238"/>
      <c r="BH119" s="238"/>
      <c r="BI119" s="238"/>
      <c r="BJ119" s="238"/>
      <c r="BK119" s="238"/>
      <c r="BL119" s="238"/>
      <c r="BM119" s="238"/>
      <c r="BN119" s="238"/>
      <c r="BO119" s="238"/>
      <c r="BP119" s="238"/>
      <c r="BQ119" s="238"/>
      <c r="BR119" s="238"/>
      <c r="BS119" s="238"/>
      <c r="BT119" s="238"/>
    </row>
    <row r="120" spans="1:72" s="504" customFormat="1" ht="15.75" customHeight="1" x14ac:dyDescent="0.2">
      <c r="A120" s="251"/>
      <c r="B120" s="252"/>
      <c r="C120" s="270"/>
      <c r="D120" s="253"/>
      <c r="E120" s="253" t="s">
        <v>331</v>
      </c>
      <c r="F120" s="263" t="s">
        <v>146</v>
      </c>
      <c r="G120" s="264">
        <f>1808+2118+1483</f>
        <v>5409</v>
      </c>
      <c r="H120" s="238"/>
      <c r="I120" s="238"/>
      <c r="J120" s="238"/>
      <c r="K120" s="238"/>
      <c r="L120" s="238"/>
      <c r="M120" s="238"/>
      <c r="N120" s="238"/>
      <c r="O120" s="238"/>
      <c r="P120" s="238"/>
      <c r="Q120" s="238"/>
      <c r="R120" s="238"/>
      <c r="S120" s="238"/>
      <c r="T120" s="238"/>
      <c r="U120" s="238"/>
      <c r="V120" s="238"/>
      <c r="W120" s="238"/>
      <c r="X120" s="238"/>
      <c r="Y120" s="238"/>
      <c r="Z120" s="238"/>
      <c r="AA120" s="238"/>
      <c r="AB120" s="238"/>
      <c r="AC120" s="238"/>
      <c r="AD120" s="238"/>
      <c r="AE120" s="238"/>
      <c r="AF120" s="238"/>
      <c r="AG120" s="238"/>
      <c r="AH120" s="238"/>
      <c r="AI120" s="238"/>
      <c r="AJ120" s="238"/>
      <c r="AK120" s="238"/>
      <c r="AL120" s="238"/>
      <c r="AM120" s="238"/>
      <c r="AN120" s="238"/>
      <c r="AO120" s="238"/>
      <c r="AP120" s="238"/>
      <c r="AQ120" s="238"/>
      <c r="AR120" s="238"/>
      <c r="AS120" s="238"/>
      <c r="AT120" s="238"/>
      <c r="AU120" s="238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8"/>
      <c r="BF120" s="238"/>
      <c r="BG120" s="238"/>
      <c r="BH120" s="238"/>
      <c r="BI120" s="238"/>
      <c r="BJ120" s="238"/>
      <c r="BK120" s="238"/>
      <c r="BL120" s="238"/>
      <c r="BM120" s="238"/>
      <c r="BN120" s="238"/>
      <c r="BO120" s="238"/>
      <c r="BP120" s="238"/>
      <c r="BQ120" s="238"/>
      <c r="BR120" s="238"/>
      <c r="BS120" s="238"/>
      <c r="BT120" s="238"/>
    </row>
    <row r="121" spans="1:72" s="504" customFormat="1" ht="15.75" customHeight="1" x14ac:dyDescent="0.2">
      <c r="A121" s="251"/>
      <c r="B121" s="252"/>
      <c r="C121" s="270"/>
      <c r="D121" s="253"/>
      <c r="E121" s="253"/>
      <c r="F121" s="263"/>
      <c r="G121" s="264"/>
      <c r="H121" s="238"/>
      <c r="I121" s="238"/>
      <c r="J121" s="238"/>
      <c r="K121" s="238"/>
      <c r="L121" s="238"/>
      <c r="M121" s="238"/>
      <c r="N121" s="238"/>
      <c r="O121" s="238"/>
      <c r="P121" s="238"/>
      <c r="Q121" s="238"/>
      <c r="R121" s="238"/>
      <c r="S121" s="238"/>
      <c r="T121" s="238"/>
      <c r="U121" s="238"/>
      <c r="V121" s="238"/>
      <c r="W121" s="238"/>
      <c r="X121" s="238"/>
      <c r="Y121" s="238"/>
      <c r="Z121" s="238"/>
      <c r="AA121" s="238"/>
      <c r="AB121" s="238"/>
      <c r="AC121" s="238"/>
      <c r="AD121" s="238"/>
      <c r="AE121" s="238"/>
      <c r="AF121" s="238"/>
      <c r="AG121" s="238"/>
      <c r="AH121" s="238"/>
      <c r="AI121" s="238"/>
      <c r="AJ121" s="238"/>
      <c r="AK121" s="238"/>
      <c r="AL121" s="238"/>
      <c r="AM121" s="238"/>
      <c r="AN121" s="238"/>
      <c r="AO121" s="238"/>
      <c r="AP121" s="238"/>
      <c r="AQ121" s="238"/>
      <c r="AR121" s="238"/>
      <c r="AS121" s="238"/>
      <c r="AT121" s="238"/>
      <c r="AU121" s="238"/>
      <c r="AV121" s="238"/>
      <c r="AW121" s="238"/>
      <c r="AX121" s="238"/>
      <c r="AY121" s="238"/>
      <c r="AZ121" s="238"/>
      <c r="BA121" s="238"/>
      <c r="BB121" s="238"/>
      <c r="BC121" s="238"/>
      <c r="BD121" s="238"/>
      <c r="BE121" s="238"/>
      <c r="BF121" s="238"/>
      <c r="BG121" s="238"/>
      <c r="BH121" s="238"/>
      <c r="BI121" s="238"/>
      <c r="BJ121" s="238"/>
      <c r="BK121" s="238"/>
      <c r="BL121" s="238"/>
      <c r="BM121" s="238"/>
      <c r="BN121" s="238"/>
      <c r="BO121" s="238"/>
      <c r="BP121" s="238"/>
      <c r="BQ121" s="238"/>
      <c r="BR121" s="238"/>
      <c r="BS121" s="238"/>
      <c r="BT121" s="238"/>
    </row>
    <row r="122" spans="1:72" s="504" customFormat="1" ht="15.75" customHeight="1" x14ac:dyDescent="0.2">
      <c r="A122" s="251"/>
      <c r="B122" s="506" t="s">
        <v>61</v>
      </c>
      <c r="C122" s="253" t="s">
        <v>353</v>
      </c>
      <c r="D122" s="253" t="s">
        <v>361</v>
      </c>
      <c r="E122" s="254" t="s">
        <v>146</v>
      </c>
      <c r="F122" s="256" t="s">
        <v>146</v>
      </c>
      <c r="G122" s="255">
        <f>SUM(G124)</f>
        <v>10882</v>
      </c>
      <c r="H122" s="238"/>
      <c r="I122" s="238"/>
      <c r="J122" s="238"/>
      <c r="K122" s="238"/>
      <c r="L122" s="238"/>
      <c r="M122" s="238"/>
      <c r="N122" s="238"/>
      <c r="O122" s="238"/>
      <c r="P122" s="238"/>
      <c r="Q122" s="238"/>
      <c r="R122" s="238"/>
      <c r="S122" s="238"/>
      <c r="T122" s="238"/>
      <c r="U122" s="238"/>
      <c r="V122" s="238"/>
      <c r="W122" s="238"/>
      <c r="X122" s="238"/>
      <c r="Y122" s="238"/>
      <c r="Z122" s="238"/>
      <c r="AA122" s="238"/>
      <c r="AB122" s="238"/>
      <c r="AC122" s="238"/>
      <c r="AD122" s="238"/>
      <c r="AE122" s="238"/>
      <c r="AF122" s="238"/>
      <c r="AG122" s="238"/>
      <c r="AH122" s="238"/>
      <c r="AI122" s="238"/>
      <c r="AJ122" s="238"/>
      <c r="AK122" s="238"/>
      <c r="AL122" s="238"/>
      <c r="AM122" s="238"/>
      <c r="AN122" s="238"/>
      <c r="AO122" s="238"/>
      <c r="AP122" s="238"/>
      <c r="AQ122" s="238"/>
      <c r="AR122" s="238"/>
      <c r="AS122" s="238"/>
      <c r="AT122" s="238"/>
      <c r="AU122" s="238"/>
      <c r="AV122" s="238"/>
      <c r="AW122" s="238"/>
      <c r="AX122" s="238"/>
      <c r="AY122" s="238"/>
      <c r="AZ122" s="238"/>
      <c r="BA122" s="238"/>
      <c r="BB122" s="238"/>
      <c r="BC122" s="238"/>
      <c r="BD122" s="238"/>
      <c r="BE122" s="238"/>
      <c r="BF122" s="238"/>
      <c r="BG122" s="238"/>
      <c r="BH122" s="238"/>
      <c r="BI122" s="238"/>
      <c r="BJ122" s="238"/>
      <c r="BK122" s="238"/>
      <c r="BL122" s="238"/>
      <c r="BM122" s="238"/>
      <c r="BN122" s="238"/>
      <c r="BO122" s="238"/>
      <c r="BP122" s="238"/>
      <c r="BQ122" s="238"/>
      <c r="BR122" s="238"/>
      <c r="BS122" s="238"/>
      <c r="BT122" s="238"/>
    </row>
    <row r="123" spans="1:72" s="504" customFormat="1" ht="15.75" customHeight="1" x14ac:dyDescent="0.2">
      <c r="A123" s="251"/>
      <c r="B123" s="252"/>
      <c r="C123" s="270"/>
      <c r="D123" s="253"/>
      <c r="E123" s="253"/>
      <c r="F123" s="263"/>
      <c r="G123" s="264"/>
      <c r="H123" s="238"/>
      <c r="I123" s="238"/>
      <c r="J123" s="238"/>
      <c r="K123" s="238"/>
      <c r="L123" s="238"/>
      <c r="M123" s="238"/>
      <c r="N123" s="238"/>
      <c r="O123" s="238"/>
      <c r="P123" s="238"/>
      <c r="Q123" s="238"/>
      <c r="R123" s="238"/>
      <c r="S123" s="238"/>
      <c r="T123" s="238"/>
      <c r="U123" s="238"/>
      <c r="V123" s="238"/>
      <c r="W123" s="238"/>
      <c r="X123" s="238"/>
      <c r="Y123" s="238"/>
      <c r="Z123" s="238"/>
      <c r="AA123" s="238"/>
      <c r="AB123" s="238"/>
      <c r="AC123" s="238"/>
      <c r="AD123" s="238"/>
      <c r="AE123" s="238"/>
      <c r="AF123" s="238"/>
      <c r="AG123" s="238"/>
      <c r="AH123" s="238"/>
      <c r="AI123" s="238"/>
      <c r="AJ123" s="238"/>
      <c r="AK123" s="238"/>
      <c r="AL123" s="238"/>
      <c r="AM123" s="238"/>
      <c r="AN123" s="238"/>
      <c r="AO123" s="238"/>
      <c r="AP123" s="238"/>
      <c r="AQ123" s="238"/>
      <c r="AR123" s="238"/>
      <c r="AS123" s="238"/>
      <c r="AT123" s="238"/>
      <c r="AU123" s="238"/>
      <c r="AV123" s="238"/>
      <c r="AW123" s="238"/>
      <c r="AX123" s="238"/>
      <c r="AY123" s="238"/>
      <c r="AZ123" s="238"/>
      <c r="BA123" s="238"/>
      <c r="BB123" s="238"/>
      <c r="BC123" s="238"/>
      <c r="BD123" s="238"/>
      <c r="BE123" s="238"/>
      <c r="BF123" s="238"/>
      <c r="BG123" s="238"/>
      <c r="BH123" s="238"/>
      <c r="BI123" s="238"/>
      <c r="BJ123" s="238"/>
      <c r="BK123" s="238"/>
      <c r="BL123" s="238"/>
      <c r="BM123" s="238"/>
      <c r="BN123" s="238"/>
      <c r="BO123" s="238"/>
      <c r="BP123" s="238"/>
      <c r="BQ123" s="238"/>
      <c r="BR123" s="238"/>
      <c r="BS123" s="238"/>
      <c r="BT123" s="238"/>
    </row>
    <row r="124" spans="1:72" s="504" customFormat="1" ht="15.75" customHeight="1" x14ac:dyDescent="0.2">
      <c r="A124" s="251"/>
      <c r="B124" s="252"/>
      <c r="C124" s="270"/>
      <c r="D124" s="253"/>
      <c r="E124" s="253"/>
      <c r="F124" s="263"/>
      <c r="G124" s="505">
        <f>SUM(G125:G126)</f>
        <v>10882</v>
      </c>
      <c r="H124" s="238"/>
      <c r="I124" s="238"/>
      <c r="J124" s="238"/>
      <c r="K124" s="238"/>
      <c r="L124" s="238"/>
      <c r="M124" s="238"/>
      <c r="N124" s="238"/>
      <c r="O124" s="238"/>
      <c r="P124" s="238"/>
      <c r="Q124" s="238"/>
      <c r="R124" s="238"/>
      <c r="S124" s="238"/>
      <c r="T124" s="238"/>
      <c r="U124" s="238"/>
      <c r="V124" s="238"/>
      <c r="W124" s="238"/>
      <c r="X124" s="238"/>
      <c r="Y124" s="238"/>
      <c r="Z124" s="238"/>
      <c r="AA124" s="238"/>
      <c r="AB124" s="238"/>
      <c r="AC124" s="238"/>
      <c r="AD124" s="238"/>
      <c r="AE124" s="238"/>
      <c r="AF124" s="238"/>
      <c r="AG124" s="238"/>
      <c r="AH124" s="238"/>
      <c r="AI124" s="238"/>
      <c r="AJ124" s="238"/>
      <c r="AK124" s="238"/>
      <c r="AL124" s="238"/>
      <c r="AM124" s="238"/>
      <c r="AN124" s="238"/>
      <c r="AO124" s="238"/>
      <c r="AP124" s="238"/>
      <c r="AQ124" s="238"/>
      <c r="AR124" s="238"/>
      <c r="AS124" s="238"/>
      <c r="AT124" s="238"/>
      <c r="AU124" s="238"/>
      <c r="AV124" s="238"/>
      <c r="AW124" s="238"/>
      <c r="AX124" s="238"/>
      <c r="AY124" s="238"/>
      <c r="AZ124" s="238"/>
      <c r="BA124" s="238"/>
      <c r="BB124" s="238"/>
      <c r="BC124" s="238"/>
      <c r="BD124" s="238"/>
      <c r="BE124" s="238"/>
      <c r="BF124" s="238"/>
      <c r="BG124" s="238"/>
      <c r="BH124" s="238"/>
      <c r="BI124" s="238"/>
      <c r="BJ124" s="238"/>
      <c r="BK124" s="238"/>
      <c r="BL124" s="238"/>
      <c r="BM124" s="238"/>
      <c r="BN124" s="238"/>
      <c r="BO124" s="238"/>
      <c r="BP124" s="238"/>
      <c r="BQ124" s="238"/>
      <c r="BR124" s="238"/>
      <c r="BS124" s="238"/>
      <c r="BT124" s="238"/>
    </row>
    <row r="125" spans="1:72" s="504" customFormat="1" ht="15.75" customHeight="1" x14ac:dyDescent="0.2">
      <c r="A125" s="251"/>
      <c r="B125" s="252"/>
      <c r="C125" s="270"/>
      <c r="D125" s="253"/>
      <c r="E125" s="253" t="s">
        <v>355</v>
      </c>
      <c r="F125" s="263" t="s">
        <v>146</v>
      </c>
      <c r="G125" s="264">
        <f>2060+2334+4352</f>
        <v>8746</v>
      </c>
      <c r="H125" s="238"/>
      <c r="I125" s="238"/>
      <c r="J125" s="238"/>
      <c r="K125" s="238"/>
      <c r="L125" s="238"/>
      <c r="M125" s="238"/>
      <c r="N125" s="238"/>
      <c r="O125" s="238"/>
      <c r="P125" s="238"/>
      <c r="Q125" s="238"/>
      <c r="R125" s="238"/>
      <c r="S125" s="238"/>
      <c r="T125" s="238"/>
      <c r="U125" s="238"/>
      <c r="V125" s="238"/>
      <c r="W125" s="238"/>
      <c r="X125" s="238"/>
      <c r="Y125" s="238"/>
      <c r="Z125" s="238"/>
      <c r="AA125" s="238"/>
      <c r="AB125" s="238"/>
      <c r="AC125" s="238"/>
      <c r="AD125" s="238"/>
      <c r="AE125" s="238"/>
      <c r="AF125" s="238"/>
      <c r="AG125" s="238"/>
      <c r="AH125" s="238"/>
      <c r="AI125" s="238"/>
      <c r="AJ125" s="238"/>
      <c r="AK125" s="238"/>
      <c r="AL125" s="238"/>
      <c r="AM125" s="238"/>
      <c r="AN125" s="238"/>
      <c r="AO125" s="238"/>
      <c r="AP125" s="238"/>
      <c r="AQ125" s="238"/>
      <c r="AR125" s="238"/>
      <c r="AS125" s="238"/>
      <c r="AT125" s="238"/>
      <c r="AU125" s="238"/>
      <c r="AV125" s="238"/>
      <c r="AW125" s="238"/>
      <c r="AX125" s="238"/>
      <c r="AY125" s="238"/>
      <c r="AZ125" s="238"/>
      <c r="BA125" s="238"/>
      <c r="BB125" s="238"/>
      <c r="BC125" s="238"/>
      <c r="BD125" s="238"/>
      <c r="BE125" s="238"/>
      <c r="BF125" s="238"/>
      <c r="BG125" s="238"/>
      <c r="BH125" s="238"/>
      <c r="BI125" s="238"/>
      <c r="BJ125" s="238"/>
      <c r="BK125" s="238"/>
      <c r="BL125" s="238"/>
      <c r="BM125" s="238"/>
      <c r="BN125" s="238"/>
      <c r="BO125" s="238"/>
      <c r="BP125" s="238"/>
      <c r="BQ125" s="238"/>
      <c r="BR125" s="238"/>
      <c r="BS125" s="238"/>
      <c r="BT125" s="238"/>
    </row>
    <row r="126" spans="1:72" s="504" customFormat="1" ht="15.75" customHeight="1" x14ac:dyDescent="0.2">
      <c r="A126" s="251"/>
      <c r="B126" s="252"/>
      <c r="C126" s="270"/>
      <c r="D126" s="253"/>
      <c r="E126" s="253" t="s">
        <v>331</v>
      </c>
      <c r="F126" s="263" t="s">
        <v>146</v>
      </c>
      <c r="G126" s="264">
        <f>504+570+1062</f>
        <v>2136</v>
      </c>
      <c r="H126" s="238"/>
      <c r="I126" s="238"/>
      <c r="J126" s="238"/>
      <c r="K126" s="238"/>
      <c r="L126" s="238"/>
      <c r="M126" s="238"/>
      <c r="N126" s="238"/>
      <c r="O126" s="238"/>
      <c r="P126" s="238"/>
      <c r="Q126" s="238"/>
      <c r="R126" s="238"/>
      <c r="S126" s="238"/>
      <c r="T126" s="238"/>
      <c r="U126" s="238"/>
      <c r="V126" s="238"/>
      <c r="W126" s="238"/>
      <c r="X126" s="238"/>
      <c r="Y126" s="238"/>
      <c r="Z126" s="238"/>
      <c r="AA126" s="238"/>
      <c r="AB126" s="238"/>
      <c r="AC126" s="238"/>
      <c r="AD126" s="238"/>
      <c r="AE126" s="238"/>
      <c r="AF126" s="238"/>
      <c r="AG126" s="238"/>
      <c r="AH126" s="238"/>
      <c r="AI126" s="238"/>
      <c r="AJ126" s="238"/>
      <c r="AK126" s="238"/>
      <c r="AL126" s="238"/>
      <c r="AM126" s="238"/>
      <c r="AN126" s="238"/>
      <c r="AO126" s="238"/>
      <c r="AP126" s="238"/>
      <c r="AQ126" s="238"/>
      <c r="AR126" s="238"/>
      <c r="AS126" s="238"/>
      <c r="AT126" s="238"/>
      <c r="AU126" s="238"/>
      <c r="AV126" s="238"/>
      <c r="AW126" s="238"/>
      <c r="AX126" s="238"/>
      <c r="AY126" s="238"/>
      <c r="AZ126" s="238"/>
      <c r="BA126" s="238"/>
      <c r="BB126" s="238"/>
      <c r="BC126" s="238"/>
      <c r="BD126" s="238"/>
      <c r="BE126" s="238"/>
      <c r="BF126" s="238"/>
      <c r="BG126" s="238"/>
      <c r="BH126" s="238"/>
      <c r="BI126" s="238"/>
      <c r="BJ126" s="238"/>
      <c r="BK126" s="238"/>
      <c r="BL126" s="238"/>
      <c r="BM126" s="238"/>
      <c r="BN126" s="238"/>
      <c r="BO126" s="238"/>
      <c r="BP126" s="238"/>
      <c r="BQ126" s="238"/>
      <c r="BR126" s="238"/>
      <c r="BS126" s="238"/>
      <c r="BT126" s="238"/>
    </row>
    <row r="127" spans="1:72" s="504" customFormat="1" ht="11.25" customHeight="1" x14ac:dyDescent="0.2">
      <c r="A127" s="265"/>
      <c r="B127" s="266"/>
      <c r="C127" s="267"/>
      <c r="D127" s="254"/>
      <c r="E127" s="254"/>
      <c r="F127" s="256"/>
      <c r="G127" s="268"/>
      <c r="H127" s="238"/>
      <c r="I127" s="238"/>
      <c r="J127" s="238"/>
      <c r="K127" s="238"/>
      <c r="L127" s="238"/>
      <c r="M127" s="238"/>
      <c r="N127" s="238"/>
      <c r="O127" s="238"/>
      <c r="P127" s="238"/>
      <c r="Q127" s="238"/>
      <c r="R127" s="238"/>
      <c r="S127" s="238"/>
      <c r="T127" s="238"/>
      <c r="U127" s="238"/>
      <c r="V127" s="238"/>
      <c r="W127" s="238"/>
      <c r="X127" s="238"/>
      <c r="Y127" s="238"/>
      <c r="Z127" s="238"/>
      <c r="AA127" s="238"/>
      <c r="AB127" s="238"/>
      <c r="AC127" s="238"/>
      <c r="AD127" s="238"/>
      <c r="AE127" s="238"/>
      <c r="AF127" s="238"/>
      <c r="AG127" s="238"/>
      <c r="AH127" s="238"/>
      <c r="AI127" s="238"/>
      <c r="AJ127" s="238"/>
      <c r="AK127" s="238"/>
      <c r="AL127" s="238"/>
      <c r="AM127" s="238"/>
      <c r="AN127" s="238"/>
      <c r="AO127" s="238"/>
      <c r="AP127" s="238"/>
      <c r="AQ127" s="238"/>
      <c r="AR127" s="238"/>
      <c r="AS127" s="238"/>
      <c r="AT127" s="238"/>
      <c r="AU127" s="238"/>
      <c r="AV127" s="238"/>
      <c r="AW127" s="238"/>
      <c r="AX127" s="238"/>
      <c r="AY127" s="238"/>
      <c r="AZ127" s="238"/>
      <c r="BA127" s="238"/>
      <c r="BB127" s="238"/>
      <c r="BC127" s="238"/>
      <c r="BD127" s="238"/>
      <c r="BE127" s="238"/>
      <c r="BF127" s="238"/>
      <c r="BG127" s="238"/>
      <c r="BH127" s="238"/>
      <c r="BI127" s="238"/>
      <c r="BJ127" s="238"/>
      <c r="BK127" s="238"/>
      <c r="BL127" s="238"/>
      <c r="BM127" s="238"/>
      <c r="BN127" s="238"/>
      <c r="BO127" s="238"/>
      <c r="BP127" s="238"/>
      <c r="BQ127" s="238"/>
      <c r="BR127" s="238"/>
      <c r="BS127" s="238"/>
      <c r="BT127" s="238"/>
    </row>
    <row r="128" spans="1:72" s="504" customFormat="1" ht="18.75" customHeight="1" x14ac:dyDescent="0.2">
      <c r="A128" s="251"/>
      <c r="B128" s="506" t="s">
        <v>356</v>
      </c>
      <c r="C128" s="253" t="s">
        <v>353</v>
      </c>
      <c r="D128" s="253" t="s">
        <v>361</v>
      </c>
      <c r="E128" s="254" t="s">
        <v>146</v>
      </c>
      <c r="F128" s="256" t="s">
        <v>146</v>
      </c>
      <c r="G128" s="255">
        <f>SUM(G130)</f>
        <v>2378.67</v>
      </c>
      <c r="H128" s="238"/>
      <c r="I128" s="238"/>
      <c r="J128" s="238"/>
      <c r="K128" s="238"/>
      <c r="L128" s="238"/>
      <c r="M128" s="238"/>
      <c r="N128" s="238"/>
      <c r="O128" s="238"/>
      <c r="P128" s="238"/>
      <c r="Q128" s="238"/>
      <c r="R128" s="238"/>
      <c r="S128" s="238"/>
      <c r="T128" s="238"/>
      <c r="U128" s="238"/>
      <c r="V128" s="238"/>
      <c r="W128" s="238"/>
      <c r="X128" s="238"/>
      <c r="Y128" s="238"/>
      <c r="Z128" s="238"/>
      <c r="AA128" s="238"/>
      <c r="AB128" s="238"/>
      <c r="AC128" s="238"/>
      <c r="AD128" s="238"/>
      <c r="AE128" s="238"/>
      <c r="AF128" s="238"/>
      <c r="AG128" s="238"/>
      <c r="AH128" s="238"/>
      <c r="AI128" s="238"/>
      <c r="AJ128" s="238"/>
      <c r="AK128" s="238"/>
      <c r="AL128" s="238"/>
      <c r="AM128" s="238"/>
      <c r="AN128" s="238"/>
      <c r="AO128" s="238"/>
      <c r="AP128" s="238"/>
      <c r="AQ128" s="238"/>
      <c r="AR128" s="238"/>
      <c r="AS128" s="238"/>
      <c r="AT128" s="238"/>
      <c r="AU128" s="238"/>
      <c r="AV128" s="238"/>
      <c r="AW128" s="238"/>
      <c r="AX128" s="238"/>
      <c r="AY128" s="238"/>
      <c r="AZ128" s="238"/>
      <c r="BA128" s="238"/>
      <c r="BB128" s="238"/>
      <c r="BC128" s="238"/>
      <c r="BD128" s="238"/>
      <c r="BE128" s="238"/>
      <c r="BF128" s="238"/>
      <c r="BG128" s="238"/>
      <c r="BH128" s="238"/>
      <c r="BI128" s="238"/>
      <c r="BJ128" s="238"/>
      <c r="BK128" s="238"/>
      <c r="BL128" s="238"/>
      <c r="BM128" s="238"/>
      <c r="BN128" s="238"/>
      <c r="BO128" s="238"/>
      <c r="BP128" s="238"/>
      <c r="BQ128" s="238"/>
      <c r="BR128" s="238"/>
      <c r="BS128" s="238"/>
      <c r="BT128" s="238"/>
    </row>
    <row r="129" spans="1:72" s="504" customFormat="1" ht="15.75" customHeight="1" x14ac:dyDescent="0.2">
      <c r="A129" s="251"/>
      <c r="B129" s="252"/>
      <c r="C129" s="270"/>
      <c r="D129" s="253"/>
      <c r="E129" s="253"/>
      <c r="F129" s="263"/>
      <c r="G129" s="264"/>
      <c r="H129" s="238"/>
      <c r="I129" s="238"/>
      <c r="J129" s="238"/>
      <c r="K129" s="238"/>
      <c r="L129" s="238"/>
      <c r="M129" s="238"/>
      <c r="N129" s="238"/>
      <c r="O129" s="238"/>
      <c r="P129" s="238"/>
      <c r="Q129" s="238"/>
      <c r="R129" s="238"/>
      <c r="S129" s="238"/>
      <c r="T129" s="238"/>
      <c r="U129" s="238"/>
      <c r="V129" s="238"/>
      <c r="W129" s="238"/>
      <c r="X129" s="238"/>
      <c r="Y129" s="238"/>
      <c r="Z129" s="238"/>
      <c r="AA129" s="238"/>
      <c r="AB129" s="238"/>
      <c r="AC129" s="238"/>
      <c r="AD129" s="238"/>
      <c r="AE129" s="238"/>
      <c r="AF129" s="238"/>
      <c r="AG129" s="238"/>
      <c r="AH129" s="238"/>
      <c r="AI129" s="238"/>
      <c r="AJ129" s="238"/>
      <c r="AK129" s="238"/>
      <c r="AL129" s="238"/>
      <c r="AM129" s="238"/>
      <c r="AN129" s="238"/>
      <c r="AO129" s="238"/>
      <c r="AP129" s="238"/>
      <c r="AQ129" s="238"/>
      <c r="AR129" s="238"/>
      <c r="AS129" s="238"/>
      <c r="AT129" s="238"/>
      <c r="AU129" s="238"/>
      <c r="AV129" s="238"/>
      <c r="AW129" s="238"/>
      <c r="AX129" s="238"/>
      <c r="AY129" s="238"/>
      <c r="AZ129" s="238"/>
      <c r="BA129" s="238"/>
      <c r="BB129" s="238"/>
      <c r="BC129" s="238"/>
      <c r="BD129" s="238"/>
      <c r="BE129" s="238"/>
      <c r="BF129" s="238"/>
      <c r="BG129" s="238"/>
      <c r="BH129" s="238"/>
      <c r="BI129" s="238"/>
      <c r="BJ129" s="238"/>
      <c r="BK129" s="238"/>
      <c r="BL129" s="238"/>
      <c r="BM129" s="238"/>
      <c r="BN129" s="238"/>
      <c r="BO129" s="238"/>
      <c r="BP129" s="238"/>
      <c r="BQ129" s="238"/>
      <c r="BR129" s="238"/>
      <c r="BS129" s="238"/>
      <c r="BT129" s="238"/>
    </row>
    <row r="130" spans="1:72" s="504" customFormat="1" ht="15.75" customHeight="1" x14ac:dyDescent="0.2">
      <c r="A130" s="251"/>
      <c r="B130" s="252"/>
      <c r="C130" s="270"/>
      <c r="D130" s="253"/>
      <c r="E130" s="253"/>
      <c r="F130" s="263"/>
      <c r="G130" s="505">
        <f>SUM(G131)</f>
        <v>2378.67</v>
      </c>
      <c r="H130" s="238"/>
      <c r="I130" s="238"/>
      <c r="J130" s="238"/>
      <c r="K130" s="238"/>
      <c r="L130" s="238"/>
      <c r="M130" s="238"/>
      <c r="N130" s="238"/>
      <c r="O130" s="238"/>
      <c r="P130" s="238"/>
      <c r="Q130" s="238"/>
      <c r="R130" s="238"/>
      <c r="S130" s="238"/>
      <c r="T130" s="238"/>
      <c r="U130" s="238"/>
      <c r="V130" s="238"/>
      <c r="W130" s="238"/>
      <c r="X130" s="238"/>
      <c r="Y130" s="238"/>
      <c r="Z130" s="238"/>
      <c r="AA130" s="238"/>
      <c r="AB130" s="238"/>
      <c r="AC130" s="238"/>
      <c r="AD130" s="238"/>
      <c r="AE130" s="238"/>
      <c r="AF130" s="238"/>
      <c r="AG130" s="238"/>
      <c r="AH130" s="238"/>
      <c r="AI130" s="238"/>
      <c r="AJ130" s="238"/>
      <c r="AK130" s="238"/>
      <c r="AL130" s="238"/>
      <c r="AM130" s="238"/>
      <c r="AN130" s="238"/>
      <c r="AO130" s="238"/>
      <c r="AP130" s="238"/>
      <c r="AQ130" s="238"/>
      <c r="AR130" s="238"/>
      <c r="AS130" s="238"/>
      <c r="AT130" s="238"/>
      <c r="AU130" s="238"/>
      <c r="AV130" s="238"/>
      <c r="AW130" s="238"/>
      <c r="AX130" s="238"/>
      <c r="AY130" s="238"/>
      <c r="AZ130" s="238"/>
      <c r="BA130" s="238"/>
      <c r="BB130" s="238"/>
      <c r="BC130" s="238"/>
      <c r="BD130" s="238"/>
      <c r="BE130" s="238"/>
      <c r="BF130" s="238"/>
      <c r="BG130" s="238"/>
      <c r="BH130" s="238"/>
      <c r="BI130" s="238"/>
      <c r="BJ130" s="238"/>
      <c r="BK130" s="238"/>
      <c r="BL130" s="238"/>
      <c r="BM130" s="238"/>
      <c r="BN130" s="238"/>
      <c r="BO130" s="238"/>
      <c r="BP130" s="238"/>
      <c r="BQ130" s="238"/>
      <c r="BR130" s="238"/>
      <c r="BS130" s="238"/>
      <c r="BT130" s="238"/>
    </row>
    <row r="131" spans="1:72" s="504" customFormat="1" ht="15.75" customHeight="1" x14ac:dyDescent="0.2">
      <c r="A131" s="251"/>
      <c r="B131" s="252"/>
      <c r="C131" s="270"/>
      <c r="D131" s="253"/>
      <c r="E131" s="253" t="s">
        <v>73</v>
      </c>
      <c r="F131" s="263" t="s">
        <v>146</v>
      </c>
      <c r="G131" s="264">
        <f>741.67+861+776</f>
        <v>2378.67</v>
      </c>
      <c r="H131" s="238"/>
      <c r="I131" s="238"/>
      <c r="J131" s="238"/>
      <c r="K131" s="238"/>
      <c r="L131" s="238"/>
      <c r="M131" s="238"/>
      <c r="N131" s="238"/>
      <c r="O131" s="238"/>
      <c r="P131" s="238"/>
      <c r="Q131" s="238"/>
      <c r="R131" s="238"/>
      <c r="S131" s="238"/>
      <c r="T131" s="238"/>
      <c r="U131" s="238"/>
      <c r="V131" s="238"/>
      <c r="W131" s="238"/>
      <c r="X131" s="238"/>
      <c r="Y131" s="238"/>
      <c r="Z131" s="238"/>
      <c r="AA131" s="238"/>
      <c r="AB131" s="238"/>
      <c r="AC131" s="238"/>
      <c r="AD131" s="238"/>
      <c r="AE131" s="238"/>
      <c r="AF131" s="238"/>
      <c r="AG131" s="238"/>
      <c r="AH131" s="238"/>
      <c r="AI131" s="238"/>
      <c r="AJ131" s="238"/>
      <c r="AK131" s="238"/>
      <c r="AL131" s="238"/>
      <c r="AM131" s="238"/>
      <c r="AN131" s="238"/>
      <c r="AO131" s="238"/>
      <c r="AP131" s="238"/>
      <c r="AQ131" s="238"/>
      <c r="AR131" s="238"/>
      <c r="AS131" s="238"/>
      <c r="AT131" s="238"/>
      <c r="AU131" s="238"/>
      <c r="AV131" s="238"/>
      <c r="AW131" s="238"/>
      <c r="AX131" s="238"/>
      <c r="AY131" s="238"/>
      <c r="AZ131" s="238"/>
      <c r="BA131" s="238"/>
      <c r="BB131" s="238"/>
      <c r="BC131" s="238"/>
      <c r="BD131" s="238"/>
      <c r="BE131" s="238"/>
      <c r="BF131" s="238"/>
      <c r="BG131" s="238"/>
      <c r="BH131" s="238"/>
      <c r="BI131" s="238"/>
      <c r="BJ131" s="238"/>
      <c r="BK131" s="238"/>
      <c r="BL131" s="238"/>
      <c r="BM131" s="238"/>
      <c r="BN131" s="238"/>
      <c r="BO131" s="238"/>
      <c r="BP131" s="238"/>
      <c r="BQ131" s="238"/>
      <c r="BR131" s="238"/>
      <c r="BS131" s="238"/>
      <c r="BT131" s="238"/>
    </row>
    <row r="132" spans="1:72" s="504" customFormat="1" ht="11.25" customHeight="1" x14ac:dyDescent="0.2">
      <c r="A132" s="251"/>
      <c r="B132" s="252"/>
      <c r="C132" s="270"/>
      <c r="D132" s="253"/>
      <c r="E132" s="254"/>
      <c r="F132" s="256"/>
      <c r="G132" s="268"/>
      <c r="H132" s="238"/>
      <c r="I132" s="238"/>
      <c r="J132" s="238"/>
      <c r="K132" s="238"/>
      <c r="L132" s="238"/>
      <c r="M132" s="238"/>
      <c r="N132" s="238"/>
      <c r="O132" s="238"/>
      <c r="P132" s="238"/>
      <c r="Q132" s="238"/>
      <c r="R132" s="238"/>
      <c r="S132" s="238"/>
      <c r="T132" s="238"/>
      <c r="U132" s="238"/>
      <c r="V132" s="238"/>
      <c r="W132" s="238"/>
      <c r="X132" s="238"/>
      <c r="Y132" s="238"/>
      <c r="Z132" s="238"/>
      <c r="AA132" s="238"/>
      <c r="AB132" s="238"/>
      <c r="AC132" s="238"/>
      <c r="AD132" s="238"/>
      <c r="AE132" s="238"/>
      <c r="AF132" s="238"/>
      <c r="AG132" s="238"/>
      <c r="AH132" s="238"/>
      <c r="AI132" s="238"/>
      <c r="AJ132" s="238"/>
      <c r="AK132" s="238"/>
      <c r="AL132" s="238"/>
      <c r="AM132" s="238"/>
      <c r="AN132" s="238"/>
      <c r="AO132" s="238"/>
      <c r="AP132" s="238"/>
      <c r="AQ132" s="238"/>
      <c r="AR132" s="238"/>
      <c r="AS132" s="238"/>
      <c r="AT132" s="238"/>
      <c r="AU132" s="238"/>
      <c r="AV132" s="238"/>
      <c r="AW132" s="238"/>
      <c r="AX132" s="238"/>
      <c r="AY132" s="238"/>
      <c r="AZ132" s="238"/>
      <c r="BA132" s="238"/>
      <c r="BB132" s="238"/>
      <c r="BC132" s="238"/>
      <c r="BD132" s="238"/>
      <c r="BE132" s="238"/>
      <c r="BF132" s="238"/>
      <c r="BG132" s="238"/>
      <c r="BH132" s="238"/>
      <c r="BI132" s="238"/>
      <c r="BJ132" s="238"/>
      <c r="BK132" s="238"/>
      <c r="BL132" s="238"/>
      <c r="BM132" s="238"/>
      <c r="BN132" s="238"/>
      <c r="BO132" s="238"/>
      <c r="BP132" s="238"/>
      <c r="BQ132" s="238"/>
      <c r="BR132" s="238"/>
      <c r="BS132" s="238"/>
      <c r="BT132" s="238"/>
    </row>
    <row r="133" spans="1:72" s="504" customFormat="1" ht="18.75" customHeight="1" x14ac:dyDescent="0.2">
      <c r="A133" s="251"/>
      <c r="B133" s="506" t="s">
        <v>61</v>
      </c>
      <c r="C133" s="253" t="s">
        <v>353</v>
      </c>
      <c r="D133" s="253" t="s">
        <v>362</v>
      </c>
      <c r="E133" s="254" t="s">
        <v>146</v>
      </c>
      <c r="F133" s="256" t="s">
        <v>146</v>
      </c>
      <c r="G133" s="255">
        <f>SUM(G135)</f>
        <v>49462.75</v>
      </c>
      <c r="H133" s="238"/>
      <c r="I133" s="238"/>
      <c r="J133" s="238"/>
      <c r="K133" s="238"/>
      <c r="L133" s="238"/>
      <c r="M133" s="238"/>
      <c r="N133" s="238"/>
      <c r="O133" s="238"/>
      <c r="P133" s="238"/>
      <c r="Q133" s="238"/>
      <c r="R133" s="238"/>
      <c r="S133" s="238"/>
      <c r="T133" s="238"/>
      <c r="U133" s="238"/>
      <c r="V133" s="238"/>
      <c r="W133" s="238"/>
      <c r="X133" s="238"/>
      <c r="Y133" s="238"/>
      <c r="Z133" s="238"/>
      <c r="AA133" s="238"/>
      <c r="AB133" s="238"/>
      <c r="AC133" s="238"/>
      <c r="AD133" s="238"/>
      <c r="AE133" s="238"/>
      <c r="AF133" s="238"/>
      <c r="AG133" s="238"/>
      <c r="AH133" s="238"/>
      <c r="AI133" s="238"/>
      <c r="AJ133" s="238"/>
      <c r="AK133" s="238"/>
      <c r="AL133" s="238"/>
      <c r="AM133" s="238"/>
      <c r="AN133" s="238"/>
      <c r="AO133" s="238"/>
      <c r="AP133" s="238"/>
      <c r="AQ133" s="238"/>
      <c r="AR133" s="238"/>
      <c r="AS133" s="238"/>
      <c r="AT133" s="238"/>
      <c r="AU133" s="238"/>
      <c r="AV133" s="238"/>
      <c r="AW133" s="238"/>
      <c r="AX133" s="238"/>
      <c r="AY133" s="238"/>
      <c r="AZ133" s="238"/>
      <c r="BA133" s="238"/>
      <c r="BB133" s="238"/>
      <c r="BC133" s="238"/>
      <c r="BD133" s="238"/>
      <c r="BE133" s="238"/>
      <c r="BF133" s="238"/>
      <c r="BG133" s="238"/>
      <c r="BH133" s="238"/>
      <c r="BI133" s="238"/>
      <c r="BJ133" s="238"/>
      <c r="BK133" s="238"/>
      <c r="BL133" s="238"/>
      <c r="BM133" s="238"/>
      <c r="BN133" s="238"/>
      <c r="BO133" s="238"/>
      <c r="BP133" s="238"/>
      <c r="BQ133" s="238"/>
      <c r="BR133" s="238"/>
      <c r="BS133" s="238"/>
      <c r="BT133" s="238"/>
    </row>
    <row r="134" spans="1:72" s="504" customFormat="1" ht="15.75" customHeight="1" x14ac:dyDescent="0.2">
      <c r="A134" s="251"/>
      <c r="B134" s="252"/>
      <c r="C134" s="270"/>
      <c r="D134" s="253"/>
      <c r="E134" s="253"/>
      <c r="F134" s="263"/>
      <c r="G134" s="264"/>
      <c r="H134" s="238"/>
      <c r="I134" s="238"/>
      <c r="J134" s="238"/>
      <c r="K134" s="238"/>
      <c r="L134" s="238"/>
      <c r="M134" s="238"/>
      <c r="N134" s="238"/>
      <c r="O134" s="238"/>
      <c r="P134" s="238"/>
      <c r="Q134" s="238"/>
      <c r="R134" s="238"/>
      <c r="S134" s="238"/>
      <c r="T134" s="238"/>
      <c r="U134" s="238"/>
      <c r="V134" s="238"/>
      <c r="W134" s="238"/>
      <c r="X134" s="238"/>
      <c r="Y134" s="238"/>
      <c r="Z134" s="238"/>
      <c r="AA134" s="238"/>
      <c r="AB134" s="238"/>
      <c r="AC134" s="238"/>
      <c r="AD134" s="238"/>
      <c r="AE134" s="238"/>
      <c r="AF134" s="238"/>
      <c r="AG134" s="238"/>
      <c r="AH134" s="238"/>
      <c r="AI134" s="238"/>
      <c r="AJ134" s="238"/>
      <c r="AK134" s="238"/>
      <c r="AL134" s="238"/>
      <c r="AM134" s="238"/>
      <c r="AN134" s="238"/>
      <c r="AO134" s="238"/>
      <c r="AP134" s="238"/>
      <c r="AQ134" s="238"/>
      <c r="AR134" s="238"/>
      <c r="AS134" s="238"/>
      <c r="AT134" s="238"/>
      <c r="AU134" s="238"/>
      <c r="AV134" s="238"/>
      <c r="AW134" s="238"/>
      <c r="AX134" s="238"/>
      <c r="AY134" s="238"/>
      <c r="AZ134" s="238"/>
      <c r="BA134" s="238"/>
      <c r="BB134" s="238"/>
      <c r="BC134" s="238"/>
      <c r="BD134" s="238"/>
      <c r="BE134" s="238"/>
      <c r="BF134" s="238"/>
      <c r="BG134" s="238"/>
      <c r="BH134" s="238"/>
      <c r="BI134" s="238"/>
      <c r="BJ134" s="238"/>
      <c r="BK134" s="238"/>
      <c r="BL134" s="238"/>
      <c r="BM134" s="238"/>
      <c r="BN134" s="238"/>
      <c r="BO134" s="238"/>
      <c r="BP134" s="238"/>
      <c r="BQ134" s="238"/>
      <c r="BR134" s="238"/>
      <c r="BS134" s="238"/>
      <c r="BT134" s="238"/>
    </row>
    <row r="135" spans="1:72" s="504" customFormat="1" ht="15.75" customHeight="1" x14ac:dyDescent="0.2">
      <c r="A135" s="251"/>
      <c r="B135" s="252"/>
      <c r="C135" s="270"/>
      <c r="D135" s="253"/>
      <c r="E135" s="253"/>
      <c r="F135" s="263"/>
      <c r="G135" s="505">
        <f>SUM(G136:G138)</f>
        <v>49462.75</v>
      </c>
      <c r="H135" s="238"/>
      <c r="I135" s="238"/>
      <c r="J135" s="238"/>
      <c r="K135" s="238"/>
      <c r="L135" s="238"/>
      <c r="M135" s="238"/>
      <c r="N135" s="238"/>
      <c r="O135" s="238"/>
      <c r="P135" s="238"/>
      <c r="Q135" s="238"/>
      <c r="R135" s="238"/>
      <c r="S135" s="238"/>
      <c r="T135" s="238"/>
      <c r="U135" s="238"/>
      <c r="V135" s="238"/>
      <c r="W135" s="238"/>
      <c r="X135" s="238"/>
      <c r="Y135" s="238"/>
      <c r="Z135" s="238"/>
      <c r="AA135" s="238"/>
      <c r="AB135" s="238"/>
      <c r="AC135" s="238"/>
      <c r="AD135" s="238"/>
      <c r="AE135" s="238"/>
      <c r="AF135" s="238"/>
      <c r="AG135" s="238"/>
      <c r="AH135" s="238"/>
      <c r="AI135" s="238"/>
      <c r="AJ135" s="238"/>
      <c r="AK135" s="238"/>
      <c r="AL135" s="238"/>
      <c r="AM135" s="238"/>
      <c r="AN135" s="238"/>
      <c r="AO135" s="238"/>
      <c r="AP135" s="238"/>
      <c r="AQ135" s="238"/>
      <c r="AR135" s="238"/>
      <c r="AS135" s="238"/>
      <c r="AT135" s="238"/>
      <c r="AU135" s="238"/>
      <c r="AV135" s="238"/>
      <c r="AW135" s="238"/>
      <c r="AX135" s="238"/>
      <c r="AY135" s="238"/>
      <c r="AZ135" s="238"/>
      <c r="BA135" s="238"/>
      <c r="BB135" s="238"/>
      <c r="BC135" s="238"/>
      <c r="BD135" s="238"/>
      <c r="BE135" s="238"/>
      <c r="BF135" s="238"/>
      <c r="BG135" s="238"/>
      <c r="BH135" s="238"/>
      <c r="BI135" s="238"/>
      <c r="BJ135" s="238"/>
      <c r="BK135" s="238"/>
      <c r="BL135" s="238"/>
      <c r="BM135" s="238"/>
      <c r="BN135" s="238"/>
      <c r="BO135" s="238"/>
      <c r="BP135" s="238"/>
      <c r="BQ135" s="238"/>
      <c r="BR135" s="238"/>
      <c r="BS135" s="238"/>
      <c r="BT135" s="238"/>
    </row>
    <row r="136" spans="1:72" s="504" customFormat="1" ht="15.75" customHeight="1" x14ac:dyDescent="0.2">
      <c r="A136" s="251"/>
      <c r="B136" s="252"/>
      <c r="C136" s="270"/>
      <c r="D136" s="253"/>
      <c r="E136" s="253" t="s">
        <v>113</v>
      </c>
      <c r="F136" s="263" t="s">
        <v>146</v>
      </c>
      <c r="G136" s="264">
        <f>14616.75</f>
        <v>14616.75</v>
      </c>
      <c r="H136" s="238"/>
      <c r="I136" s="238"/>
      <c r="J136" s="238"/>
      <c r="K136" s="238"/>
      <c r="L136" s="238"/>
      <c r="M136" s="238"/>
      <c r="N136" s="238"/>
      <c r="O136" s="238"/>
      <c r="P136" s="238"/>
      <c r="Q136" s="238"/>
      <c r="R136" s="238"/>
      <c r="S136" s="238"/>
      <c r="T136" s="238"/>
      <c r="U136" s="238"/>
      <c r="V136" s="238"/>
      <c r="W136" s="238"/>
      <c r="X136" s="238"/>
      <c r="Y136" s="238"/>
      <c r="Z136" s="238"/>
      <c r="AA136" s="238"/>
      <c r="AB136" s="238"/>
      <c r="AC136" s="238"/>
      <c r="AD136" s="238"/>
      <c r="AE136" s="238"/>
      <c r="AF136" s="238"/>
      <c r="AG136" s="238"/>
      <c r="AH136" s="238"/>
      <c r="AI136" s="238"/>
      <c r="AJ136" s="238"/>
      <c r="AK136" s="238"/>
      <c r="AL136" s="238"/>
      <c r="AM136" s="238"/>
      <c r="AN136" s="238"/>
      <c r="AO136" s="238"/>
      <c r="AP136" s="238"/>
      <c r="AQ136" s="238"/>
      <c r="AR136" s="238"/>
      <c r="AS136" s="238"/>
      <c r="AT136" s="238"/>
      <c r="AU136" s="238"/>
      <c r="AV136" s="238"/>
      <c r="AW136" s="238"/>
      <c r="AX136" s="238"/>
      <c r="AY136" s="238"/>
      <c r="AZ136" s="238"/>
      <c r="BA136" s="238"/>
      <c r="BB136" s="238"/>
      <c r="BC136" s="238"/>
      <c r="BD136" s="238"/>
      <c r="BE136" s="238"/>
      <c r="BF136" s="238"/>
      <c r="BG136" s="238"/>
      <c r="BH136" s="238"/>
      <c r="BI136" s="238"/>
      <c r="BJ136" s="238"/>
      <c r="BK136" s="238"/>
      <c r="BL136" s="238"/>
      <c r="BM136" s="238"/>
      <c r="BN136" s="238"/>
      <c r="BO136" s="238"/>
      <c r="BP136" s="238"/>
      <c r="BQ136" s="238"/>
      <c r="BR136" s="238"/>
      <c r="BS136" s="238"/>
      <c r="BT136" s="238"/>
    </row>
    <row r="137" spans="1:72" s="504" customFormat="1" ht="15.75" customHeight="1" x14ac:dyDescent="0.2">
      <c r="A137" s="251"/>
      <c r="B137" s="252"/>
      <c r="C137" s="270"/>
      <c r="D137" s="253"/>
      <c r="E137" s="253" t="s">
        <v>355</v>
      </c>
      <c r="F137" s="263" t="s">
        <v>146</v>
      </c>
      <c r="G137" s="264">
        <f>8879+10058+9065</f>
        <v>28002</v>
      </c>
      <c r="H137" s="238"/>
      <c r="I137" s="238"/>
      <c r="J137" s="238"/>
      <c r="K137" s="238"/>
      <c r="L137" s="238"/>
      <c r="M137" s="238"/>
      <c r="N137" s="238"/>
      <c r="O137" s="238"/>
      <c r="P137" s="238"/>
      <c r="Q137" s="238"/>
      <c r="R137" s="238"/>
      <c r="S137" s="238"/>
      <c r="T137" s="238"/>
      <c r="U137" s="238"/>
      <c r="V137" s="238"/>
      <c r="W137" s="238"/>
      <c r="X137" s="238"/>
      <c r="Y137" s="238"/>
      <c r="Z137" s="238"/>
      <c r="AA137" s="238"/>
      <c r="AB137" s="238"/>
      <c r="AC137" s="238"/>
      <c r="AD137" s="238"/>
      <c r="AE137" s="238"/>
      <c r="AF137" s="238"/>
      <c r="AG137" s="238"/>
      <c r="AH137" s="238"/>
      <c r="AI137" s="238"/>
      <c r="AJ137" s="238"/>
      <c r="AK137" s="238"/>
      <c r="AL137" s="238"/>
      <c r="AM137" s="238"/>
      <c r="AN137" s="238"/>
      <c r="AO137" s="238"/>
      <c r="AP137" s="238"/>
      <c r="AQ137" s="238"/>
      <c r="AR137" s="238"/>
      <c r="AS137" s="238"/>
      <c r="AT137" s="238"/>
      <c r="AU137" s="238"/>
      <c r="AV137" s="238"/>
      <c r="AW137" s="238"/>
      <c r="AX137" s="238"/>
      <c r="AY137" s="238"/>
      <c r="AZ137" s="238"/>
      <c r="BA137" s="238"/>
      <c r="BB137" s="238"/>
      <c r="BC137" s="238"/>
      <c r="BD137" s="238"/>
      <c r="BE137" s="238"/>
      <c r="BF137" s="238"/>
      <c r="BG137" s="238"/>
      <c r="BH137" s="238"/>
      <c r="BI137" s="238"/>
      <c r="BJ137" s="238"/>
      <c r="BK137" s="238"/>
      <c r="BL137" s="238"/>
      <c r="BM137" s="238"/>
      <c r="BN137" s="238"/>
      <c r="BO137" s="238"/>
      <c r="BP137" s="238"/>
      <c r="BQ137" s="238"/>
      <c r="BR137" s="238"/>
      <c r="BS137" s="238"/>
      <c r="BT137" s="238"/>
    </row>
    <row r="138" spans="1:72" s="504" customFormat="1" ht="15.75" customHeight="1" x14ac:dyDescent="0.2">
      <c r="A138" s="251"/>
      <c r="B138" s="252"/>
      <c r="C138" s="270"/>
      <c r="D138" s="253"/>
      <c r="E138" s="253" t="s">
        <v>331</v>
      </c>
      <c r="F138" s="263" t="s">
        <v>146</v>
      </c>
      <c r="G138" s="264">
        <f>2170+2458+2216</f>
        <v>6844</v>
      </c>
      <c r="H138" s="238"/>
      <c r="I138" s="238"/>
      <c r="J138" s="238"/>
      <c r="K138" s="238"/>
      <c r="L138" s="238"/>
      <c r="M138" s="238"/>
      <c r="N138" s="238"/>
      <c r="O138" s="238"/>
      <c r="P138" s="238"/>
      <c r="Q138" s="238"/>
      <c r="R138" s="238"/>
      <c r="S138" s="238"/>
      <c r="T138" s="238"/>
      <c r="U138" s="238"/>
      <c r="V138" s="238"/>
      <c r="W138" s="238"/>
      <c r="X138" s="238"/>
      <c r="Y138" s="238"/>
      <c r="Z138" s="238"/>
      <c r="AA138" s="238"/>
      <c r="AB138" s="238"/>
      <c r="AC138" s="238"/>
      <c r="AD138" s="238"/>
      <c r="AE138" s="238"/>
      <c r="AF138" s="238"/>
      <c r="AG138" s="238"/>
      <c r="AH138" s="238"/>
      <c r="AI138" s="238"/>
      <c r="AJ138" s="238"/>
      <c r="AK138" s="238"/>
      <c r="AL138" s="238"/>
      <c r="AM138" s="238"/>
      <c r="AN138" s="238"/>
      <c r="AO138" s="238"/>
      <c r="AP138" s="238"/>
      <c r="AQ138" s="238"/>
      <c r="AR138" s="238"/>
      <c r="AS138" s="238"/>
      <c r="AT138" s="238"/>
      <c r="AU138" s="238"/>
      <c r="AV138" s="238"/>
      <c r="AW138" s="238"/>
      <c r="AX138" s="238"/>
      <c r="AY138" s="238"/>
      <c r="AZ138" s="238"/>
      <c r="BA138" s="238"/>
      <c r="BB138" s="238"/>
      <c r="BC138" s="238"/>
      <c r="BD138" s="238"/>
      <c r="BE138" s="238"/>
      <c r="BF138" s="238"/>
      <c r="BG138" s="238"/>
      <c r="BH138" s="238"/>
      <c r="BI138" s="238"/>
      <c r="BJ138" s="238"/>
      <c r="BK138" s="238"/>
      <c r="BL138" s="238"/>
      <c r="BM138" s="238"/>
      <c r="BN138" s="238"/>
      <c r="BO138" s="238"/>
      <c r="BP138" s="238"/>
      <c r="BQ138" s="238"/>
      <c r="BR138" s="238"/>
      <c r="BS138" s="238"/>
      <c r="BT138" s="238"/>
    </row>
    <row r="139" spans="1:72" s="504" customFormat="1" ht="15.75" customHeight="1" x14ac:dyDescent="0.2">
      <c r="A139" s="251"/>
      <c r="B139" s="252"/>
      <c r="C139" s="270"/>
      <c r="D139" s="253"/>
      <c r="E139" s="253"/>
      <c r="F139" s="263"/>
      <c r="G139" s="264"/>
      <c r="H139" s="238"/>
      <c r="I139" s="238"/>
      <c r="J139" s="238"/>
      <c r="K139" s="238"/>
      <c r="L139" s="238"/>
      <c r="M139" s="238"/>
      <c r="N139" s="238"/>
      <c r="O139" s="238"/>
      <c r="P139" s="238"/>
      <c r="Q139" s="238"/>
      <c r="R139" s="238"/>
      <c r="S139" s="238"/>
      <c r="T139" s="238"/>
      <c r="U139" s="238"/>
      <c r="V139" s="238"/>
      <c r="W139" s="238"/>
      <c r="X139" s="238"/>
      <c r="Y139" s="238"/>
      <c r="Z139" s="238"/>
      <c r="AA139" s="238"/>
      <c r="AB139" s="238"/>
      <c r="AC139" s="238"/>
      <c r="AD139" s="238"/>
      <c r="AE139" s="238"/>
      <c r="AF139" s="238"/>
      <c r="AG139" s="238"/>
      <c r="AH139" s="238"/>
      <c r="AI139" s="238"/>
      <c r="AJ139" s="238"/>
      <c r="AK139" s="238"/>
      <c r="AL139" s="238"/>
      <c r="AM139" s="238"/>
      <c r="AN139" s="238"/>
      <c r="AO139" s="238"/>
      <c r="AP139" s="238"/>
      <c r="AQ139" s="238"/>
      <c r="AR139" s="238"/>
      <c r="AS139" s="238"/>
      <c r="AT139" s="238"/>
      <c r="AU139" s="238"/>
      <c r="AV139" s="238"/>
      <c r="AW139" s="238"/>
      <c r="AX139" s="238"/>
      <c r="AY139" s="238"/>
      <c r="AZ139" s="238"/>
      <c r="BA139" s="238"/>
      <c r="BB139" s="238"/>
      <c r="BC139" s="238"/>
      <c r="BD139" s="238"/>
      <c r="BE139" s="238"/>
      <c r="BF139" s="238"/>
      <c r="BG139" s="238"/>
      <c r="BH139" s="238"/>
      <c r="BI139" s="238"/>
      <c r="BJ139" s="238"/>
      <c r="BK139" s="238"/>
      <c r="BL139" s="238"/>
      <c r="BM139" s="238"/>
      <c r="BN139" s="238"/>
      <c r="BO139" s="238"/>
      <c r="BP139" s="238"/>
      <c r="BQ139" s="238"/>
      <c r="BR139" s="238"/>
      <c r="BS139" s="238"/>
      <c r="BT139" s="238"/>
    </row>
    <row r="140" spans="1:72" s="504" customFormat="1" ht="15.75" customHeight="1" x14ac:dyDescent="0.2">
      <c r="A140" s="251"/>
      <c r="B140" s="506" t="s">
        <v>356</v>
      </c>
      <c r="C140" s="253" t="s">
        <v>353</v>
      </c>
      <c r="D140" s="253" t="s">
        <v>362</v>
      </c>
      <c r="E140" s="259" t="s">
        <v>146</v>
      </c>
      <c r="F140" s="260" t="s">
        <v>146</v>
      </c>
      <c r="G140" s="261">
        <f>SUM(G142)</f>
        <v>27936.400000000001</v>
      </c>
      <c r="H140" s="238"/>
      <c r="I140" s="238"/>
      <c r="J140" s="238"/>
      <c r="K140" s="238"/>
      <c r="L140" s="238"/>
      <c r="M140" s="238"/>
      <c r="N140" s="238"/>
      <c r="O140" s="238"/>
      <c r="P140" s="238"/>
      <c r="Q140" s="238"/>
      <c r="R140" s="238"/>
      <c r="S140" s="238"/>
      <c r="T140" s="238"/>
      <c r="U140" s="238"/>
      <c r="V140" s="238"/>
      <c r="W140" s="238"/>
      <c r="X140" s="238"/>
      <c r="Y140" s="238"/>
      <c r="Z140" s="238"/>
      <c r="AA140" s="238"/>
      <c r="AB140" s="238"/>
      <c r="AC140" s="238"/>
      <c r="AD140" s="238"/>
      <c r="AE140" s="238"/>
      <c r="AF140" s="238"/>
      <c r="AG140" s="238"/>
      <c r="AH140" s="238"/>
      <c r="AI140" s="238"/>
      <c r="AJ140" s="238"/>
      <c r="AK140" s="238"/>
      <c r="AL140" s="238"/>
      <c r="AM140" s="238"/>
      <c r="AN140" s="238"/>
      <c r="AO140" s="238"/>
      <c r="AP140" s="238"/>
      <c r="AQ140" s="238"/>
      <c r="AR140" s="238"/>
      <c r="AS140" s="238"/>
      <c r="AT140" s="238"/>
      <c r="AU140" s="238"/>
      <c r="AV140" s="238"/>
      <c r="AW140" s="238"/>
      <c r="AX140" s="238"/>
      <c r="AY140" s="238"/>
      <c r="AZ140" s="238"/>
      <c r="BA140" s="238"/>
      <c r="BB140" s="238"/>
      <c r="BC140" s="238"/>
      <c r="BD140" s="238"/>
      <c r="BE140" s="238"/>
      <c r="BF140" s="238"/>
      <c r="BG140" s="238"/>
      <c r="BH140" s="238"/>
      <c r="BI140" s="238"/>
      <c r="BJ140" s="238"/>
      <c r="BK140" s="238"/>
      <c r="BL140" s="238"/>
      <c r="BM140" s="238"/>
      <c r="BN140" s="238"/>
      <c r="BO140" s="238"/>
      <c r="BP140" s="238"/>
      <c r="BQ140" s="238"/>
      <c r="BR140" s="238"/>
      <c r="BS140" s="238"/>
      <c r="BT140" s="238"/>
    </row>
    <row r="141" spans="1:72" s="504" customFormat="1" ht="15.75" customHeight="1" x14ac:dyDescent="0.2">
      <c r="A141" s="251"/>
      <c r="B141" s="252"/>
      <c r="C141" s="270"/>
      <c r="D141" s="253"/>
      <c r="E141" s="253"/>
      <c r="F141" s="263"/>
      <c r="G141" s="264"/>
      <c r="H141" s="238"/>
      <c r="I141" s="238"/>
      <c r="J141" s="238"/>
      <c r="K141" s="238"/>
      <c r="L141" s="238"/>
      <c r="M141" s="238"/>
      <c r="N141" s="238"/>
      <c r="O141" s="238"/>
      <c r="P141" s="238"/>
      <c r="Q141" s="238"/>
      <c r="R141" s="238"/>
      <c r="S141" s="238"/>
      <c r="T141" s="238"/>
      <c r="U141" s="238"/>
      <c r="V141" s="238"/>
      <c r="W141" s="238"/>
      <c r="X141" s="238"/>
      <c r="Y141" s="238"/>
      <c r="Z141" s="238"/>
      <c r="AA141" s="238"/>
      <c r="AB141" s="238"/>
      <c r="AC141" s="238"/>
      <c r="AD141" s="238"/>
      <c r="AE141" s="238"/>
      <c r="AF141" s="238"/>
      <c r="AG141" s="238"/>
      <c r="AH141" s="238"/>
      <c r="AI141" s="238"/>
      <c r="AJ141" s="238"/>
      <c r="AK141" s="238"/>
      <c r="AL141" s="238"/>
      <c r="AM141" s="238"/>
      <c r="AN141" s="238"/>
      <c r="AO141" s="238"/>
      <c r="AP141" s="238"/>
      <c r="AQ141" s="238"/>
      <c r="AR141" s="238"/>
      <c r="AS141" s="238"/>
      <c r="AT141" s="238"/>
      <c r="AU141" s="238"/>
      <c r="AV141" s="238"/>
      <c r="AW141" s="238"/>
      <c r="AX141" s="238"/>
      <c r="AY141" s="238"/>
      <c r="AZ141" s="238"/>
      <c r="BA141" s="238"/>
      <c r="BB141" s="238"/>
      <c r="BC141" s="238"/>
      <c r="BD141" s="238"/>
      <c r="BE141" s="238"/>
      <c r="BF141" s="238"/>
      <c r="BG141" s="238"/>
      <c r="BH141" s="238"/>
      <c r="BI141" s="238"/>
      <c r="BJ141" s="238"/>
      <c r="BK141" s="238"/>
      <c r="BL141" s="238"/>
      <c r="BM141" s="238"/>
      <c r="BN141" s="238"/>
      <c r="BO141" s="238"/>
      <c r="BP141" s="238"/>
      <c r="BQ141" s="238"/>
      <c r="BR141" s="238"/>
      <c r="BS141" s="238"/>
      <c r="BT141" s="238"/>
    </row>
    <row r="142" spans="1:72" s="504" customFormat="1" ht="15.75" customHeight="1" x14ac:dyDescent="0.2">
      <c r="A142" s="251"/>
      <c r="B142" s="252"/>
      <c r="C142" s="270"/>
      <c r="D142" s="253"/>
      <c r="E142" s="253"/>
      <c r="F142" s="263"/>
      <c r="G142" s="505">
        <f>SUM(G143)</f>
        <v>27936.400000000001</v>
      </c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Z142" s="238"/>
      <c r="AA142" s="238"/>
      <c r="AB142" s="238"/>
      <c r="AC142" s="238"/>
      <c r="AD142" s="238"/>
      <c r="AE142" s="238"/>
      <c r="AF142" s="238"/>
      <c r="AG142" s="238"/>
      <c r="AH142" s="238"/>
      <c r="AI142" s="238"/>
      <c r="AJ142" s="238"/>
      <c r="AK142" s="238"/>
      <c r="AL142" s="238"/>
      <c r="AM142" s="238"/>
      <c r="AN142" s="238"/>
      <c r="AO142" s="238"/>
      <c r="AP142" s="238"/>
      <c r="AQ142" s="238"/>
      <c r="AR142" s="238"/>
      <c r="AS142" s="238"/>
      <c r="AT142" s="238"/>
      <c r="AU142" s="238"/>
      <c r="AV142" s="238"/>
      <c r="AW142" s="238"/>
      <c r="AX142" s="238"/>
      <c r="AY142" s="238"/>
      <c r="AZ142" s="238"/>
      <c r="BA142" s="238"/>
      <c r="BB142" s="238"/>
      <c r="BC142" s="238"/>
      <c r="BD142" s="238"/>
      <c r="BE142" s="238"/>
      <c r="BF142" s="238"/>
      <c r="BG142" s="238"/>
      <c r="BH142" s="238"/>
      <c r="BI142" s="238"/>
      <c r="BJ142" s="238"/>
      <c r="BK142" s="238"/>
      <c r="BL142" s="238"/>
      <c r="BM142" s="238"/>
      <c r="BN142" s="238"/>
      <c r="BO142" s="238"/>
      <c r="BP142" s="238"/>
      <c r="BQ142" s="238"/>
      <c r="BR142" s="238"/>
      <c r="BS142" s="238"/>
      <c r="BT142" s="238"/>
    </row>
    <row r="143" spans="1:72" s="504" customFormat="1" ht="15.75" customHeight="1" x14ac:dyDescent="0.2">
      <c r="A143" s="251"/>
      <c r="B143" s="252"/>
      <c r="C143" s="270"/>
      <c r="D143" s="253"/>
      <c r="E143" s="253" t="s">
        <v>73</v>
      </c>
      <c r="F143" s="263" t="s">
        <v>146</v>
      </c>
      <c r="G143" s="264">
        <f>8442.4+10140+9354</f>
        <v>27936.400000000001</v>
      </c>
      <c r="H143" s="238"/>
      <c r="I143" s="238"/>
      <c r="J143" s="238"/>
      <c r="K143" s="238"/>
      <c r="L143" s="238"/>
      <c r="M143" s="238"/>
      <c r="N143" s="238"/>
      <c r="O143" s="238"/>
      <c r="P143" s="238"/>
      <c r="Q143" s="238"/>
      <c r="R143" s="238"/>
      <c r="S143" s="238"/>
      <c r="T143" s="238"/>
      <c r="U143" s="238"/>
      <c r="V143" s="238"/>
      <c r="W143" s="238"/>
      <c r="X143" s="238"/>
      <c r="Y143" s="238"/>
      <c r="Z143" s="238"/>
      <c r="AA143" s="238"/>
      <c r="AB143" s="238"/>
      <c r="AC143" s="238"/>
      <c r="AD143" s="238"/>
      <c r="AE143" s="238"/>
      <c r="AF143" s="238"/>
      <c r="AG143" s="238"/>
      <c r="AH143" s="238"/>
      <c r="AI143" s="238"/>
      <c r="AJ143" s="238"/>
      <c r="AK143" s="238"/>
      <c r="AL143" s="238"/>
      <c r="AM143" s="238"/>
      <c r="AN143" s="238"/>
      <c r="AO143" s="238"/>
      <c r="AP143" s="238"/>
      <c r="AQ143" s="238"/>
      <c r="AR143" s="238"/>
      <c r="AS143" s="238"/>
      <c r="AT143" s="238"/>
      <c r="AU143" s="238"/>
      <c r="AV143" s="238"/>
      <c r="AW143" s="238"/>
      <c r="AX143" s="238"/>
      <c r="AY143" s="238"/>
      <c r="AZ143" s="238"/>
      <c r="BA143" s="238"/>
      <c r="BB143" s="238"/>
      <c r="BC143" s="238"/>
      <c r="BD143" s="238"/>
      <c r="BE143" s="238"/>
      <c r="BF143" s="238"/>
      <c r="BG143" s="238"/>
      <c r="BH143" s="238"/>
      <c r="BI143" s="238"/>
      <c r="BJ143" s="238"/>
      <c r="BK143" s="238"/>
      <c r="BL143" s="238"/>
      <c r="BM143" s="238"/>
      <c r="BN143" s="238"/>
      <c r="BO143" s="238"/>
      <c r="BP143" s="238"/>
      <c r="BQ143" s="238"/>
      <c r="BR143" s="238"/>
      <c r="BS143" s="238"/>
      <c r="BT143" s="238"/>
    </row>
    <row r="144" spans="1:72" s="504" customFormat="1" ht="15.75" customHeight="1" x14ac:dyDescent="0.2">
      <c r="A144" s="251"/>
      <c r="B144" s="252"/>
      <c r="C144" s="270"/>
      <c r="D144" s="253"/>
      <c r="E144" s="253"/>
      <c r="F144" s="263"/>
      <c r="G144" s="264"/>
      <c r="H144" s="238"/>
      <c r="I144" s="238"/>
      <c r="J144" s="238"/>
      <c r="K144" s="238"/>
      <c r="L144" s="238"/>
      <c r="M144" s="238"/>
      <c r="N144" s="238"/>
      <c r="O144" s="238"/>
      <c r="P144" s="238"/>
      <c r="Q144" s="238"/>
      <c r="R144" s="238"/>
      <c r="S144" s="238"/>
      <c r="T144" s="238"/>
      <c r="U144" s="238"/>
      <c r="V144" s="238"/>
      <c r="W144" s="238"/>
      <c r="X144" s="238"/>
      <c r="Y144" s="238"/>
      <c r="Z144" s="238"/>
      <c r="AA144" s="238"/>
      <c r="AB144" s="238"/>
      <c r="AC144" s="238"/>
      <c r="AD144" s="238"/>
      <c r="AE144" s="238"/>
      <c r="AF144" s="238"/>
      <c r="AG144" s="238"/>
      <c r="AH144" s="238"/>
      <c r="AI144" s="238"/>
      <c r="AJ144" s="238"/>
      <c r="AK144" s="238"/>
      <c r="AL144" s="238"/>
      <c r="AM144" s="238"/>
      <c r="AN144" s="238"/>
      <c r="AO144" s="238"/>
      <c r="AP144" s="238"/>
      <c r="AQ144" s="238"/>
      <c r="AR144" s="238"/>
      <c r="AS144" s="238"/>
      <c r="AT144" s="238"/>
      <c r="AU144" s="238"/>
      <c r="AV144" s="238"/>
      <c r="AW144" s="238"/>
      <c r="AX144" s="238"/>
      <c r="AY144" s="238"/>
      <c r="AZ144" s="238"/>
      <c r="BA144" s="238"/>
      <c r="BB144" s="238"/>
      <c r="BC144" s="238"/>
      <c r="BD144" s="238"/>
      <c r="BE144" s="238"/>
      <c r="BF144" s="238"/>
      <c r="BG144" s="238"/>
      <c r="BH144" s="238"/>
      <c r="BI144" s="238"/>
      <c r="BJ144" s="238"/>
      <c r="BK144" s="238"/>
      <c r="BL144" s="238"/>
      <c r="BM144" s="238"/>
      <c r="BN144" s="238"/>
      <c r="BO144" s="238"/>
      <c r="BP144" s="238"/>
      <c r="BQ144" s="238"/>
      <c r="BR144" s="238"/>
      <c r="BS144" s="238"/>
      <c r="BT144" s="238"/>
    </row>
    <row r="145" spans="1:16135" s="504" customFormat="1" ht="15.75" customHeight="1" x14ac:dyDescent="0.2">
      <c r="A145" s="251"/>
      <c r="B145" s="506" t="s">
        <v>61</v>
      </c>
      <c r="C145" s="253" t="s">
        <v>353</v>
      </c>
      <c r="D145" s="253" t="s">
        <v>363</v>
      </c>
      <c r="E145" s="254" t="s">
        <v>146</v>
      </c>
      <c r="F145" s="256" t="s">
        <v>146</v>
      </c>
      <c r="G145" s="255">
        <f>SUM(G147)</f>
        <v>16885.78</v>
      </c>
      <c r="H145" s="238"/>
      <c r="I145" s="238"/>
      <c r="J145" s="238"/>
      <c r="K145" s="238"/>
      <c r="L145" s="238"/>
      <c r="M145" s="238"/>
      <c r="N145" s="238"/>
      <c r="O145" s="238"/>
      <c r="P145" s="238"/>
      <c r="Q145" s="238"/>
      <c r="R145" s="238"/>
      <c r="S145" s="238"/>
      <c r="T145" s="238"/>
      <c r="U145" s="238"/>
      <c r="V145" s="238"/>
      <c r="W145" s="238"/>
      <c r="X145" s="238"/>
      <c r="Y145" s="238"/>
      <c r="Z145" s="238"/>
      <c r="AA145" s="238"/>
      <c r="AB145" s="238"/>
      <c r="AC145" s="238"/>
      <c r="AD145" s="238"/>
      <c r="AE145" s="238"/>
      <c r="AF145" s="238"/>
      <c r="AG145" s="238"/>
      <c r="AH145" s="238"/>
      <c r="AI145" s="238"/>
      <c r="AJ145" s="238"/>
      <c r="AK145" s="238"/>
      <c r="AL145" s="238"/>
      <c r="AM145" s="238"/>
      <c r="AN145" s="238"/>
      <c r="AO145" s="238"/>
      <c r="AP145" s="238"/>
      <c r="AQ145" s="238"/>
      <c r="AR145" s="238"/>
      <c r="AS145" s="238"/>
      <c r="AT145" s="238"/>
      <c r="AU145" s="238"/>
      <c r="AV145" s="238"/>
      <c r="AW145" s="238"/>
      <c r="AX145" s="238"/>
      <c r="AY145" s="238"/>
      <c r="AZ145" s="238"/>
      <c r="BA145" s="238"/>
      <c r="BB145" s="238"/>
      <c r="BC145" s="238"/>
      <c r="BD145" s="238"/>
      <c r="BE145" s="238"/>
      <c r="BF145" s="238"/>
      <c r="BG145" s="238"/>
      <c r="BH145" s="238"/>
      <c r="BI145" s="238"/>
      <c r="BJ145" s="238"/>
      <c r="BK145" s="238"/>
      <c r="BL145" s="238"/>
      <c r="BM145" s="238"/>
      <c r="BN145" s="238"/>
      <c r="BO145" s="238"/>
      <c r="BP145" s="238"/>
      <c r="BQ145" s="238"/>
      <c r="BR145" s="238"/>
      <c r="BS145" s="238"/>
      <c r="BT145" s="238"/>
    </row>
    <row r="146" spans="1:16135" s="504" customFormat="1" ht="15.75" customHeight="1" x14ac:dyDescent="0.2">
      <c r="A146" s="251"/>
      <c r="B146" s="252"/>
      <c r="C146" s="270"/>
      <c r="D146" s="253"/>
      <c r="E146" s="253"/>
      <c r="F146" s="263"/>
      <c r="G146" s="264"/>
      <c r="H146" s="238"/>
      <c r="I146" s="238"/>
      <c r="J146" s="238"/>
      <c r="K146" s="238"/>
      <c r="L146" s="238"/>
      <c r="M146" s="238"/>
      <c r="N146" s="238"/>
      <c r="O146" s="238"/>
      <c r="P146" s="238"/>
      <c r="Q146" s="238"/>
      <c r="R146" s="238"/>
      <c r="S146" s="238"/>
      <c r="T146" s="238"/>
      <c r="U146" s="238"/>
      <c r="V146" s="238"/>
      <c r="W146" s="238"/>
      <c r="X146" s="238"/>
      <c r="Y146" s="238"/>
      <c r="Z146" s="238"/>
      <c r="AA146" s="238"/>
      <c r="AB146" s="238"/>
      <c r="AC146" s="238"/>
      <c r="AD146" s="238"/>
      <c r="AE146" s="238"/>
      <c r="AF146" s="238"/>
      <c r="AG146" s="238"/>
      <c r="AH146" s="238"/>
      <c r="AI146" s="238"/>
      <c r="AJ146" s="238"/>
      <c r="AK146" s="238"/>
      <c r="AL146" s="238"/>
      <c r="AM146" s="238"/>
      <c r="AN146" s="238"/>
      <c r="AO146" s="238"/>
      <c r="AP146" s="238"/>
      <c r="AQ146" s="238"/>
      <c r="AR146" s="238"/>
      <c r="AS146" s="238"/>
      <c r="AT146" s="238"/>
      <c r="AU146" s="238"/>
      <c r="AV146" s="238"/>
      <c r="AW146" s="238"/>
      <c r="AX146" s="238"/>
      <c r="AY146" s="238"/>
      <c r="AZ146" s="238"/>
      <c r="BA146" s="238"/>
      <c r="BB146" s="238"/>
      <c r="BC146" s="238"/>
      <c r="BD146" s="238"/>
      <c r="BE146" s="238"/>
      <c r="BF146" s="238"/>
      <c r="BG146" s="238"/>
      <c r="BH146" s="238"/>
      <c r="BI146" s="238"/>
      <c r="BJ146" s="238"/>
      <c r="BK146" s="238"/>
      <c r="BL146" s="238"/>
      <c r="BM146" s="238"/>
      <c r="BN146" s="238"/>
      <c r="BO146" s="238"/>
      <c r="BP146" s="238"/>
      <c r="BQ146" s="238"/>
      <c r="BR146" s="238"/>
      <c r="BS146" s="238"/>
      <c r="BT146" s="238"/>
    </row>
    <row r="147" spans="1:16135" s="504" customFormat="1" ht="15.75" customHeight="1" x14ac:dyDescent="0.2">
      <c r="A147" s="251"/>
      <c r="B147" s="252"/>
      <c r="C147" s="270"/>
      <c r="D147" s="253"/>
      <c r="E147" s="253"/>
      <c r="F147" s="263"/>
      <c r="G147" s="505">
        <f>SUM(G148:G150)</f>
        <v>16885.78</v>
      </c>
      <c r="H147" s="238"/>
      <c r="I147" s="238"/>
      <c r="J147" s="238"/>
      <c r="K147" s="238"/>
      <c r="L147" s="238"/>
      <c r="M147" s="238"/>
      <c r="N147" s="238"/>
      <c r="O147" s="238"/>
      <c r="P147" s="238"/>
      <c r="Q147" s="238"/>
      <c r="R147" s="238"/>
      <c r="S147" s="238"/>
      <c r="T147" s="238"/>
      <c r="U147" s="238"/>
      <c r="V147" s="238"/>
      <c r="W147" s="238"/>
      <c r="X147" s="238"/>
      <c r="Y147" s="238"/>
      <c r="Z147" s="238"/>
      <c r="AA147" s="238"/>
      <c r="AB147" s="238"/>
      <c r="AC147" s="238"/>
      <c r="AD147" s="238"/>
      <c r="AE147" s="238"/>
      <c r="AF147" s="238"/>
      <c r="AG147" s="238"/>
      <c r="AH147" s="238"/>
      <c r="AI147" s="238"/>
      <c r="AJ147" s="238"/>
      <c r="AK147" s="238"/>
      <c r="AL147" s="238"/>
      <c r="AM147" s="238"/>
      <c r="AN147" s="238"/>
      <c r="AO147" s="238"/>
      <c r="AP147" s="238"/>
      <c r="AQ147" s="238"/>
      <c r="AR147" s="238"/>
      <c r="AS147" s="238"/>
      <c r="AT147" s="238"/>
      <c r="AU147" s="238"/>
      <c r="AV147" s="238"/>
      <c r="AW147" s="238"/>
      <c r="AX147" s="238"/>
      <c r="AY147" s="238"/>
      <c r="AZ147" s="238"/>
      <c r="BA147" s="238"/>
      <c r="BB147" s="238"/>
      <c r="BC147" s="238"/>
      <c r="BD147" s="238"/>
      <c r="BE147" s="238"/>
      <c r="BF147" s="238"/>
      <c r="BG147" s="238"/>
      <c r="BH147" s="238"/>
      <c r="BI147" s="238"/>
      <c r="BJ147" s="238"/>
      <c r="BK147" s="238"/>
      <c r="BL147" s="238"/>
      <c r="BM147" s="238"/>
      <c r="BN147" s="238"/>
      <c r="BO147" s="238"/>
      <c r="BP147" s="238"/>
      <c r="BQ147" s="238"/>
      <c r="BR147" s="238"/>
      <c r="BS147" s="238"/>
      <c r="BT147" s="238"/>
    </row>
    <row r="148" spans="1:16135" s="504" customFormat="1" ht="15.75" customHeight="1" x14ac:dyDescent="0.2">
      <c r="A148" s="251"/>
      <c r="B148" s="252"/>
      <c r="C148" s="270"/>
      <c r="D148" s="253"/>
      <c r="E148" s="253" t="s">
        <v>113</v>
      </c>
      <c r="F148" s="263" t="s">
        <v>146</v>
      </c>
      <c r="G148" s="264">
        <f>461.78</f>
        <v>461.78</v>
      </c>
      <c r="H148" s="238"/>
      <c r="I148" s="238"/>
      <c r="J148" s="238"/>
      <c r="K148" s="238"/>
      <c r="L148" s="238"/>
      <c r="M148" s="238"/>
      <c r="N148" s="238"/>
      <c r="O148" s="238"/>
      <c r="P148" s="238"/>
      <c r="Q148" s="238"/>
      <c r="R148" s="238"/>
      <c r="S148" s="238"/>
      <c r="T148" s="238"/>
      <c r="U148" s="238"/>
      <c r="V148" s="238"/>
      <c r="W148" s="238"/>
      <c r="X148" s="238"/>
      <c r="Y148" s="238"/>
      <c r="Z148" s="238"/>
      <c r="AA148" s="238"/>
      <c r="AB148" s="238"/>
      <c r="AC148" s="238"/>
      <c r="AD148" s="238"/>
      <c r="AE148" s="238"/>
      <c r="AF148" s="238"/>
      <c r="AG148" s="238"/>
      <c r="AH148" s="238"/>
      <c r="AI148" s="238"/>
      <c r="AJ148" s="238"/>
      <c r="AK148" s="238"/>
      <c r="AL148" s="238"/>
      <c r="AM148" s="238"/>
      <c r="AN148" s="238"/>
      <c r="AO148" s="238"/>
      <c r="AP148" s="238"/>
      <c r="AQ148" s="238"/>
      <c r="AR148" s="238"/>
      <c r="AS148" s="238"/>
      <c r="AT148" s="238"/>
      <c r="AU148" s="238"/>
      <c r="AV148" s="238"/>
      <c r="AW148" s="238"/>
      <c r="AX148" s="238"/>
      <c r="AY148" s="238"/>
      <c r="AZ148" s="238"/>
      <c r="BA148" s="238"/>
      <c r="BB148" s="238"/>
      <c r="BC148" s="238"/>
      <c r="BD148" s="238"/>
      <c r="BE148" s="238"/>
      <c r="BF148" s="238"/>
      <c r="BG148" s="238"/>
      <c r="BH148" s="238"/>
      <c r="BI148" s="238"/>
      <c r="BJ148" s="238"/>
      <c r="BK148" s="238"/>
      <c r="BL148" s="238"/>
      <c r="BM148" s="238"/>
      <c r="BN148" s="238"/>
      <c r="BO148" s="238"/>
      <c r="BP148" s="238"/>
      <c r="BQ148" s="238"/>
      <c r="BR148" s="238"/>
      <c r="BS148" s="238"/>
      <c r="BT148" s="238"/>
    </row>
    <row r="149" spans="1:16135" s="504" customFormat="1" ht="15.75" customHeight="1" x14ac:dyDescent="0.2">
      <c r="A149" s="251"/>
      <c r="B149" s="252"/>
      <c r="C149" s="270"/>
      <c r="D149" s="253"/>
      <c r="E149" s="253" t="s">
        <v>355</v>
      </c>
      <c r="F149" s="263" t="s">
        <v>146</v>
      </c>
      <c r="G149" s="264">
        <f>4126+4769+4304</f>
        <v>13199</v>
      </c>
      <c r="H149" s="238"/>
      <c r="I149" s="238"/>
      <c r="J149" s="238"/>
      <c r="K149" s="238"/>
      <c r="L149" s="238"/>
      <c r="M149" s="238"/>
      <c r="N149" s="238"/>
      <c r="O149" s="238"/>
      <c r="P149" s="238"/>
      <c r="Q149" s="238"/>
      <c r="R149" s="238"/>
      <c r="S149" s="238"/>
      <c r="T149" s="238"/>
      <c r="U149" s="238"/>
      <c r="V149" s="238"/>
      <c r="W149" s="238"/>
      <c r="X149" s="238"/>
      <c r="Y149" s="238"/>
      <c r="Z149" s="238"/>
      <c r="AA149" s="238"/>
      <c r="AB149" s="238"/>
      <c r="AC149" s="238"/>
      <c r="AD149" s="238"/>
      <c r="AE149" s="238"/>
      <c r="AF149" s="238"/>
      <c r="AG149" s="238"/>
      <c r="AH149" s="238"/>
      <c r="AI149" s="238"/>
      <c r="AJ149" s="238"/>
      <c r="AK149" s="238"/>
      <c r="AL149" s="238"/>
      <c r="AM149" s="238"/>
      <c r="AN149" s="238"/>
      <c r="AO149" s="238"/>
      <c r="AP149" s="238"/>
      <c r="AQ149" s="238"/>
      <c r="AR149" s="238"/>
      <c r="AS149" s="238"/>
      <c r="AT149" s="238"/>
      <c r="AU149" s="238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8"/>
      <c r="BF149" s="238"/>
      <c r="BG149" s="238"/>
      <c r="BH149" s="238"/>
      <c r="BI149" s="238"/>
      <c r="BJ149" s="238"/>
      <c r="BK149" s="238"/>
      <c r="BL149" s="238"/>
      <c r="BM149" s="238"/>
      <c r="BN149" s="238"/>
      <c r="BO149" s="238"/>
      <c r="BP149" s="238"/>
      <c r="BQ149" s="238"/>
      <c r="BR149" s="238"/>
      <c r="BS149" s="238"/>
      <c r="BT149" s="238"/>
    </row>
    <row r="150" spans="1:16135" s="504" customFormat="1" ht="15.75" customHeight="1" x14ac:dyDescent="0.2">
      <c r="A150" s="251"/>
      <c r="B150" s="252"/>
      <c r="C150" s="270"/>
      <c r="D150" s="253"/>
      <c r="E150" s="253" t="s">
        <v>331</v>
      </c>
      <c r="F150" s="263" t="s">
        <v>146</v>
      </c>
      <c r="G150" s="264">
        <f>1008+1165+1052</f>
        <v>3225</v>
      </c>
      <c r="H150" s="238"/>
      <c r="I150" s="238"/>
      <c r="J150" s="238"/>
      <c r="K150" s="238"/>
      <c r="L150" s="238"/>
      <c r="M150" s="238"/>
      <c r="N150" s="238"/>
      <c r="O150" s="238"/>
      <c r="P150" s="238"/>
      <c r="Q150" s="238"/>
      <c r="R150" s="238"/>
      <c r="S150" s="238"/>
      <c r="T150" s="238"/>
      <c r="U150" s="238"/>
      <c r="V150" s="238"/>
      <c r="W150" s="238"/>
      <c r="X150" s="238"/>
      <c r="Y150" s="238"/>
      <c r="Z150" s="238"/>
      <c r="AA150" s="238"/>
      <c r="AB150" s="238"/>
      <c r="AC150" s="238"/>
      <c r="AD150" s="238"/>
      <c r="AE150" s="238"/>
      <c r="AF150" s="238"/>
      <c r="AG150" s="238"/>
      <c r="AH150" s="238"/>
      <c r="AI150" s="238"/>
      <c r="AJ150" s="238"/>
      <c r="AK150" s="238"/>
      <c r="AL150" s="238"/>
      <c r="AM150" s="238"/>
      <c r="AN150" s="238"/>
      <c r="AO150" s="238"/>
      <c r="AP150" s="238"/>
      <c r="AQ150" s="238"/>
      <c r="AR150" s="238"/>
      <c r="AS150" s="238"/>
      <c r="AT150" s="238"/>
      <c r="AU150" s="238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8"/>
      <c r="BF150" s="238"/>
      <c r="BG150" s="238"/>
      <c r="BH150" s="238"/>
      <c r="BI150" s="238"/>
      <c r="BJ150" s="238"/>
      <c r="BK150" s="238"/>
      <c r="BL150" s="238"/>
      <c r="BM150" s="238"/>
      <c r="BN150" s="238"/>
      <c r="BO150" s="238"/>
      <c r="BP150" s="238"/>
      <c r="BQ150" s="238"/>
      <c r="BR150" s="238"/>
      <c r="BS150" s="238"/>
      <c r="BT150" s="238"/>
    </row>
    <row r="151" spans="1:16135" s="504" customFormat="1" ht="15.75" customHeight="1" x14ac:dyDescent="0.2">
      <c r="A151" s="251"/>
      <c r="B151" s="252"/>
      <c r="C151" s="270"/>
      <c r="D151" s="253"/>
      <c r="E151" s="253"/>
      <c r="F151" s="263"/>
      <c r="G151" s="264"/>
      <c r="H151" s="238"/>
      <c r="I151" s="238"/>
      <c r="J151" s="238"/>
      <c r="K151" s="238"/>
      <c r="L151" s="238"/>
      <c r="M151" s="238"/>
      <c r="N151" s="238"/>
      <c r="O151" s="238"/>
      <c r="P151" s="238"/>
      <c r="Q151" s="238"/>
      <c r="R151" s="238"/>
      <c r="S151" s="238"/>
      <c r="T151" s="238"/>
      <c r="U151" s="238"/>
      <c r="V151" s="238"/>
      <c r="W151" s="238"/>
      <c r="X151" s="238"/>
      <c r="Y151" s="238"/>
      <c r="Z151" s="238"/>
      <c r="AA151" s="238"/>
      <c r="AB151" s="238"/>
      <c r="AC151" s="238"/>
      <c r="AD151" s="238"/>
      <c r="AE151" s="238"/>
      <c r="AF151" s="238"/>
      <c r="AG151" s="238"/>
      <c r="AH151" s="238"/>
      <c r="AI151" s="238"/>
      <c r="AJ151" s="238"/>
      <c r="AK151" s="238"/>
      <c r="AL151" s="238"/>
      <c r="AM151" s="238"/>
      <c r="AN151" s="238"/>
      <c r="AO151" s="238"/>
      <c r="AP151" s="238"/>
      <c r="AQ151" s="238"/>
      <c r="AR151" s="238"/>
      <c r="AS151" s="238"/>
      <c r="AT151" s="238"/>
      <c r="AU151" s="238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8"/>
      <c r="BF151" s="238"/>
      <c r="BG151" s="238"/>
      <c r="BH151" s="238"/>
      <c r="BI151" s="238"/>
      <c r="BJ151" s="238"/>
      <c r="BK151" s="238"/>
      <c r="BL151" s="238"/>
      <c r="BM151" s="238"/>
      <c r="BN151" s="238"/>
      <c r="BO151" s="238"/>
      <c r="BP151" s="238"/>
      <c r="BQ151" s="238"/>
      <c r="BR151" s="238"/>
      <c r="BS151" s="238"/>
      <c r="BT151" s="238"/>
    </row>
    <row r="152" spans="1:16135" s="504" customFormat="1" ht="15.75" customHeight="1" x14ac:dyDescent="0.2">
      <c r="A152" s="251"/>
      <c r="B152" s="506" t="s">
        <v>61</v>
      </c>
      <c r="C152" s="253" t="s">
        <v>28</v>
      </c>
      <c r="D152" s="253" t="s">
        <v>364</v>
      </c>
      <c r="E152" s="254" t="s">
        <v>146</v>
      </c>
      <c r="F152" s="256" t="s">
        <v>146</v>
      </c>
      <c r="G152" s="255">
        <f>SUM(G154)</f>
        <v>18817.43</v>
      </c>
      <c r="H152" s="238"/>
      <c r="I152" s="238"/>
      <c r="J152" s="238"/>
      <c r="K152" s="238"/>
      <c r="L152" s="238"/>
      <c r="M152" s="238"/>
      <c r="N152" s="238"/>
      <c r="O152" s="238"/>
      <c r="P152" s="238"/>
      <c r="Q152" s="238"/>
      <c r="R152" s="238"/>
      <c r="S152" s="238"/>
      <c r="T152" s="238"/>
      <c r="U152" s="238"/>
      <c r="V152" s="238"/>
      <c r="W152" s="238"/>
      <c r="X152" s="238"/>
      <c r="Y152" s="238"/>
      <c r="Z152" s="238"/>
      <c r="AA152" s="238"/>
      <c r="AB152" s="238"/>
      <c r="AC152" s="238"/>
      <c r="AD152" s="238"/>
      <c r="AE152" s="238"/>
      <c r="AF152" s="238"/>
      <c r="AG152" s="238"/>
      <c r="AH152" s="238"/>
      <c r="AI152" s="238"/>
      <c r="AJ152" s="238"/>
      <c r="AK152" s="238"/>
      <c r="AL152" s="238"/>
      <c r="AM152" s="238"/>
      <c r="AN152" s="238"/>
      <c r="AO152" s="238"/>
      <c r="AP152" s="238"/>
      <c r="AQ152" s="238"/>
      <c r="AR152" s="238"/>
      <c r="AS152" s="238"/>
      <c r="AT152" s="238"/>
      <c r="AU152" s="238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8"/>
      <c r="BF152" s="238"/>
      <c r="BG152" s="238"/>
      <c r="BH152" s="238"/>
      <c r="BI152" s="238"/>
      <c r="BJ152" s="238"/>
      <c r="BK152" s="238"/>
      <c r="BL152" s="238"/>
      <c r="BM152" s="238"/>
      <c r="BN152" s="238"/>
      <c r="BO152" s="238"/>
      <c r="BP152" s="238"/>
      <c r="BQ152" s="238"/>
      <c r="BR152" s="238"/>
      <c r="BS152" s="238"/>
      <c r="BT152" s="238"/>
    </row>
    <row r="153" spans="1:16135" s="504" customFormat="1" ht="15.75" customHeight="1" x14ac:dyDescent="0.2">
      <c r="A153" s="251"/>
      <c r="B153" s="252"/>
      <c r="C153" s="270"/>
      <c r="D153" s="253"/>
      <c r="E153" s="253"/>
      <c r="F153" s="263"/>
      <c r="G153" s="264"/>
      <c r="H153" s="238"/>
      <c r="I153" s="238"/>
      <c r="J153" s="238"/>
      <c r="K153" s="238"/>
      <c r="L153" s="238"/>
      <c r="M153" s="238"/>
      <c r="N153" s="238"/>
      <c r="O153" s="238"/>
      <c r="P153" s="238"/>
      <c r="Q153" s="238"/>
      <c r="R153" s="238"/>
      <c r="S153" s="238"/>
      <c r="T153" s="238"/>
      <c r="U153" s="238"/>
      <c r="V153" s="238"/>
      <c r="W153" s="238"/>
      <c r="X153" s="238"/>
      <c r="Y153" s="238"/>
      <c r="Z153" s="238"/>
      <c r="AA153" s="238"/>
      <c r="AB153" s="238"/>
      <c r="AC153" s="238"/>
      <c r="AD153" s="238"/>
      <c r="AE153" s="238"/>
      <c r="AF153" s="238"/>
      <c r="AG153" s="238"/>
      <c r="AH153" s="238"/>
      <c r="AI153" s="238"/>
      <c r="AJ153" s="238"/>
      <c r="AK153" s="238"/>
      <c r="AL153" s="238"/>
      <c r="AM153" s="238"/>
      <c r="AN153" s="238"/>
      <c r="AO153" s="238"/>
      <c r="AP153" s="238"/>
      <c r="AQ153" s="238"/>
      <c r="AR153" s="238"/>
      <c r="AS153" s="238"/>
      <c r="AT153" s="238"/>
      <c r="AU153" s="238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8"/>
      <c r="BF153" s="238"/>
      <c r="BG153" s="238"/>
      <c r="BH153" s="238"/>
      <c r="BI153" s="238"/>
      <c r="BJ153" s="238"/>
      <c r="BK153" s="238"/>
      <c r="BL153" s="238"/>
      <c r="BM153" s="238"/>
      <c r="BN153" s="238"/>
      <c r="BO153" s="238"/>
      <c r="BP153" s="238"/>
      <c r="BQ153" s="238"/>
      <c r="BR153" s="238"/>
      <c r="BS153" s="238"/>
      <c r="BT153" s="238"/>
    </row>
    <row r="154" spans="1:16135" s="504" customFormat="1" ht="15.75" customHeight="1" x14ac:dyDescent="0.2">
      <c r="A154" s="251"/>
      <c r="B154" s="252"/>
      <c r="C154" s="270"/>
      <c r="D154" s="253"/>
      <c r="E154" s="253"/>
      <c r="F154" s="263"/>
      <c r="G154" s="505">
        <f>SUM(G155:G155)</f>
        <v>18817.43</v>
      </c>
      <c r="H154" s="238"/>
      <c r="I154" s="238"/>
      <c r="J154" s="238"/>
      <c r="K154" s="238"/>
      <c r="L154" s="238"/>
      <c r="M154" s="238"/>
      <c r="N154" s="238"/>
      <c r="O154" s="238"/>
      <c r="P154" s="238"/>
      <c r="Q154" s="238"/>
      <c r="R154" s="238"/>
      <c r="S154" s="238"/>
      <c r="T154" s="238"/>
      <c r="U154" s="238"/>
      <c r="V154" s="238"/>
      <c r="W154" s="238"/>
      <c r="X154" s="238"/>
      <c r="Y154" s="238"/>
      <c r="Z154" s="238"/>
      <c r="AA154" s="238"/>
      <c r="AB154" s="238"/>
      <c r="AC154" s="238"/>
      <c r="AD154" s="238"/>
      <c r="AE154" s="238"/>
      <c r="AF154" s="238"/>
      <c r="AG154" s="238"/>
      <c r="AH154" s="238"/>
      <c r="AI154" s="238"/>
      <c r="AJ154" s="238"/>
      <c r="AK154" s="238"/>
      <c r="AL154" s="238"/>
      <c r="AM154" s="238"/>
      <c r="AN154" s="238"/>
      <c r="AO154" s="238"/>
      <c r="AP154" s="238"/>
      <c r="AQ154" s="238"/>
      <c r="AR154" s="238"/>
      <c r="AS154" s="238"/>
      <c r="AT154" s="238"/>
      <c r="AU154" s="238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8"/>
      <c r="BF154" s="238"/>
      <c r="BG154" s="238"/>
      <c r="BH154" s="238"/>
      <c r="BI154" s="238"/>
      <c r="BJ154" s="238"/>
      <c r="BK154" s="238"/>
      <c r="BL154" s="238"/>
      <c r="BM154" s="238"/>
      <c r="BN154" s="238"/>
      <c r="BO154" s="238"/>
      <c r="BP154" s="238"/>
      <c r="BQ154" s="238"/>
      <c r="BR154" s="238"/>
      <c r="BS154" s="238"/>
      <c r="BT154" s="238"/>
    </row>
    <row r="155" spans="1:16135" s="504" customFormat="1" ht="15.75" customHeight="1" x14ac:dyDescent="0.2">
      <c r="A155" s="251"/>
      <c r="B155" s="252"/>
      <c r="C155" s="270"/>
      <c r="D155" s="253"/>
      <c r="E155" s="253" t="s">
        <v>113</v>
      </c>
      <c r="F155" s="263" t="s">
        <v>146</v>
      </c>
      <c r="G155" s="264">
        <f>4842+5477+3551.43+4947</f>
        <v>18817.43</v>
      </c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Z155" s="238"/>
      <c r="AA155" s="238"/>
      <c r="AB155" s="238"/>
      <c r="AC155" s="238"/>
      <c r="AD155" s="238"/>
      <c r="AE155" s="238"/>
      <c r="AF155" s="238"/>
      <c r="AG155" s="238"/>
      <c r="AH155" s="238"/>
      <c r="AI155" s="238"/>
      <c r="AJ155" s="238"/>
      <c r="AK155" s="238"/>
      <c r="AL155" s="238"/>
      <c r="AM155" s="238"/>
      <c r="AN155" s="238"/>
      <c r="AO155" s="238"/>
      <c r="AP155" s="238"/>
      <c r="AQ155" s="238"/>
      <c r="AR155" s="238"/>
      <c r="AS155" s="238"/>
      <c r="AT155" s="238"/>
      <c r="AU155" s="238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8"/>
      <c r="BF155" s="238"/>
      <c r="BG155" s="238"/>
      <c r="BH155" s="238"/>
      <c r="BI155" s="238"/>
      <c r="BJ155" s="238"/>
      <c r="BK155" s="238"/>
      <c r="BL155" s="238"/>
      <c r="BM155" s="238"/>
      <c r="BN155" s="238"/>
      <c r="BO155" s="238"/>
      <c r="BP155" s="238"/>
      <c r="BQ155" s="238"/>
      <c r="BR155" s="238"/>
      <c r="BS155" s="238"/>
      <c r="BT155" s="238"/>
    </row>
    <row r="156" spans="1:16135" s="504" customFormat="1" ht="15.75" customHeight="1" x14ac:dyDescent="0.2">
      <c r="A156" s="265"/>
      <c r="B156" s="266"/>
      <c r="C156" s="267"/>
      <c r="D156" s="254"/>
      <c r="E156" s="254"/>
      <c r="F156" s="256"/>
      <c r="G156" s="268"/>
      <c r="H156" s="238"/>
      <c r="I156" s="238"/>
      <c r="J156" s="238"/>
      <c r="K156" s="238"/>
      <c r="L156" s="238"/>
      <c r="M156" s="238"/>
      <c r="N156" s="238"/>
      <c r="O156" s="238"/>
      <c r="P156" s="238"/>
      <c r="Q156" s="238"/>
      <c r="R156" s="238"/>
      <c r="S156" s="238"/>
      <c r="T156" s="238"/>
      <c r="U156" s="238"/>
      <c r="V156" s="238"/>
      <c r="W156" s="238"/>
      <c r="X156" s="238"/>
      <c r="Y156" s="238"/>
      <c r="Z156" s="238"/>
      <c r="AA156" s="238"/>
      <c r="AB156" s="238"/>
      <c r="AC156" s="238"/>
      <c r="AD156" s="238"/>
      <c r="AE156" s="238"/>
      <c r="AF156" s="238"/>
      <c r="AG156" s="238"/>
      <c r="AH156" s="238"/>
      <c r="AI156" s="238"/>
      <c r="AJ156" s="238"/>
      <c r="AK156" s="238"/>
      <c r="AL156" s="238"/>
      <c r="AM156" s="238"/>
      <c r="AN156" s="238"/>
      <c r="AO156" s="238"/>
      <c r="AP156" s="238"/>
      <c r="AQ156" s="238"/>
      <c r="AR156" s="238"/>
      <c r="AS156" s="238"/>
      <c r="AT156" s="238"/>
      <c r="AU156" s="238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8"/>
      <c r="BF156" s="238"/>
      <c r="BG156" s="238"/>
      <c r="BH156" s="238"/>
      <c r="BI156" s="238"/>
      <c r="BJ156" s="238"/>
      <c r="BK156" s="238"/>
      <c r="BL156" s="238"/>
      <c r="BM156" s="238"/>
      <c r="BN156" s="238"/>
      <c r="BO156" s="238"/>
      <c r="BP156" s="238"/>
      <c r="BQ156" s="238"/>
      <c r="BR156" s="238"/>
      <c r="BS156" s="238"/>
      <c r="BT156" s="238"/>
    </row>
    <row r="157" spans="1:16135" s="247" customFormat="1" ht="27" customHeight="1" x14ac:dyDescent="0.2">
      <c r="A157" s="511"/>
      <c r="B157" s="512" t="s">
        <v>155</v>
      </c>
      <c r="C157" s="513"/>
      <c r="D157" s="514"/>
      <c r="E157" s="515"/>
      <c r="F157" s="515">
        <f>SUM(F12,F18,F26,F34,F42,F52,F60,F66,F73)</f>
        <v>1740681.4100000001</v>
      </c>
      <c r="G157" s="515">
        <f>SUM(G13,G19,G27,G35,G43,G53,G61,G67,G74)</f>
        <v>1894009.2200000002</v>
      </c>
      <c r="H157" s="246"/>
      <c r="I157" s="246"/>
      <c r="J157" s="246"/>
      <c r="K157" s="246"/>
      <c r="L157" s="246"/>
      <c r="M157" s="246"/>
      <c r="N157" s="246"/>
      <c r="O157" s="246"/>
      <c r="P157" s="246"/>
      <c r="Q157" s="246"/>
      <c r="R157" s="246"/>
      <c r="S157" s="246"/>
      <c r="T157" s="246"/>
      <c r="U157" s="246"/>
      <c r="V157" s="246"/>
      <c r="W157" s="246"/>
      <c r="X157" s="246"/>
      <c r="Y157" s="246"/>
      <c r="Z157" s="246"/>
      <c r="AA157" s="246"/>
      <c r="AB157" s="246"/>
      <c r="AC157" s="246"/>
      <c r="AD157" s="246"/>
      <c r="AE157" s="246"/>
      <c r="AF157" s="246"/>
      <c r="AG157" s="246"/>
      <c r="AH157" s="246"/>
      <c r="AI157" s="246"/>
      <c r="AJ157" s="246"/>
      <c r="AK157" s="246"/>
      <c r="AL157" s="246"/>
      <c r="AM157" s="246"/>
      <c r="AN157" s="246"/>
      <c r="AO157" s="246"/>
      <c r="AP157" s="246"/>
      <c r="AQ157" s="246"/>
      <c r="AR157" s="246"/>
      <c r="AS157" s="246"/>
      <c r="AT157" s="246"/>
      <c r="AU157" s="246"/>
      <c r="AV157" s="246"/>
      <c r="AW157" s="246"/>
      <c r="AX157" s="246"/>
      <c r="AY157" s="246"/>
      <c r="AZ157" s="246"/>
      <c r="BA157" s="246"/>
      <c r="BB157" s="246"/>
      <c r="BC157" s="246"/>
      <c r="BD157" s="246"/>
      <c r="BE157" s="246"/>
      <c r="BF157" s="246"/>
      <c r="BG157" s="246"/>
      <c r="BH157" s="246"/>
      <c r="BI157" s="246"/>
      <c r="BJ157" s="246"/>
      <c r="BK157" s="246"/>
      <c r="BL157" s="246"/>
      <c r="BM157" s="246"/>
      <c r="BN157" s="246"/>
      <c r="BO157" s="246"/>
      <c r="BP157" s="246"/>
      <c r="BQ157" s="246"/>
      <c r="BR157" s="246"/>
      <c r="BS157" s="246"/>
      <c r="BT157" s="246"/>
    </row>
    <row r="159" spans="1:16135" customFormat="1" x14ac:dyDescent="0.25">
      <c r="A159" s="516"/>
      <c r="B159" s="498"/>
      <c r="C159" s="498"/>
      <c r="D159" s="498"/>
      <c r="E159" s="498"/>
      <c r="I159" s="16">
        <f>SUM(G16:G16,G22:G24,G30:G32,G38:G40,G46,G49:G50,G56:G58,G64,G70:G71,G79:G82,G87,G92:G94,G99:G101,G106,G111:G113,G118:G120,G125:G126,G131,G136:G138,G143,G148:G150,G155)</f>
        <v>1894009.22</v>
      </c>
      <c r="BY159" s="498"/>
      <c r="BZ159" s="498"/>
      <c r="CA159" s="498"/>
      <c r="CB159" s="498"/>
      <c r="CC159" s="498"/>
      <c r="CD159" s="498"/>
      <c r="CE159" s="498"/>
      <c r="CF159" s="498"/>
      <c r="CG159" s="498"/>
      <c r="CH159" s="498"/>
      <c r="CI159" s="498"/>
      <c r="CJ159" s="498"/>
      <c r="CK159" s="498"/>
      <c r="CL159" s="498"/>
      <c r="CM159" s="498"/>
      <c r="CN159" s="498"/>
      <c r="CO159" s="498"/>
      <c r="CP159" s="498"/>
      <c r="CQ159" s="498"/>
      <c r="CR159" s="498"/>
      <c r="CS159" s="498"/>
      <c r="CT159" s="498"/>
      <c r="CU159" s="498"/>
      <c r="CV159" s="498"/>
      <c r="CW159" s="498"/>
      <c r="CX159" s="498"/>
      <c r="CY159" s="498"/>
      <c r="CZ159" s="498"/>
      <c r="DA159" s="498"/>
      <c r="DB159" s="498"/>
      <c r="DC159" s="498"/>
      <c r="DD159" s="498"/>
      <c r="DE159" s="498"/>
      <c r="DF159" s="498"/>
      <c r="DG159" s="498"/>
      <c r="DH159" s="498"/>
      <c r="DI159" s="498"/>
      <c r="DJ159" s="498"/>
      <c r="DK159" s="498"/>
      <c r="DL159" s="498"/>
      <c r="DM159" s="498"/>
      <c r="DN159" s="498"/>
      <c r="DO159" s="498"/>
      <c r="DP159" s="498"/>
      <c r="DQ159" s="498"/>
      <c r="DR159" s="498"/>
      <c r="DS159" s="498"/>
      <c r="DT159" s="498"/>
      <c r="DU159" s="498"/>
      <c r="DV159" s="498"/>
      <c r="DW159" s="498"/>
      <c r="DX159" s="498"/>
      <c r="DY159" s="498"/>
      <c r="DZ159" s="498"/>
      <c r="EA159" s="498"/>
      <c r="EB159" s="498"/>
      <c r="EC159" s="498"/>
      <c r="ED159" s="498"/>
      <c r="EE159" s="498"/>
      <c r="EF159" s="498"/>
      <c r="EG159" s="498"/>
      <c r="EH159" s="498"/>
      <c r="EI159" s="498"/>
      <c r="EJ159" s="498"/>
      <c r="EK159" s="498"/>
      <c r="EL159" s="498"/>
      <c r="EM159" s="498"/>
      <c r="EN159" s="498"/>
      <c r="EO159" s="498"/>
      <c r="EP159" s="498"/>
      <c r="EQ159" s="498"/>
      <c r="ER159" s="498"/>
      <c r="ES159" s="498"/>
      <c r="ET159" s="498"/>
      <c r="EU159" s="498"/>
      <c r="EV159" s="498"/>
      <c r="EW159" s="498"/>
      <c r="EX159" s="498"/>
      <c r="EY159" s="498"/>
      <c r="EZ159" s="498"/>
      <c r="FA159" s="498"/>
      <c r="FB159" s="498"/>
      <c r="FC159" s="498"/>
      <c r="FD159" s="498"/>
      <c r="FE159" s="498"/>
      <c r="FF159" s="498"/>
      <c r="FG159" s="498"/>
      <c r="FH159" s="498"/>
      <c r="FI159" s="498"/>
      <c r="FJ159" s="498"/>
      <c r="FK159" s="498"/>
      <c r="FL159" s="498"/>
      <c r="FM159" s="498"/>
      <c r="FN159" s="498"/>
      <c r="FO159" s="498"/>
      <c r="FP159" s="498"/>
      <c r="FQ159" s="498"/>
      <c r="FR159" s="498"/>
      <c r="FS159" s="498"/>
      <c r="FT159" s="498"/>
      <c r="FU159" s="498"/>
      <c r="FV159" s="498"/>
      <c r="FW159" s="498"/>
      <c r="FX159" s="498"/>
      <c r="FY159" s="498"/>
      <c r="FZ159" s="498"/>
      <c r="GA159" s="498"/>
      <c r="GB159" s="498"/>
      <c r="GC159" s="498"/>
      <c r="GD159" s="498"/>
      <c r="GE159" s="498"/>
      <c r="GF159" s="498"/>
      <c r="GG159" s="498"/>
      <c r="GH159" s="498"/>
      <c r="GI159" s="498"/>
      <c r="GJ159" s="498"/>
      <c r="GK159" s="498"/>
      <c r="GL159" s="498"/>
      <c r="GM159" s="498"/>
      <c r="GN159" s="498"/>
      <c r="GO159" s="498"/>
      <c r="GP159" s="498"/>
      <c r="GQ159" s="498"/>
      <c r="GR159" s="498"/>
      <c r="GS159" s="498"/>
      <c r="GT159" s="498"/>
      <c r="GU159" s="498"/>
      <c r="GV159" s="498"/>
      <c r="GW159" s="498"/>
      <c r="GX159" s="498"/>
      <c r="GY159" s="498"/>
      <c r="GZ159" s="498"/>
      <c r="HA159" s="498"/>
      <c r="HB159" s="498"/>
      <c r="HC159" s="498"/>
      <c r="HD159" s="498"/>
      <c r="HE159" s="498"/>
      <c r="HF159" s="498"/>
      <c r="HG159" s="498"/>
      <c r="HH159" s="498"/>
      <c r="HI159" s="498"/>
      <c r="HJ159" s="498"/>
      <c r="HK159" s="498"/>
      <c r="HL159" s="498"/>
      <c r="HM159" s="498"/>
      <c r="HN159" s="498"/>
      <c r="HO159" s="498"/>
      <c r="HP159" s="498"/>
      <c r="HQ159" s="498"/>
      <c r="HR159" s="498"/>
      <c r="HS159" s="498"/>
      <c r="HT159" s="498"/>
      <c r="HU159" s="498"/>
      <c r="HV159" s="498"/>
      <c r="HW159" s="498"/>
      <c r="HX159" s="498"/>
      <c r="HY159" s="498"/>
      <c r="HZ159" s="498"/>
      <c r="IA159" s="498"/>
      <c r="IB159" s="498"/>
      <c r="IC159" s="498"/>
      <c r="ID159" s="498"/>
      <c r="IE159" s="498"/>
      <c r="IF159" s="498"/>
      <c r="IG159" s="498"/>
      <c r="IH159" s="498"/>
      <c r="II159" s="498"/>
      <c r="IJ159" s="498"/>
      <c r="IK159" s="498"/>
      <c r="IL159" s="498"/>
      <c r="IM159" s="498"/>
      <c r="IN159" s="498"/>
      <c r="IO159" s="498"/>
      <c r="IP159" s="498"/>
      <c r="IQ159" s="498"/>
      <c r="IR159" s="498"/>
      <c r="IS159" s="498"/>
      <c r="IT159" s="498"/>
      <c r="IU159" s="498"/>
      <c r="IV159" s="498"/>
      <c r="IW159" s="498"/>
      <c r="IX159" s="498"/>
      <c r="IY159" s="498"/>
      <c r="IZ159" s="498"/>
      <c r="JA159" s="498"/>
      <c r="JB159" s="498"/>
      <c r="JC159" s="498"/>
      <c r="JD159" s="498"/>
      <c r="JE159" s="498"/>
      <c r="JF159" s="498"/>
      <c r="JG159" s="498"/>
      <c r="JH159" s="498"/>
      <c r="JI159" s="498"/>
      <c r="JJ159" s="498"/>
      <c r="JK159" s="498"/>
      <c r="JL159" s="498"/>
      <c r="JM159" s="498"/>
      <c r="JN159" s="498"/>
      <c r="JO159" s="498"/>
      <c r="JP159" s="498"/>
      <c r="JQ159" s="498"/>
      <c r="JR159" s="498"/>
      <c r="JS159" s="498"/>
      <c r="JT159" s="498"/>
      <c r="JU159" s="498"/>
      <c r="JV159" s="498"/>
      <c r="JW159" s="498"/>
      <c r="JX159" s="498"/>
      <c r="JY159" s="498"/>
      <c r="JZ159" s="498"/>
      <c r="KA159" s="498"/>
      <c r="KB159" s="498"/>
      <c r="KC159" s="498"/>
      <c r="KD159" s="498"/>
      <c r="KE159" s="498"/>
      <c r="KF159" s="498"/>
      <c r="KG159" s="498"/>
      <c r="KH159" s="498"/>
      <c r="KI159" s="498"/>
      <c r="KJ159" s="498"/>
      <c r="KK159" s="498"/>
      <c r="KL159" s="498"/>
      <c r="KM159" s="498"/>
      <c r="KN159" s="498"/>
      <c r="KO159" s="498"/>
      <c r="KP159" s="498"/>
      <c r="KQ159" s="498"/>
      <c r="KR159" s="498"/>
      <c r="KS159" s="498"/>
      <c r="KT159" s="498"/>
      <c r="KU159" s="498"/>
      <c r="KV159" s="498"/>
      <c r="KW159" s="498"/>
      <c r="KX159" s="498"/>
      <c r="KY159" s="498"/>
      <c r="KZ159" s="498"/>
      <c r="LA159" s="498"/>
      <c r="LB159" s="498"/>
      <c r="LC159" s="498"/>
      <c r="LD159" s="498"/>
      <c r="LE159" s="498"/>
      <c r="LF159" s="498"/>
      <c r="LG159" s="498"/>
      <c r="LH159" s="498"/>
      <c r="LI159" s="498"/>
      <c r="LJ159" s="498"/>
      <c r="LK159" s="498"/>
      <c r="LL159" s="498"/>
      <c r="LM159" s="498"/>
      <c r="LN159" s="498"/>
      <c r="LO159" s="498"/>
      <c r="LP159" s="498"/>
      <c r="LQ159" s="498"/>
      <c r="LR159" s="498"/>
      <c r="LS159" s="498"/>
      <c r="LT159" s="498"/>
      <c r="LU159" s="498"/>
      <c r="LV159" s="498"/>
      <c r="LW159" s="498"/>
      <c r="LX159" s="498"/>
      <c r="LY159" s="498"/>
      <c r="LZ159" s="498"/>
      <c r="MA159" s="498"/>
      <c r="MB159" s="498"/>
      <c r="MC159" s="498"/>
      <c r="MD159" s="498"/>
      <c r="ME159" s="498"/>
      <c r="MF159" s="498"/>
      <c r="MG159" s="498"/>
      <c r="MH159" s="498"/>
      <c r="MI159" s="498"/>
      <c r="MJ159" s="498"/>
      <c r="MK159" s="498"/>
      <c r="ML159" s="498"/>
      <c r="MM159" s="498"/>
      <c r="MN159" s="498"/>
      <c r="MO159" s="498"/>
      <c r="MP159" s="498"/>
      <c r="MQ159" s="498"/>
      <c r="MR159" s="498"/>
      <c r="MS159" s="498"/>
      <c r="MT159" s="498"/>
      <c r="MU159" s="498"/>
      <c r="MV159" s="498"/>
      <c r="MW159" s="498"/>
      <c r="MX159" s="498"/>
      <c r="MY159" s="498"/>
      <c r="MZ159" s="498"/>
      <c r="NA159" s="498"/>
      <c r="NB159" s="498"/>
      <c r="NC159" s="498"/>
      <c r="ND159" s="498"/>
      <c r="NE159" s="498"/>
      <c r="NF159" s="498"/>
      <c r="NG159" s="498"/>
      <c r="NH159" s="498"/>
      <c r="NI159" s="498"/>
      <c r="NJ159" s="498"/>
      <c r="NK159" s="498"/>
      <c r="NL159" s="498"/>
      <c r="NM159" s="498"/>
      <c r="NN159" s="498"/>
      <c r="NO159" s="498"/>
      <c r="NP159" s="498"/>
      <c r="NQ159" s="498"/>
      <c r="NR159" s="498"/>
      <c r="NS159" s="498"/>
      <c r="NT159" s="498"/>
      <c r="NU159" s="498"/>
      <c r="NV159" s="498"/>
      <c r="NW159" s="498"/>
      <c r="NX159" s="498"/>
      <c r="NY159" s="498"/>
      <c r="NZ159" s="498"/>
      <c r="OA159" s="498"/>
      <c r="OB159" s="498"/>
      <c r="OC159" s="498"/>
      <c r="OD159" s="498"/>
      <c r="OE159" s="498"/>
      <c r="OF159" s="498"/>
      <c r="OG159" s="498"/>
      <c r="OH159" s="498"/>
      <c r="OI159" s="498"/>
      <c r="OJ159" s="498"/>
      <c r="OK159" s="498"/>
      <c r="OL159" s="498"/>
      <c r="OM159" s="498"/>
      <c r="ON159" s="498"/>
      <c r="OO159" s="498"/>
      <c r="OP159" s="498"/>
      <c r="OQ159" s="498"/>
      <c r="OR159" s="498"/>
      <c r="OS159" s="498"/>
      <c r="OT159" s="498"/>
      <c r="OU159" s="498"/>
      <c r="OV159" s="498"/>
      <c r="OW159" s="498"/>
      <c r="OX159" s="498"/>
      <c r="OY159" s="498"/>
      <c r="OZ159" s="498"/>
      <c r="PA159" s="498"/>
      <c r="PB159" s="498"/>
      <c r="PC159" s="498"/>
      <c r="PD159" s="498"/>
      <c r="PE159" s="498"/>
      <c r="PF159" s="498"/>
      <c r="PG159" s="498"/>
      <c r="PH159" s="498"/>
      <c r="PI159" s="498"/>
      <c r="PJ159" s="498"/>
      <c r="PK159" s="498"/>
      <c r="PL159" s="498"/>
      <c r="PM159" s="498"/>
      <c r="PN159" s="498"/>
      <c r="PO159" s="498"/>
      <c r="PP159" s="498"/>
      <c r="PQ159" s="498"/>
      <c r="PR159" s="498"/>
      <c r="PS159" s="498"/>
      <c r="PT159" s="498"/>
      <c r="PU159" s="498"/>
      <c r="PV159" s="498"/>
      <c r="PW159" s="498"/>
      <c r="PX159" s="498"/>
      <c r="PY159" s="498"/>
      <c r="PZ159" s="498"/>
      <c r="QA159" s="498"/>
      <c r="QB159" s="498"/>
      <c r="QC159" s="498"/>
      <c r="QD159" s="498"/>
      <c r="QE159" s="498"/>
      <c r="QF159" s="498"/>
      <c r="QG159" s="498"/>
      <c r="QH159" s="498"/>
      <c r="QI159" s="498"/>
      <c r="QJ159" s="498"/>
      <c r="QK159" s="498"/>
      <c r="QL159" s="498"/>
      <c r="QM159" s="498"/>
      <c r="QN159" s="498"/>
      <c r="QO159" s="498"/>
      <c r="QP159" s="498"/>
      <c r="QQ159" s="498"/>
      <c r="QR159" s="498"/>
      <c r="QS159" s="498"/>
      <c r="QT159" s="498"/>
      <c r="QU159" s="498"/>
      <c r="QV159" s="498"/>
      <c r="QW159" s="498"/>
      <c r="QX159" s="498"/>
      <c r="QY159" s="498"/>
      <c r="QZ159" s="498"/>
      <c r="RA159" s="498"/>
      <c r="RB159" s="498"/>
      <c r="RC159" s="498"/>
      <c r="RD159" s="498"/>
      <c r="RE159" s="498"/>
      <c r="RF159" s="498"/>
      <c r="RG159" s="498"/>
      <c r="RH159" s="498"/>
      <c r="RI159" s="498"/>
      <c r="RJ159" s="498"/>
      <c r="RK159" s="498"/>
      <c r="RL159" s="498"/>
      <c r="RM159" s="498"/>
      <c r="RN159" s="498"/>
      <c r="RO159" s="498"/>
      <c r="RP159" s="498"/>
      <c r="RQ159" s="498"/>
      <c r="RR159" s="498"/>
      <c r="RS159" s="498"/>
      <c r="RT159" s="498"/>
      <c r="RU159" s="498"/>
      <c r="RV159" s="498"/>
      <c r="RW159" s="498"/>
      <c r="RX159" s="498"/>
      <c r="RY159" s="498"/>
      <c r="RZ159" s="498"/>
      <c r="SA159" s="498"/>
      <c r="SB159" s="498"/>
      <c r="SC159" s="498"/>
      <c r="SD159" s="498"/>
      <c r="SE159" s="498"/>
      <c r="SF159" s="498"/>
      <c r="SG159" s="498"/>
      <c r="SH159" s="498"/>
      <c r="SI159" s="498"/>
      <c r="SJ159" s="498"/>
      <c r="SK159" s="498"/>
      <c r="SL159" s="498"/>
      <c r="SM159" s="498"/>
      <c r="SN159" s="498"/>
      <c r="SO159" s="498"/>
      <c r="SP159" s="498"/>
      <c r="SQ159" s="498"/>
      <c r="SR159" s="498"/>
      <c r="SS159" s="498"/>
      <c r="ST159" s="498"/>
      <c r="SU159" s="498"/>
      <c r="SV159" s="498"/>
      <c r="SW159" s="498"/>
      <c r="SX159" s="498"/>
      <c r="SY159" s="498"/>
      <c r="SZ159" s="498"/>
      <c r="TA159" s="498"/>
      <c r="TB159" s="498"/>
      <c r="TC159" s="498"/>
      <c r="TD159" s="498"/>
      <c r="TE159" s="498"/>
      <c r="TF159" s="498"/>
      <c r="TG159" s="498"/>
      <c r="TH159" s="498"/>
      <c r="TI159" s="498"/>
      <c r="TJ159" s="498"/>
      <c r="TK159" s="498"/>
      <c r="TL159" s="498"/>
      <c r="TM159" s="498"/>
      <c r="TN159" s="498"/>
      <c r="TO159" s="498"/>
      <c r="TP159" s="498"/>
      <c r="TQ159" s="498"/>
      <c r="TR159" s="498"/>
      <c r="TS159" s="498"/>
      <c r="TT159" s="498"/>
      <c r="TU159" s="498"/>
      <c r="TV159" s="498"/>
      <c r="TW159" s="498"/>
      <c r="TX159" s="498"/>
      <c r="TY159" s="498"/>
      <c r="TZ159" s="498"/>
      <c r="UA159" s="498"/>
      <c r="UB159" s="498"/>
      <c r="UC159" s="498"/>
      <c r="UD159" s="498"/>
      <c r="UE159" s="498"/>
      <c r="UF159" s="498"/>
      <c r="UG159" s="498"/>
      <c r="UH159" s="498"/>
      <c r="UI159" s="498"/>
      <c r="UJ159" s="498"/>
      <c r="UK159" s="498"/>
      <c r="UL159" s="498"/>
      <c r="UM159" s="498"/>
      <c r="UN159" s="498"/>
      <c r="UO159" s="498"/>
      <c r="UP159" s="498"/>
      <c r="UQ159" s="498"/>
      <c r="UR159" s="498"/>
      <c r="US159" s="498"/>
      <c r="UT159" s="498"/>
      <c r="UU159" s="498"/>
      <c r="UV159" s="498"/>
      <c r="UW159" s="498"/>
      <c r="UX159" s="498"/>
      <c r="UY159" s="498"/>
      <c r="UZ159" s="498"/>
      <c r="VA159" s="498"/>
      <c r="VB159" s="498"/>
      <c r="VC159" s="498"/>
      <c r="VD159" s="498"/>
      <c r="VE159" s="498"/>
      <c r="VF159" s="498"/>
      <c r="VG159" s="498"/>
      <c r="VH159" s="498"/>
      <c r="VI159" s="498"/>
      <c r="VJ159" s="498"/>
      <c r="VK159" s="498"/>
      <c r="VL159" s="498"/>
      <c r="VM159" s="498"/>
      <c r="VN159" s="498"/>
      <c r="VO159" s="498"/>
      <c r="VP159" s="498"/>
      <c r="VQ159" s="498"/>
      <c r="VR159" s="498"/>
      <c r="VS159" s="498"/>
      <c r="VT159" s="498"/>
      <c r="VU159" s="498"/>
      <c r="VV159" s="498"/>
      <c r="VW159" s="498"/>
      <c r="VX159" s="498"/>
      <c r="VY159" s="498"/>
      <c r="VZ159" s="498"/>
      <c r="WA159" s="498"/>
      <c r="WB159" s="498"/>
      <c r="WC159" s="498"/>
      <c r="WD159" s="498"/>
      <c r="WE159" s="498"/>
      <c r="WF159" s="498"/>
      <c r="WG159" s="498"/>
      <c r="WH159" s="498"/>
      <c r="WI159" s="498"/>
      <c r="WJ159" s="498"/>
      <c r="WK159" s="498"/>
      <c r="WL159" s="498"/>
      <c r="WM159" s="498"/>
      <c r="WN159" s="498"/>
      <c r="WO159" s="498"/>
      <c r="WP159" s="498"/>
      <c r="WQ159" s="498"/>
      <c r="WR159" s="498"/>
      <c r="WS159" s="498"/>
      <c r="WT159" s="498"/>
      <c r="WU159" s="498"/>
      <c r="WV159" s="498"/>
      <c r="WW159" s="498"/>
      <c r="WX159" s="498"/>
      <c r="WY159" s="498"/>
      <c r="WZ159" s="498"/>
      <c r="XA159" s="498"/>
      <c r="XB159" s="498"/>
      <c r="XC159" s="498"/>
      <c r="XD159" s="498"/>
      <c r="XE159" s="498"/>
      <c r="XF159" s="498"/>
      <c r="XG159" s="498"/>
      <c r="XH159" s="498"/>
      <c r="XI159" s="498"/>
      <c r="XJ159" s="498"/>
      <c r="XK159" s="498"/>
      <c r="XL159" s="498"/>
      <c r="XM159" s="498"/>
      <c r="XN159" s="498"/>
      <c r="XO159" s="498"/>
      <c r="XP159" s="498"/>
      <c r="XQ159" s="498"/>
      <c r="XR159" s="498"/>
      <c r="XS159" s="498"/>
      <c r="XT159" s="498"/>
      <c r="XU159" s="498"/>
      <c r="XV159" s="498"/>
      <c r="XW159" s="498"/>
      <c r="XX159" s="498"/>
      <c r="XY159" s="498"/>
      <c r="XZ159" s="498"/>
      <c r="YA159" s="498"/>
      <c r="YB159" s="498"/>
      <c r="YC159" s="498"/>
      <c r="YD159" s="498"/>
      <c r="YE159" s="498"/>
      <c r="YF159" s="498"/>
      <c r="YG159" s="498"/>
      <c r="YH159" s="498"/>
      <c r="YI159" s="498"/>
      <c r="YJ159" s="498"/>
      <c r="YK159" s="498"/>
      <c r="YL159" s="498"/>
      <c r="YM159" s="498"/>
      <c r="YN159" s="498"/>
      <c r="YO159" s="498"/>
      <c r="YP159" s="498"/>
      <c r="YQ159" s="498"/>
      <c r="YR159" s="498"/>
      <c r="YS159" s="498"/>
      <c r="YT159" s="498"/>
      <c r="YU159" s="498"/>
      <c r="YV159" s="498"/>
      <c r="YW159" s="498"/>
      <c r="YX159" s="498"/>
      <c r="YY159" s="498"/>
      <c r="YZ159" s="498"/>
      <c r="ZA159" s="498"/>
      <c r="ZB159" s="498"/>
      <c r="ZC159" s="498"/>
      <c r="ZD159" s="498"/>
      <c r="ZE159" s="498"/>
      <c r="ZF159" s="498"/>
      <c r="ZG159" s="498"/>
      <c r="ZH159" s="498"/>
      <c r="ZI159" s="498"/>
      <c r="ZJ159" s="498"/>
      <c r="ZK159" s="498"/>
      <c r="ZL159" s="498"/>
      <c r="ZM159" s="498"/>
      <c r="ZN159" s="498"/>
      <c r="ZO159" s="498"/>
      <c r="ZP159" s="498"/>
      <c r="ZQ159" s="498"/>
      <c r="ZR159" s="498"/>
      <c r="ZS159" s="498"/>
      <c r="ZT159" s="498"/>
      <c r="ZU159" s="498"/>
      <c r="ZV159" s="498"/>
      <c r="ZW159" s="498"/>
      <c r="ZX159" s="498"/>
      <c r="ZY159" s="498"/>
      <c r="ZZ159" s="498"/>
      <c r="AAA159" s="498"/>
      <c r="AAB159" s="498"/>
      <c r="AAC159" s="498"/>
      <c r="AAD159" s="498"/>
      <c r="AAE159" s="498"/>
      <c r="AAF159" s="498"/>
      <c r="AAG159" s="498"/>
      <c r="AAH159" s="498"/>
      <c r="AAI159" s="498"/>
      <c r="AAJ159" s="498"/>
      <c r="AAK159" s="498"/>
      <c r="AAL159" s="498"/>
      <c r="AAM159" s="498"/>
      <c r="AAN159" s="498"/>
      <c r="AAO159" s="498"/>
      <c r="AAP159" s="498"/>
      <c r="AAQ159" s="498"/>
      <c r="AAR159" s="498"/>
      <c r="AAS159" s="498"/>
      <c r="AAT159" s="498"/>
      <c r="AAU159" s="498"/>
      <c r="AAV159" s="498"/>
      <c r="AAW159" s="498"/>
      <c r="AAX159" s="498"/>
      <c r="AAY159" s="498"/>
      <c r="AAZ159" s="498"/>
      <c r="ABA159" s="498"/>
      <c r="ABB159" s="498"/>
      <c r="ABC159" s="498"/>
      <c r="ABD159" s="498"/>
      <c r="ABE159" s="498"/>
      <c r="ABF159" s="498"/>
      <c r="ABG159" s="498"/>
      <c r="ABH159" s="498"/>
      <c r="ABI159" s="498"/>
      <c r="ABJ159" s="498"/>
      <c r="ABK159" s="498"/>
      <c r="ABL159" s="498"/>
      <c r="ABM159" s="498"/>
      <c r="ABN159" s="498"/>
      <c r="ABO159" s="498"/>
      <c r="ABP159" s="498"/>
      <c r="ABQ159" s="498"/>
      <c r="ABR159" s="498"/>
      <c r="ABS159" s="498"/>
      <c r="ABT159" s="498"/>
      <c r="ABU159" s="498"/>
      <c r="ABV159" s="498"/>
      <c r="ABW159" s="498"/>
      <c r="ABX159" s="498"/>
      <c r="ABY159" s="498"/>
      <c r="ABZ159" s="498"/>
      <c r="ACA159" s="498"/>
      <c r="ACB159" s="498"/>
      <c r="ACC159" s="498"/>
      <c r="ACD159" s="498"/>
      <c r="ACE159" s="498"/>
      <c r="ACF159" s="498"/>
      <c r="ACG159" s="498"/>
      <c r="ACH159" s="498"/>
      <c r="ACI159" s="498"/>
      <c r="ACJ159" s="498"/>
      <c r="ACK159" s="498"/>
      <c r="ACL159" s="498"/>
      <c r="ACM159" s="498"/>
      <c r="ACN159" s="498"/>
      <c r="ACO159" s="498"/>
      <c r="ACP159" s="498"/>
      <c r="ACQ159" s="498"/>
      <c r="ACR159" s="498"/>
      <c r="ACS159" s="498"/>
      <c r="ACT159" s="498"/>
      <c r="ACU159" s="498"/>
      <c r="ACV159" s="498"/>
      <c r="ACW159" s="498"/>
      <c r="ACX159" s="498"/>
      <c r="ACY159" s="498"/>
      <c r="ACZ159" s="498"/>
      <c r="ADA159" s="498"/>
      <c r="ADB159" s="498"/>
      <c r="ADC159" s="498"/>
      <c r="ADD159" s="498"/>
      <c r="ADE159" s="498"/>
      <c r="ADF159" s="498"/>
      <c r="ADG159" s="498"/>
      <c r="ADH159" s="498"/>
      <c r="ADI159" s="498"/>
      <c r="ADJ159" s="498"/>
      <c r="ADK159" s="498"/>
      <c r="ADL159" s="498"/>
      <c r="ADM159" s="498"/>
      <c r="ADN159" s="498"/>
      <c r="ADO159" s="498"/>
      <c r="ADP159" s="498"/>
      <c r="ADQ159" s="498"/>
      <c r="ADR159" s="498"/>
      <c r="ADS159" s="498"/>
      <c r="ADT159" s="498"/>
      <c r="ADU159" s="498"/>
      <c r="ADV159" s="498"/>
      <c r="ADW159" s="498"/>
      <c r="ADX159" s="498"/>
      <c r="ADY159" s="498"/>
      <c r="ADZ159" s="498"/>
      <c r="AEA159" s="498"/>
      <c r="AEB159" s="498"/>
      <c r="AEC159" s="498"/>
      <c r="AED159" s="498"/>
      <c r="AEE159" s="498"/>
      <c r="AEF159" s="498"/>
      <c r="AEG159" s="498"/>
      <c r="AEH159" s="498"/>
      <c r="AEI159" s="498"/>
      <c r="AEJ159" s="498"/>
      <c r="AEK159" s="498"/>
      <c r="AEL159" s="498"/>
      <c r="AEM159" s="498"/>
      <c r="AEN159" s="498"/>
      <c r="AEO159" s="498"/>
      <c r="AEP159" s="498"/>
      <c r="AEQ159" s="498"/>
      <c r="AER159" s="498"/>
      <c r="AES159" s="498"/>
      <c r="AET159" s="498"/>
      <c r="AEU159" s="498"/>
      <c r="AEV159" s="498"/>
      <c r="AEW159" s="498"/>
      <c r="AEX159" s="498"/>
      <c r="AEY159" s="498"/>
      <c r="AEZ159" s="498"/>
      <c r="AFA159" s="498"/>
      <c r="AFB159" s="498"/>
      <c r="AFC159" s="498"/>
      <c r="AFD159" s="498"/>
      <c r="AFE159" s="498"/>
      <c r="AFF159" s="498"/>
      <c r="AFG159" s="498"/>
      <c r="AFH159" s="498"/>
      <c r="AFI159" s="498"/>
      <c r="AFJ159" s="498"/>
      <c r="AFK159" s="498"/>
      <c r="AFL159" s="498"/>
      <c r="AFM159" s="498"/>
      <c r="AFN159" s="498"/>
      <c r="AFO159" s="498"/>
      <c r="AFP159" s="498"/>
      <c r="AFQ159" s="498"/>
      <c r="AFR159" s="498"/>
      <c r="AFS159" s="498"/>
      <c r="AFT159" s="498"/>
      <c r="AFU159" s="498"/>
      <c r="AFV159" s="498"/>
      <c r="AFW159" s="498"/>
      <c r="AFX159" s="498"/>
      <c r="AFY159" s="498"/>
      <c r="AFZ159" s="498"/>
      <c r="AGA159" s="498"/>
      <c r="AGB159" s="498"/>
      <c r="AGC159" s="498"/>
      <c r="AGD159" s="498"/>
      <c r="AGE159" s="498"/>
      <c r="AGF159" s="498"/>
      <c r="AGG159" s="498"/>
      <c r="AGH159" s="498"/>
      <c r="AGI159" s="498"/>
      <c r="AGJ159" s="498"/>
      <c r="AGK159" s="498"/>
      <c r="AGL159" s="498"/>
      <c r="AGM159" s="498"/>
      <c r="AGN159" s="498"/>
      <c r="AGO159" s="498"/>
      <c r="AGP159" s="498"/>
      <c r="AGQ159" s="498"/>
      <c r="AGR159" s="498"/>
      <c r="AGS159" s="498"/>
      <c r="AGT159" s="498"/>
      <c r="AGU159" s="498"/>
      <c r="AGV159" s="498"/>
      <c r="AGW159" s="498"/>
      <c r="AGX159" s="498"/>
      <c r="AGY159" s="498"/>
      <c r="AGZ159" s="498"/>
      <c r="AHA159" s="498"/>
      <c r="AHB159" s="498"/>
      <c r="AHC159" s="498"/>
      <c r="AHD159" s="498"/>
      <c r="AHE159" s="498"/>
      <c r="AHF159" s="498"/>
      <c r="AHG159" s="498"/>
      <c r="AHH159" s="498"/>
      <c r="AHI159" s="498"/>
      <c r="AHJ159" s="498"/>
      <c r="AHK159" s="498"/>
      <c r="AHL159" s="498"/>
      <c r="AHM159" s="498"/>
      <c r="AHN159" s="498"/>
      <c r="AHO159" s="498"/>
      <c r="AHP159" s="498"/>
      <c r="AHQ159" s="498"/>
      <c r="AHR159" s="498"/>
      <c r="AHS159" s="498"/>
      <c r="AHT159" s="498"/>
      <c r="AHU159" s="498"/>
      <c r="AHV159" s="498"/>
      <c r="AHW159" s="498"/>
      <c r="AHX159" s="498"/>
      <c r="AHY159" s="498"/>
      <c r="AHZ159" s="498"/>
      <c r="AIA159" s="498"/>
      <c r="AIB159" s="498"/>
      <c r="AIC159" s="498"/>
      <c r="AID159" s="498"/>
      <c r="AIE159" s="498"/>
      <c r="AIF159" s="498"/>
      <c r="AIG159" s="498"/>
      <c r="AIH159" s="498"/>
      <c r="AII159" s="498"/>
      <c r="AIJ159" s="498"/>
      <c r="AIK159" s="498"/>
      <c r="AIL159" s="498"/>
      <c r="AIM159" s="498"/>
      <c r="AIN159" s="498"/>
      <c r="AIO159" s="498"/>
      <c r="AIP159" s="498"/>
      <c r="AIQ159" s="498"/>
      <c r="AIR159" s="498"/>
      <c r="AIS159" s="498"/>
      <c r="AIT159" s="498"/>
      <c r="AIU159" s="498"/>
      <c r="AIV159" s="498"/>
      <c r="AIW159" s="498"/>
      <c r="AIX159" s="498"/>
      <c r="AIY159" s="498"/>
      <c r="AIZ159" s="498"/>
      <c r="AJA159" s="498"/>
      <c r="AJB159" s="498"/>
      <c r="AJC159" s="498"/>
      <c r="AJD159" s="498"/>
      <c r="AJE159" s="498"/>
      <c r="AJF159" s="498"/>
      <c r="AJG159" s="498"/>
      <c r="AJH159" s="498"/>
      <c r="AJI159" s="498"/>
      <c r="AJJ159" s="498"/>
      <c r="AJK159" s="498"/>
      <c r="AJL159" s="498"/>
      <c r="AJM159" s="498"/>
      <c r="AJN159" s="498"/>
      <c r="AJO159" s="498"/>
      <c r="AJP159" s="498"/>
      <c r="AJQ159" s="498"/>
      <c r="AJR159" s="498"/>
      <c r="AJS159" s="498"/>
      <c r="AJT159" s="498"/>
      <c r="AJU159" s="498"/>
      <c r="AJV159" s="498"/>
      <c r="AJW159" s="498"/>
      <c r="AJX159" s="498"/>
      <c r="AJY159" s="498"/>
      <c r="AJZ159" s="498"/>
      <c r="AKA159" s="498"/>
      <c r="AKB159" s="498"/>
      <c r="AKC159" s="498"/>
      <c r="AKD159" s="498"/>
      <c r="AKE159" s="498"/>
      <c r="AKF159" s="498"/>
      <c r="AKG159" s="498"/>
      <c r="AKH159" s="498"/>
      <c r="AKI159" s="498"/>
      <c r="AKJ159" s="498"/>
      <c r="AKK159" s="498"/>
      <c r="AKL159" s="498"/>
      <c r="AKM159" s="498"/>
      <c r="AKN159" s="498"/>
      <c r="AKO159" s="498"/>
      <c r="AKP159" s="498"/>
      <c r="AKQ159" s="498"/>
      <c r="AKR159" s="498"/>
      <c r="AKS159" s="498"/>
      <c r="AKT159" s="498"/>
      <c r="AKU159" s="498"/>
      <c r="AKV159" s="498"/>
      <c r="AKW159" s="498"/>
      <c r="AKX159" s="498"/>
      <c r="AKY159" s="498"/>
      <c r="AKZ159" s="498"/>
      <c r="ALA159" s="498"/>
      <c r="ALB159" s="498"/>
      <c r="ALC159" s="498"/>
      <c r="ALD159" s="498"/>
      <c r="ALE159" s="498"/>
      <c r="ALF159" s="498"/>
      <c r="ALG159" s="498"/>
      <c r="ALH159" s="498"/>
      <c r="ALI159" s="498"/>
      <c r="ALJ159" s="498"/>
      <c r="ALK159" s="498"/>
      <c r="ALL159" s="498"/>
      <c r="ALM159" s="498"/>
      <c r="ALN159" s="498"/>
      <c r="ALO159" s="498"/>
      <c r="ALP159" s="498"/>
      <c r="ALQ159" s="498"/>
      <c r="ALR159" s="498"/>
      <c r="ALS159" s="498"/>
      <c r="ALT159" s="498"/>
      <c r="ALU159" s="498"/>
      <c r="ALV159" s="498"/>
      <c r="ALW159" s="498"/>
      <c r="ALX159" s="498"/>
      <c r="ALY159" s="498"/>
      <c r="ALZ159" s="498"/>
      <c r="AMA159" s="498"/>
      <c r="AMB159" s="498"/>
      <c r="AMC159" s="498"/>
      <c r="AMD159" s="498"/>
      <c r="AME159" s="498"/>
      <c r="AMF159" s="498"/>
      <c r="AMG159" s="498"/>
      <c r="AMH159" s="498"/>
      <c r="AMI159" s="498"/>
      <c r="AMJ159" s="498"/>
      <c r="AMK159" s="498"/>
      <c r="AML159" s="498"/>
      <c r="AMM159" s="498"/>
      <c r="AMN159" s="498"/>
      <c r="AMO159" s="498"/>
      <c r="AMP159" s="498"/>
      <c r="AMQ159" s="498"/>
      <c r="AMR159" s="498"/>
      <c r="AMS159" s="498"/>
      <c r="AMT159" s="498"/>
      <c r="AMU159" s="498"/>
      <c r="AMV159" s="498"/>
      <c r="AMW159" s="498"/>
      <c r="AMX159" s="498"/>
      <c r="AMY159" s="498"/>
      <c r="AMZ159" s="498"/>
      <c r="ANA159" s="498"/>
      <c r="ANB159" s="498"/>
      <c r="ANC159" s="498"/>
      <c r="AND159" s="498"/>
      <c r="ANE159" s="498"/>
      <c r="ANF159" s="498"/>
      <c r="ANG159" s="498"/>
      <c r="ANH159" s="498"/>
      <c r="ANI159" s="498"/>
      <c r="ANJ159" s="498"/>
      <c r="ANK159" s="498"/>
      <c r="ANL159" s="498"/>
      <c r="ANM159" s="498"/>
      <c r="ANN159" s="498"/>
      <c r="ANO159" s="498"/>
      <c r="ANP159" s="498"/>
      <c r="ANQ159" s="498"/>
      <c r="ANR159" s="498"/>
      <c r="ANS159" s="498"/>
      <c r="ANT159" s="498"/>
      <c r="ANU159" s="498"/>
      <c r="ANV159" s="498"/>
      <c r="ANW159" s="498"/>
      <c r="ANX159" s="498"/>
      <c r="ANY159" s="498"/>
      <c r="ANZ159" s="498"/>
      <c r="AOA159" s="498"/>
      <c r="AOB159" s="498"/>
      <c r="AOC159" s="498"/>
      <c r="AOD159" s="498"/>
      <c r="AOE159" s="498"/>
      <c r="AOF159" s="498"/>
      <c r="AOG159" s="498"/>
      <c r="AOH159" s="498"/>
      <c r="AOI159" s="498"/>
      <c r="AOJ159" s="498"/>
      <c r="AOK159" s="498"/>
      <c r="AOL159" s="498"/>
      <c r="AOM159" s="498"/>
      <c r="AON159" s="498"/>
      <c r="AOO159" s="498"/>
      <c r="AOP159" s="498"/>
      <c r="AOQ159" s="498"/>
      <c r="AOR159" s="498"/>
      <c r="AOS159" s="498"/>
      <c r="AOT159" s="498"/>
      <c r="AOU159" s="498"/>
      <c r="AOV159" s="498"/>
      <c r="AOW159" s="498"/>
      <c r="AOX159" s="498"/>
      <c r="AOY159" s="498"/>
      <c r="AOZ159" s="498"/>
      <c r="APA159" s="498"/>
      <c r="APB159" s="498"/>
      <c r="APC159" s="498"/>
      <c r="APD159" s="498"/>
      <c r="APE159" s="498"/>
      <c r="APF159" s="498"/>
      <c r="APG159" s="498"/>
      <c r="APH159" s="498"/>
      <c r="API159" s="498"/>
      <c r="APJ159" s="498"/>
      <c r="APK159" s="498"/>
      <c r="APL159" s="498"/>
      <c r="APM159" s="498"/>
      <c r="APN159" s="498"/>
      <c r="APO159" s="498"/>
      <c r="APP159" s="498"/>
      <c r="APQ159" s="498"/>
      <c r="APR159" s="498"/>
      <c r="APS159" s="498"/>
      <c r="APT159" s="498"/>
      <c r="APU159" s="498"/>
      <c r="APV159" s="498"/>
      <c r="APW159" s="498"/>
      <c r="APX159" s="498"/>
      <c r="APY159" s="498"/>
      <c r="APZ159" s="498"/>
      <c r="AQA159" s="498"/>
      <c r="AQB159" s="498"/>
      <c r="AQC159" s="498"/>
      <c r="AQD159" s="498"/>
      <c r="AQE159" s="498"/>
      <c r="AQF159" s="498"/>
      <c r="AQG159" s="498"/>
      <c r="AQH159" s="498"/>
      <c r="AQI159" s="498"/>
      <c r="AQJ159" s="498"/>
      <c r="AQK159" s="498"/>
      <c r="AQL159" s="498"/>
      <c r="AQM159" s="498"/>
      <c r="AQN159" s="498"/>
      <c r="AQO159" s="498"/>
      <c r="AQP159" s="498"/>
      <c r="AQQ159" s="498"/>
      <c r="AQR159" s="498"/>
      <c r="AQS159" s="498"/>
      <c r="AQT159" s="498"/>
      <c r="AQU159" s="498"/>
      <c r="AQV159" s="498"/>
      <c r="AQW159" s="498"/>
      <c r="AQX159" s="498"/>
      <c r="AQY159" s="498"/>
      <c r="AQZ159" s="498"/>
      <c r="ARA159" s="498"/>
      <c r="ARB159" s="498"/>
      <c r="ARC159" s="498"/>
      <c r="ARD159" s="498"/>
      <c r="ARE159" s="498"/>
      <c r="ARF159" s="498"/>
      <c r="ARG159" s="498"/>
      <c r="ARH159" s="498"/>
      <c r="ARI159" s="498"/>
      <c r="ARJ159" s="498"/>
      <c r="ARK159" s="498"/>
      <c r="ARL159" s="498"/>
      <c r="ARM159" s="498"/>
      <c r="ARN159" s="498"/>
      <c r="ARO159" s="498"/>
      <c r="ARP159" s="498"/>
      <c r="ARQ159" s="498"/>
      <c r="ARR159" s="498"/>
      <c r="ARS159" s="498"/>
      <c r="ART159" s="498"/>
      <c r="ARU159" s="498"/>
      <c r="ARV159" s="498"/>
      <c r="ARW159" s="498"/>
      <c r="ARX159" s="498"/>
      <c r="ARY159" s="498"/>
      <c r="ARZ159" s="498"/>
      <c r="ASA159" s="498"/>
      <c r="ASB159" s="498"/>
      <c r="ASC159" s="498"/>
      <c r="ASD159" s="498"/>
      <c r="ASE159" s="498"/>
      <c r="ASF159" s="498"/>
      <c r="ASG159" s="498"/>
      <c r="ASH159" s="498"/>
      <c r="ASI159" s="498"/>
      <c r="ASJ159" s="498"/>
      <c r="ASK159" s="498"/>
      <c r="ASL159" s="498"/>
      <c r="ASM159" s="498"/>
      <c r="ASN159" s="498"/>
      <c r="ASO159" s="498"/>
      <c r="ASP159" s="498"/>
      <c r="ASQ159" s="498"/>
      <c r="ASR159" s="498"/>
      <c r="ASS159" s="498"/>
      <c r="AST159" s="498"/>
      <c r="ASU159" s="498"/>
      <c r="ASV159" s="498"/>
      <c r="ASW159" s="498"/>
      <c r="ASX159" s="498"/>
      <c r="ASY159" s="498"/>
      <c r="ASZ159" s="498"/>
      <c r="ATA159" s="498"/>
      <c r="ATB159" s="498"/>
      <c r="ATC159" s="498"/>
      <c r="ATD159" s="498"/>
      <c r="ATE159" s="498"/>
      <c r="ATF159" s="498"/>
      <c r="ATG159" s="498"/>
      <c r="ATH159" s="498"/>
      <c r="ATI159" s="498"/>
      <c r="ATJ159" s="498"/>
      <c r="ATK159" s="498"/>
      <c r="ATL159" s="498"/>
      <c r="ATM159" s="498"/>
      <c r="ATN159" s="498"/>
      <c r="ATO159" s="498"/>
      <c r="ATP159" s="498"/>
      <c r="ATQ159" s="498"/>
      <c r="ATR159" s="498"/>
      <c r="ATS159" s="498"/>
      <c r="ATT159" s="498"/>
      <c r="ATU159" s="498"/>
      <c r="ATV159" s="498"/>
      <c r="ATW159" s="498"/>
      <c r="ATX159" s="498"/>
      <c r="ATY159" s="498"/>
      <c r="ATZ159" s="498"/>
      <c r="AUA159" s="498"/>
      <c r="AUB159" s="498"/>
      <c r="AUC159" s="498"/>
      <c r="AUD159" s="498"/>
      <c r="AUE159" s="498"/>
      <c r="AUF159" s="498"/>
      <c r="AUG159" s="498"/>
      <c r="AUH159" s="498"/>
      <c r="AUI159" s="498"/>
      <c r="AUJ159" s="498"/>
      <c r="AUK159" s="498"/>
      <c r="AUL159" s="498"/>
      <c r="AUM159" s="498"/>
      <c r="AUN159" s="498"/>
      <c r="AUO159" s="498"/>
      <c r="AUP159" s="498"/>
      <c r="AUQ159" s="498"/>
      <c r="AUR159" s="498"/>
      <c r="AUS159" s="498"/>
      <c r="AUT159" s="498"/>
      <c r="AUU159" s="498"/>
      <c r="AUV159" s="498"/>
      <c r="AUW159" s="498"/>
      <c r="AUX159" s="498"/>
      <c r="AUY159" s="498"/>
      <c r="AUZ159" s="498"/>
      <c r="AVA159" s="498"/>
      <c r="AVB159" s="498"/>
      <c r="AVC159" s="498"/>
      <c r="AVD159" s="498"/>
      <c r="AVE159" s="498"/>
      <c r="AVF159" s="498"/>
      <c r="AVG159" s="498"/>
      <c r="AVH159" s="498"/>
      <c r="AVI159" s="498"/>
      <c r="AVJ159" s="498"/>
      <c r="AVK159" s="498"/>
      <c r="AVL159" s="498"/>
      <c r="AVM159" s="498"/>
      <c r="AVN159" s="498"/>
      <c r="AVO159" s="498"/>
      <c r="AVP159" s="498"/>
      <c r="AVQ159" s="498"/>
      <c r="AVR159" s="498"/>
      <c r="AVS159" s="498"/>
      <c r="AVT159" s="498"/>
      <c r="AVU159" s="498"/>
      <c r="AVV159" s="498"/>
      <c r="AVW159" s="498"/>
      <c r="AVX159" s="498"/>
      <c r="AVY159" s="498"/>
      <c r="AVZ159" s="498"/>
      <c r="AWA159" s="498"/>
      <c r="AWB159" s="498"/>
      <c r="AWC159" s="498"/>
      <c r="AWD159" s="498"/>
      <c r="AWE159" s="498"/>
      <c r="AWF159" s="498"/>
      <c r="AWG159" s="498"/>
      <c r="AWH159" s="498"/>
      <c r="AWI159" s="498"/>
      <c r="AWJ159" s="498"/>
      <c r="AWK159" s="498"/>
      <c r="AWL159" s="498"/>
      <c r="AWM159" s="498"/>
      <c r="AWN159" s="498"/>
      <c r="AWO159" s="498"/>
      <c r="AWP159" s="498"/>
      <c r="AWQ159" s="498"/>
      <c r="AWR159" s="498"/>
      <c r="AWS159" s="498"/>
      <c r="AWT159" s="498"/>
      <c r="AWU159" s="498"/>
      <c r="AWV159" s="498"/>
      <c r="AWW159" s="498"/>
      <c r="AWX159" s="498"/>
      <c r="AWY159" s="498"/>
      <c r="AWZ159" s="498"/>
      <c r="AXA159" s="498"/>
      <c r="AXB159" s="498"/>
      <c r="AXC159" s="498"/>
      <c r="AXD159" s="498"/>
      <c r="AXE159" s="498"/>
      <c r="AXF159" s="498"/>
      <c r="AXG159" s="498"/>
      <c r="AXH159" s="498"/>
      <c r="AXI159" s="498"/>
      <c r="AXJ159" s="498"/>
      <c r="AXK159" s="498"/>
      <c r="AXL159" s="498"/>
      <c r="AXM159" s="498"/>
      <c r="AXN159" s="498"/>
      <c r="AXO159" s="498"/>
      <c r="AXP159" s="498"/>
      <c r="AXQ159" s="498"/>
      <c r="AXR159" s="498"/>
      <c r="AXS159" s="498"/>
      <c r="AXT159" s="498"/>
      <c r="AXU159" s="498"/>
      <c r="AXV159" s="498"/>
      <c r="AXW159" s="498"/>
      <c r="AXX159" s="498"/>
      <c r="AXY159" s="498"/>
      <c r="AXZ159" s="498"/>
      <c r="AYA159" s="498"/>
      <c r="AYB159" s="498"/>
      <c r="AYC159" s="498"/>
      <c r="AYD159" s="498"/>
      <c r="AYE159" s="498"/>
      <c r="AYF159" s="498"/>
      <c r="AYG159" s="498"/>
      <c r="AYH159" s="498"/>
      <c r="AYI159" s="498"/>
      <c r="AYJ159" s="498"/>
      <c r="AYK159" s="498"/>
      <c r="AYL159" s="498"/>
      <c r="AYM159" s="498"/>
      <c r="AYN159" s="498"/>
      <c r="AYO159" s="498"/>
      <c r="AYP159" s="498"/>
      <c r="AYQ159" s="498"/>
      <c r="AYR159" s="498"/>
      <c r="AYS159" s="498"/>
      <c r="AYT159" s="498"/>
      <c r="AYU159" s="498"/>
      <c r="AYV159" s="498"/>
      <c r="AYW159" s="498"/>
      <c r="AYX159" s="498"/>
      <c r="AYY159" s="498"/>
      <c r="AYZ159" s="498"/>
      <c r="AZA159" s="498"/>
      <c r="AZB159" s="498"/>
      <c r="AZC159" s="498"/>
      <c r="AZD159" s="498"/>
      <c r="AZE159" s="498"/>
      <c r="AZF159" s="498"/>
      <c r="AZG159" s="498"/>
      <c r="AZH159" s="498"/>
      <c r="AZI159" s="498"/>
      <c r="AZJ159" s="498"/>
      <c r="AZK159" s="498"/>
      <c r="AZL159" s="498"/>
      <c r="AZM159" s="498"/>
      <c r="AZN159" s="498"/>
      <c r="AZO159" s="498"/>
      <c r="AZP159" s="498"/>
      <c r="AZQ159" s="498"/>
      <c r="AZR159" s="498"/>
      <c r="AZS159" s="498"/>
      <c r="AZT159" s="498"/>
      <c r="AZU159" s="498"/>
      <c r="AZV159" s="498"/>
      <c r="AZW159" s="498"/>
      <c r="AZX159" s="498"/>
      <c r="AZY159" s="498"/>
      <c r="AZZ159" s="498"/>
      <c r="BAA159" s="498"/>
      <c r="BAB159" s="498"/>
      <c r="BAC159" s="498"/>
      <c r="BAD159" s="498"/>
      <c r="BAE159" s="498"/>
      <c r="BAF159" s="498"/>
      <c r="BAG159" s="498"/>
      <c r="BAH159" s="498"/>
      <c r="BAI159" s="498"/>
      <c r="BAJ159" s="498"/>
      <c r="BAK159" s="498"/>
      <c r="BAL159" s="498"/>
      <c r="BAM159" s="498"/>
      <c r="BAN159" s="498"/>
      <c r="BAO159" s="498"/>
      <c r="BAP159" s="498"/>
      <c r="BAQ159" s="498"/>
      <c r="BAR159" s="498"/>
      <c r="BAS159" s="498"/>
      <c r="BAT159" s="498"/>
      <c r="BAU159" s="498"/>
      <c r="BAV159" s="498"/>
      <c r="BAW159" s="498"/>
      <c r="BAX159" s="498"/>
      <c r="BAY159" s="498"/>
      <c r="BAZ159" s="498"/>
      <c r="BBA159" s="498"/>
      <c r="BBB159" s="498"/>
      <c r="BBC159" s="498"/>
      <c r="BBD159" s="498"/>
      <c r="BBE159" s="498"/>
      <c r="BBF159" s="498"/>
      <c r="BBG159" s="498"/>
      <c r="BBH159" s="498"/>
      <c r="BBI159" s="498"/>
      <c r="BBJ159" s="498"/>
      <c r="BBK159" s="498"/>
      <c r="BBL159" s="498"/>
      <c r="BBM159" s="498"/>
      <c r="BBN159" s="498"/>
      <c r="BBO159" s="498"/>
      <c r="BBP159" s="498"/>
      <c r="BBQ159" s="498"/>
      <c r="BBR159" s="498"/>
      <c r="BBS159" s="498"/>
      <c r="BBT159" s="498"/>
      <c r="BBU159" s="498"/>
      <c r="BBV159" s="498"/>
      <c r="BBW159" s="498"/>
      <c r="BBX159" s="498"/>
      <c r="BBY159" s="498"/>
      <c r="BBZ159" s="498"/>
      <c r="BCA159" s="498"/>
      <c r="BCB159" s="498"/>
      <c r="BCC159" s="498"/>
      <c r="BCD159" s="498"/>
      <c r="BCE159" s="498"/>
      <c r="BCF159" s="498"/>
      <c r="BCG159" s="498"/>
      <c r="BCH159" s="498"/>
      <c r="BCI159" s="498"/>
      <c r="BCJ159" s="498"/>
      <c r="BCK159" s="498"/>
      <c r="BCL159" s="498"/>
      <c r="BCM159" s="498"/>
      <c r="BCN159" s="498"/>
      <c r="BCO159" s="498"/>
      <c r="BCP159" s="498"/>
      <c r="BCQ159" s="498"/>
      <c r="BCR159" s="498"/>
      <c r="BCS159" s="498"/>
      <c r="BCT159" s="498"/>
      <c r="BCU159" s="498"/>
      <c r="BCV159" s="498"/>
      <c r="BCW159" s="498"/>
      <c r="BCX159" s="498"/>
      <c r="BCY159" s="498"/>
      <c r="BCZ159" s="498"/>
      <c r="BDA159" s="498"/>
      <c r="BDB159" s="498"/>
      <c r="BDC159" s="498"/>
      <c r="BDD159" s="498"/>
      <c r="BDE159" s="498"/>
      <c r="BDF159" s="498"/>
      <c r="BDG159" s="498"/>
      <c r="BDH159" s="498"/>
      <c r="BDI159" s="498"/>
      <c r="BDJ159" s="498"/>
      <c r="BDK159" s="498"/>
      <c r="BDL159" s="498"/>
      <c r="BDM159" s="498"/>
      <c r="BDN159" s="498"/>
      <c r="BDO159" s="498"/>
      <c r="BDP159" s="498"/>
      <c r="BDQ159" s="498"/>
      <c r="BDR159" s="498"/>
      <c r="BDS159" s="498"/>
      <c r="BDT159" s="498"/>
      <c r="BDU159" s="498"/>
      <c r="BDV159" s="498"/>
      <c r="BDW159" s="498"/>
      <c r="BDX159" s="498"/>
      <c r="BDY159" s="498"/>
      <c r="BDZ159" s="498"/>
      <c r="BEA159" s="498"/>
      <c r="BEB159" s="498"/>
      <c r="BEC159" s="498"/>
      <c r="BED159" s="498"/>
      <c r="BEE159" s="498"/>
      <c r="BEF159" s="498"/>
      <c r="BEG159" s="498"/>
      <c r="BEH159" s="498"/>
      <c r="BEI159" s="498"/>
      <c r="BEJ159" s="498"/>
      <c r="BEK159" s="498"/>
      <c r="BEL159" s="498"/>
      <c r="BEM159" s="498"/>
      <c r="BEN159" s="498"/>
      <c r="BEO159" s="498"/>
      <c r="BEP159" s="498"/>
      <c r="BEQ159" s="498"/>
      <c r="BER159" s="498"/>
      <c r="BES159" s="498"/>
      <c r="BET159" s="498"/>
      <c r="BEU159" s="498"/>
      <c r="BEV159" s="498"/>
      <c r="BEW159" s="498"/>
      <c r="BEX159" s="498"/>
      <c r="BEY159" s="498"/>
      <c r="BEZ159" s="498"/>
      <c r="BFA159" s="498"/>
      <c r="BFB159" s="498"/>
      <c r="BFC159" s="498"/>
      <c r="BFD159" s="498"/>
      <c r="BFE159" s="498"/>
      <c r="BFF159" s="498"/>
      <c r="BFG159" s="498"/>
      <c r="BFH159" s="498"/>
      <c r="BFI159" s="498"/>
      <c r="BFJ159" s="498"/>
      <c r="BFK159" s="498"/>
      <c r="BFL159" s="498"/>
      <c r="BFM159" s="498"/>
      <c r="BFN159" s="498"/>
      <c r="BFO159" s="498"/>
      <c r="BFP159" s="498"/>
      <c r="BFQ159" s="498"/>
      <c r="BFR159" s="498"/>
      <c r="BFS159" s="498"/>
      <c r="BFT159" s="498"/>
      <c r="BFU159" s="498"/>
      <c r="BFV159" s="498"/>
      <c r="BFW159" s="498"/>
      <c r="BFX159" s="498"/>
      <c r="BFY159" s="498"/>
      <c r="BFZ159" s="498"/>
      <c r="BGA159" s="498"/>
      <c r="BGB159" s="498"/>
      <c r="BGC159" s="498"/>
      <c r="BGD159" s="498"/>
      <c r="BGE159" s="498"/>
      <c r="BGF159" s="498"/>
      <c r="BGG159" s="498"/>
      <c r="BGH159" s="498"/>
      <c r="BGI159" s="498"/>
      <c r="BGJ159" s="498"/>
      <c r="BGK159" s="498"/>
      <c r="BGL159" s="498"/>
      <c r="BGM159" s="498"/>
      <c r="BGN159" s="498"/>
      <c r="BGO159" s="498"/>
      <c r="BGP159" s="498"/>
      <c r="BGQ159" s="498"/>
      <c r="BGR159" s="498"/>
      <c r="BGS159" s="498"/>
      <c r="BGT159" s="498"/>
      <c r="BGU159" s="498"/>
      <c r="BGV159" s="498"/>
      <c r="BGW159" s="498"/>
      <c r="BGX159" s="498"/>
      <c r="BGY159" s="498"/>
      <c r="BGZ159" s="498"/>
      <c r="BHA159" s="498"/>
      <c r="BHB159" s="498"/>
      <c r="BHC159" s="498"/>
      <c r="BHD159" s="498"/>
      <c r="BHE159" s="498"/>
      <c r="BHF159" s="498"/>
      <c r="BHG159" s="498"/>
      <c r="BHH159" s="498"/>
      <c r="BHI159" s="498"/>
      <c r="BHJ159" s="498"/>
      <c r="BHK159" s="498"/>
      <c r="BHL159" s="498"/>
      <c r="BHM159" s="498"/>
      <c r="BHN159" s="498"/>
      <c r="BHO159" s="498"/>
      <c r="BHP159" s="498"/>
      <c r="BHQ159" s="498"/>
      <c r="BHR159" s="498"/>
      <c r="BHS159" s="498"/>
      <c r="BHT159" s="498"/>
      <c r="BHU159" s="498"/>
      <c r="BHV159" s="498"/>
      <c r="BHW159" s="498"/>
      <c r="BHX159" s="498"/>
      <c r="BHY159" s="498"/>
      <c r="BHZ159" s="498"/>
      <c r="BIA159" s="498"/>
      <c r="BIB159" s="498"/>
      <c r="BIC159" s="498"/>
      <c r="BID159" s="498"/>
      <c r="BIE159" s="498"/>
      <c r="BIF159" s="498"/>
      <c r="BIG159" s="498"/>
      <c r="BIH159" s="498"/>
      <c r="BII159" s="498"/>
      <c r="BIJ159" s="498"/>
      <c r="BIK159" s="498"/>
      <c r="BIL159" s="498"/>
      <c r="BIM159" s="498"/>
      <c r="BIN159" s="498"/>
      <c r="BIO159" s="498"/>
      <c r="BIP159" s="498"/>
      <c r="BIQ159" s="498"/>
      <c r="BIR159" s="498"/>
      <c r="BIS159" s="498"/>
      <c r="BIT159" s="498"/>
      <c r="BIU159" s="498"/>
      <c r="BIV159" s="498"/>
      <c r="BIW159" s="498"/>
      <c r="BIX159" s="498"/>
      <c r="BIY159" s="498"/>
      <c r="BIZ159" s="498"/>
      <c r="BJA159" s="498"/>
      <c r="BJB159" s="498"/>
      <c r="BJC159" s="498"/>
      <c r="BJD159" s="498"/>
      <c r="BJE159" s="498"/>
      <c r="BJF159" s="498"/>
      <c r="BJG159" s="498"/>
      <c r="BJH159" s="498"/>
      <c r="BJI159" s="498"/>
      <c r="BJJ159" s="498"/>
      <c r="BJK159" s="498"/>
      <c r="BJL159" s="498"/>
      <c r="BJM159" s="498"/>
      <c r="BJN159" s="498"/>
      <c r="BJO159" s="498"/>
      <c r="BJP159" s="498"/>
      <c r="BJQ159" s="498"/>
      <c r="BJR159" s="498"/>
      <c r="BJS159" s="498"/>
      <c r="BJT159" s="498"/>
      <c r="BJU159" s="498"/>
      <c r="BJV159" s="498"/>
      <c r="BJW159" s="498"/>
      <c r="BJX159" s="498"/>
      <c r="BJY159" s="498"/>
      <c r="BJZ159" s="498"/>
      <c r="BKA159" s="498"/>
      <c r="BKB159" s="498"/>
      <c r="BKC159" s="498"/>
      <c r="BKD159" s="498"/>
      <c r="BKE159" s="498"/>
      <c r="BKF159" s="498"/>
      <c r="BKG159" s="498"/>
      <c r="BKH159" s="498"/>
      <c r="BKI159" s="498"/>
      <c r="BKJ159" s="498"/>
      <c r="BKK159" s="498"/>
      <c r="BKL159" s="498"/>
      <c r="BKM159" s="498"/>
      <c r="BKN159" s="498"/>
      <c r="BKO159" s="498"/>
      <c r="BKP159" s="498"/>
      <c r="BKQ159" s="498"/>
      <c r="BKR159" s="498"/>
      <c r="BKS159" s="498"/>
      <c r="BKT159" s="498"/>
      <c r="BKU159" s="498"/>
      <c r="BKV159" s="498"/>
      <c r="BKW159" s="498"/>
      <c r="BKX159" s="498"/>
      <c r="BKY159" s="498"/>
      <c r="BKZ159" s="498"/>
      <c r="BLA159" s="498"/>
      <c r="BLB159" s="498"/>
      <c r="BLC159" s="498"/>
      <c r="BLD159" s="498"/>
      <c r="BLE159" s="498"/>
      <c r="BLF159" s="498"/>
      <c r="BLG159" s="498"/>
      <c r="BLH159" s="498"/>
      <c r="BLI159" s="498"/>
      <c r="BLJ159" s="498"/>
      <c r="BLK159" s="498"/>
      <c r="BLL159" s="498"/>
      <c r="BLM159" s="498"/>
      <c r="BLN159" s="498"/>
      <c r="BLO159" s="498"/>
      <c r="BLP159" s="498"/>
      <c r="BLQ159" s="498"/>
      <c r="BLR159" s="498"/>
      <c r="BLS159" s="498"/>
      <c r="BLT159" s="498"/>
      <c r="BLU159" s="498"/>
      <c r="BLV159" s="498"/>
      <c r="BLW159" s="498"/>
      <c r="BLX159" s="498"/>
      <c r="BLY159" s="498"/>
      <c r="BLZ159" s="498"/>
      <c r="BMA159" s="498"/>
      <c r="BMB159" s="498"/>
      <c r="BMC159" s="498"/>
      <c r="BMD159" s="498"/>
      <c r="BME159" s="498"/>
      <c r="BMF159" s="498"/>
      <c r="BMG159" s="498"/>
      <c r="BMH159" s="498"/>
      <c r="BMI159" s="498"/>
      <c r="BMJ159" s="498"/>
      <c r="BMK159" s="498"/>
      <c r="BML159" s="498"/>
      <c r="BMM159" s="498"/>
      <c r="BMN159" s="498"/>
      <c r="BMO159" s="498"/>
      <c r="BMP159" s="498"/>
      <c r="BMQ159" s="498"/>
      <c r="BMR159" s="498"/>
      <c r="BMS159" s="498"/>
      <c r="BMT159" s="498"/>
      <c r="BMU159" s="498"/>
      <c r="BMV159" s="498"/>
      <c r="BMW159" s="498"/>
      <c r="BMX159" s="498"/>
      <c r="BMY159" s="498"/>
      <c r="BMZ159" s="498"/>
      <c r="BNA159" s="498"/>
      <c r="BNB159" s="498"/>
      <c r="BNC159" s="498"/>
      <c r="BND159" s="498"/>
      <c r="BNE159" s="498"/>
      <c r="BNF159" s="498"/>
      <c r="BNG159" s="498"/>
      <c r="BNH159" s="498"/>
      <c r="BNI159" s="498"/>
      <c r="BNJ159" s="498"/>
      <c r="BNK159" s="498"/>
      <c r="BNL159" s="498"/>
      <c r="BNM159" s="498"/>
      <c r="BNN159" s="498"/>
      <c r="BNO159" s="498"/>
      <c r="BNP159" s="498"/>
      <c r="BNQ159" s="498"/>
      <c r="BNR159" s="498"/>
      <c r="BNS159" s="498"/>
      <c r="BNT159" s="498"/>
      <c r="BNU159" s="498"/>
      <c r="BNV159" s="498"/>
      <c r="BNW159" s="498"/>
      <c r="BNX159" s="498"/>
      <c r="BNY159" s="498"/>
      <c r="BNZ159" s="498"/>
      <c r="BOA159" s="498"/>
      <c r="BOB159" s="498"/>
      <c r="BOC159" s="498"/>
      <c r="BOD159" s="498"/>
      <c r="BOE159" s="498"/>
      <c r="BOF159" s="498"/>
      <c r="BOG159" s="498"/>
      <c r="BOH159" s="498"/>
      <c r="BOI159" s="498"/>
      <c r="BOJ159" s="498"/>
      <c r="BOK159" s="498"/>
      <c r="BOL159" s="498"/>
      <c r="BOM159" s="498"/>
      <c r="BON159" s="498"/>
      <c r="BOO159" s="498"/>
      <c r="BOP159" s="498"/>
      <c r="BOQ159" s="498"/>
      <c r="BOR159" s="498"/>
      <c r="BOS159" s="498"/>
      <c r="BOT159" s="498"/>
      <c r="BOU159" s="498"/>
      <c r="BOV159" s="498"/>
      <c r="BOW159" s="498"/>
      <c r="BOX159" s="498"/>
      <c r="BOY159" s="498"/>
      <c r="BOZ159" s="498"/>
      <c r="BPA159" s="498"/>
      <c r="BPB159" s="498"/>
      <c r="BPC159" s="498"/>
      <c r="BPD159" s="498"/>
      <c r="BPE159" s="498"/>
      <c r="BPF159" s="498"/>
      <c r="BPG159" s="498"/>
      <c r="BPH159" s="498"/>
      <c r="BPI159" s="498"/>
      <c r="BPJ159" s="498"/>
      <c r="BPK159" s="498"/>
      <c r="BPL159" s="498"/>
      <c r="BPM159" s="498"/>
      <c r="BPN159" s="498"/>
      <c r="BPO159" s="498"/>
      <c r="BPP159" s="498"/>
      <c r="BPQ159" s="498"/>
      <c r="BPR159" s="498"/>
      <c r="BPS159" s="498"/>
      <c r="BPT159" s="498"/>
      <c r="BPU159" s="498"/>
      <c r="BPV159" s="498"/>
      <c r="BPW159" s="498"/>
      <c r="BPX159" s="498"/>
      <c r="BPY159" s="498"/>
      <c r="BPZ159" s="498"/>
      <c r="BQA159" s="498"/>
      <c r="BQB159" s="498"/>
      <c r="BQC159" s="498"/>
      <c r="BQD159" s="498"/>
      <c r="BQE159" s="498"/>
      <c r="BQF159" s="498"/>
      <c r="BQG159" s="498"/>
      <c r="BQH159" s="498"/>
      <c r="BQI159" s="498"/>
      <c r="BQJ159" s="498"/>
      <c r="BQK159" s="498"/>
      <c r="BQL159" s="498"/>
      <c r="BQM159" s="498"/>
      <c r="BQN159" s="498"/>
      <c r="BQO159" s="498"/>
      <c r="BQP159" s="498"/>
      <c r="BQQ159" s="498"/>
      <c r="BQR159" s="498"/>
      <c r="BQS159" s="498"/>
      <c r="BQT159" s="498"/>
      <c r="BQU159" s="498"/>
      <c r="BQV159" s="498"/>
      <c r="BQW159" s="498"/>
      <c r="BQX159" s="498"/>
      <c r="BQY159" s="498"/>
      <c r="BQZ159" s="498"/>
      <c r="BRA159" s="498"/>
      <c r="BRB159" s="498"/>
      <c r="BRC159" s="498"/>
      <c r="BRD159" s="498"/>
      <c r="BRE159" s="498"/>
      <c r="BRF159" s="498"/>
      <c r="BRG159" s="498"/>
      <c r="BRH159" s="498"/>
      <c r="BRI159" s="498"/>
      <c r="BRJ159" s="498"/>
      <c r="BRK159" s="498"/>
      <c r="BRL159" s="498"/>
      <c r="BRM159" s="498"/>
      <c r="BRN159" s="498"/>
      <c r="BRO159" s="498"/>
      <c r="BRP159" s="498"/>
      <c r="BRQ159" s="498"/>
      <c r="BRR159" s="498"/>
      <c r="BRS159" s="498"/>
      <c r="BRT159" s="498"/>
      <c r="BRU159" s="498"/>
      <c r="BRV159" s="498"/>
      <c r="BRW159" s="498"/>
      <c r="BRX159" s="498"/>
      <c r="BRY159" s="498"/>
      <c r="BRZ159" s="498"/>
      <c r="BSA159" s="498"/>
      <c r="BSB159" s="498"/>
      <c r="BSC159" s="498"/>
      <c r="BSD159" s="498"/>
      <c r="BSE159" s="498"/>
      <c r="BSF159" s="498"/>
      <c r="BSG159" s="498"/>
      <c r="BSH159" s="498"/>
      <c r="BSI159" s="498"/>
      <c r="BSJ159" s="498"/>
      <c r="BSK159" s="498"/>
      <c r="BSL159" s="498"/>
      <c r="BSM159" s="498"/>
      <c r="BSN159" s="498"/>
      <c r="BSO159" s="498"/>
      <c r="BSP159" s="498"/>
      <c r="BSQ159" s="498"/>
      <c r="BSR159" s="498"/>
      <c r="BSS159" s="498"/>
      <c r="BST159" s="498"/>
      <c r="BSU159" s="498"/>
      <c r="BSV159" s="498"/>
      <c r="BSW159" s="498"/>
      <c r="BSX159" s="498"/>
      <c r="BSY159" s="498"/>
      <c r="BSZ159" s="498"/>
      <c r="BTA159" s="498"/>
      <c r="BTB159" s="498"/>
      <c r="BTC159" s="498"/>
      <c r="BTD159" s="498"/>
      <c r="BTE159" s="498"/>
      <c r="BTF159" s="498"/>
      <c r="BTG159" s="498"/>
      <c r="BTH159" s="498"/>
      <c r="BTI159" s="498"/>
      <c r="BTJ159" s="498"/>
      <c r="BTK159" s="498"/>
      <c r="BTL159" s="498"/>
      <c r="BTM159" s="498"/>
      <c r="BTN159" s="498"/>
      <c r="BTO159" s="498"/>
      <c r="BTP159" s="498"/>
      <c r="BTQ159" s="498"/>
      <c r="BTR159" s="498"/>
      <c r="BTS159" s="498"/>
      <c r="BTT159" s="498"/>
      <c r="BTU159" s="498"/>
      <c r="BTV159" s="498"/>
      <c r="BTW159" s="498"/>
      <c r="BTX159" s="498"/>
      <c r="BTY159" s="498"/>
      <c r="BTZ159" s="498"/>
      <c r="BUA159" s="498"/>
      <c r="BUB159" s="498"/>
      <c r="BUC159" s="498"/>
      <c r="BUD159" s="498"/>
      <c r="BUE159" s="498"/>
      <c r="BUF159" s="498"/>
      <c r="BUG159" s="498"/>
      <c r="BUH159" s="498"/>
      <c r="BUI159" s="498"/>
      <c r="BUJ159" s="498"/>
      <c r="BUK159" s="498"/>
      <c r="BUL159" s="498"/>
      <c r="BUM159" s="498"/>
      <c r="BUN159" s="498"/>
      <c r="BUO159" s="498"/>
      <c r="BUP159" s="498"/>
      <c r="BUQ159" s="498"/>
      <c r="BUR159" s="498"/>
      <c r="BUS159" s="498"/>
      <c r="BUT159" s="498"/>
      <c r="BUU159" s="498"/>
      <c r="BUV159" s="498"/>
      <c r="BUW159" s="498"/>
      <c r="BUX159" s="498"/>
      <c r="BUY159" s="498"/>
      <c r="BUZ159" s="498"/>
      <c r="BVA159" s="498"/>
      <c r="BVB159" s="498"/>
      <c r="BVC159" s="498"/>
      <c r="BVD159" s="498"/>
      <c r="BVE159" s="498"/>
      <c r="BVF159" s="498"/>
      <c r="BVG159" s="498"/>
      <c r="BVH159" s="498"/>
      <c r="BVI159" s="498"/>
      <c r="BVJ159" s="498"/>
      <c r="BVK159" s="498"/>
      <c r="BVL159" s="498"/>
      <c r="BVM159" s="498"/>
      <c r="BVN159" s="498"/>
      <c r="BVO159" s="498"/>
      <c r="BVP159" s="498"/>
      <c r="BVQ159" s="498"/>
      <c r="BVR159" s="498"/>
      <c r="BVS159" s="498"/>
      <c r="BVT159" s="498"/>
      <c r="BVU159" s="498"/>
      <c r="BVV159" s="498"/>
      <c r="BVW159" s="498"/>
      <c r="BVX159" s="498"/>
      <c r="BVY159" s="498"/>
      <c r="BVZ159" s="498"/>
      <c r="BWA159" s="498"/>
      <c r="BWB159" s="498"/>
      <c r="BWC159" s="498"/>
      <c r="BWD159" s="498"/>
      <c r="BWE159" s="498"/>
      <c r="BWF159" s="498"/>
      <c r="BWG159" s="498"/>
      <c r="BWH159" s="498"/>
      <c r="BWI159" s="498"/>
      <c r="BWJ159" s="498"/>
      <c r="BWK159" s="498"/>
      <c r="BWL159" s="498"/>
      <c r="BWM159" s="498"/>
      <c r="BWN159" s="498"/>
      <c r="BWO159" s="498"/>
      <c r="BWP159" s="498"/>
      <c r="BWQ159" s="498"/>
      <c r="BWR159" s="498"/>
      <c r="BWS159" s="498"/>
      <c r="BWT159" s="498"/>
      <c r="BWU159" s="498"/>
      <c r="BWV159" s="498"/>
      <c r="BWW159" s="498"/>
      <c r="BWX159" s="498"/>
      <c r="BWY159" s="498"/>
      <c r="BWZ159" s="498"/>
      <c r="BXA159" s="498"/>
      <c r="BXB159" s="498"/>
      <c r="BXC159" s="498"/>
      <c r="BXD159" s="498"/>
      <c r="BXE159" s="498"/>
      <c r="BXF159" s="498"/>
      <c r="BXG159" s="498"/>
      <c r="BXH159" s="498"/>
      <c r="BXI159" s="498"/>
      <c r="BXJ159" s="498"/>
      <c r="BXK159" s="498"/>
      <c r="BXL159" s="498"/>
      <c r="BXM159" s="498"/>
      <c r="BXN159" s="498"/>
      <c r="BXO159" s="498"/>
      <c r="BXP159" s="498"/>
      <c r="BXQ159" s="498"/>
      <c r="BXR159" s="498"/>
      <c r="BXS159" s="498"/>
      <c r="BXT159" s="498"/>
      <c r="BXU159" s="498"/>
      <c r="BXV159" s="498"/>
      <c r="BXW159" s="498"/>
      <c r="BXX159" s="498"/>
      <c r="BXY159" s="498"/>
      <c r="BXZ159" s="498"/>
      <c r="BYA159" s="498"/>
      <c r="BYB159" s="498"/>
      <c r="BYC159" s="498"/>
      <c r="BYD159" s="498"/>
      <c r="BYE159" s="498"/>
      <c r="BYF159" s="498"/>
      <c r="BYG159" s="498"/>
      <c r="BYH159" s="498"/>
      <c r="BYI159" s="498"/>
      <c r="BYJ159" s="498"/>
      <c r="BYK159" s="498"/>
      <c r="BYL159" s="498"/>
      <c r="BYM159" s="498"/>
      <c r="BYN159" s="498"/>
      <c r="BYO159" s="498"/>
      <c r="BYP159" s="498"/>
      <c r="BYQ159" s="498"/>
      <c r="BYR159" s="498"/>
      <c r="BYS159" s="498"/>
      <c r="BYT159" s="498"/>
      <c r="BYU159" s="498"/>
      <c r="BYV159" s="498"/>
      <c r="BYW159" s="498"/>
      <c r="BYX159" s="498"/>
      <c r="BYY159" s="498"/>
      <c r="BYZ159" s="498"/>
      <c r="BZA159" s="498"/>
      <c r="BZB159" s="498"/>
      <c r="BZC159" s="498"/>
      <c r="BZD159" s="498"/>
      <c r="BZE159" s="498"/>
      <c r="BZF159" s="498"/>
      <c r="BZG159" s="498"/>
      <c r="BZH159" s="498"/>
      <c r="BZI159" s="498"/>
      <c r="BZJ159" s="498"/>
      <c r="BZK159" s="498"/>
      <c r="BZL159" s="498"/>
      <c r="BZM159" s="498"/>
      <c r="BZN159" s="498"/>
      <c r="BZO159" s="498"/>
      <c r="BZP159" s="498"/>
      <c r="BZQ159" s="498"/>
      <c r="BZR159" s="498"/>
      <c r="BZS159" s="498"/>
      <c r="BZT159" s="498"/>
      <c r="BZU159" s="498"/>
      <c r="BZV159" s="498"/>
      <c r="BZW159" s="498"/>
      <c r="BZX159" s="498"/>
      <c r="BZY159" s="498"/>
      <c r="BZZ159" s="498"/>
      <c r="CAA159" s="498"/>
      <c r="CAB159" s="498"/>
      <c r="CAC159" s="498"/>
      <c r="CAD159" s="498"/>
      <c r="CAE159" s="498"/>
      <c r="CAF159" s="498"/>
      <c r="CAG159" s="498"/>
      <c r="CAH159" s="498"/>
      <c r="CAI159" s="498"/>
      <c r="CAJ159" s="498"/>
      <c r="CAK159" s="498"/>
      <c r="CAL159" s="498"/>
      <c r="CAM159" s="498"/>
      <c r="CAN159" s="498"/>
      <c r="CAO159" s="498"/>
      <c r="CAP159" s="498"/>
      <c r="CAQ159" s="498"/>
      <c r="CAR159" s="498"/>
      <c r="CAS159" s="498"/>
      <c r="CAT159" s="498"/>
      <c r="CAU159" s="498"/>
      <c r="CAV159" s="498"/>
      <c r="CAW159" s="498"/>
      <c r="CAX159" s="498"/>
      <c r="CAY159" s="498"/>
      <c r="CAZ159" s="498"/>
      <c r="CBA159" s="498"/>
      <c r="CBB159" s="498"/>
      <c r="CBC159" s="498"/>
      <c r="CBD159" s="498"/>
      <c r="CBE159" s="498"/>
      <c r="CBF159" s="498"/>
      <c r="CBG159" s="498"/>
      <c r="CBH159" s="498"/>
      <c r="CBI159" s="498"/>
      <c r="CBJ159" s="498"/>
      <c r="CBK159" s="498"/>
      <c r="CBL159" s="498"/>
      <c r="CBM159" s="498"/>
      <c r="CBN159" s="498"/>
      <c r="CBO159" s="498"/>
      <c r="CBP159" s="498"/>
      <c r="CBQ159" s="498"/>
      <c r="CBR159" s="498"/>
      <c r="CBS159" s="498"/>
      <c r="CBT159" s="498"/>
      <c r="CBU159" s="498"/>
      <c r="CBV159" s="498"/>
      <c r="CBW159" s="498"/>
      <c r="CBX159" s="498"/>
      <c r="CBY159" s="498"/>
      <c r="CBZ159" s="498"/>
      <c r="CCA159" s="498"/>
      <c r="CCB159" s="498"/>
      <c r="CCC159" s="498"/>
      <c r="CCD159" s="498"/>
      <c r="CCE159" s="498"/>
      <c r="CCF159" s="498"/>
      <c r="CCG159" s="498"/>
      <c r="CCH159" s="498"/>
      <c r="CCI159" s="498"/>
      <c r="CCJ159" s="498"/>
      <c r="CCK159" s="498"/>
      <c r="CCL159" s="498"/>
      <c r="CCM159" s="498"/>
      <c r="CCN159" s="498"/>
      <c r="CCO159" s="498"/>
      <c r="CCP159" s="498"/>
      <c r="CCQ159" s="498"/>
      <c r="CCR159" s="498"/>
      <c r="CCS159" s="498"/>
      <c r="CCT159" s="498"/>
      <c r="CCU159" s="498"/>
      <c r="CCV159" s="498"/>
      <c r="CCW159" s="498"/>
      <c r="CCX159" s="498"/>
      <c r="CCY159" s="498"/>
      <c r="CCZ159" s="498"/>
      <c r="CDA159" s="498"/>
      <c r="CDB159" s="498"/>
      <c r="CDC159" s="498"/>
      <c r="CDD159" s="498"/>
      <c r="CDE159" s="498"/>
      <c r="CDF159" s="498"/>
      <c r="CDG159" s="498"/>
      <c r="CDH159" s="498"/>
      <c r="CDI159" s="498"/>
      <c r="CDJ159" s="498"/>
      <c r="CDK159" s="498"/>
      <c r="CDL159" s="498"/>
      <c r="CDM159" s="498"/>
      <c r="CDN159" s="498"/>
      <c r="CDO159" s="498"/>
      <c r="CDP159" s="498"/>
      <c r="CDQ159" s="498"/>
      <c r="CDR159" s="498"/>
      <c r="CDS159" s="498"/>
      <c r="CDT159" s="498"/>
      <c r="CDU159" s="498"/>
      <c r="CDV159" s="498"/>
      <c r="CDW159" s="498"/>
      <c r="CDX159" s="498"/>
      <c r="CDY159" s="498"/>
      <c r="CDZ159" s="498"/>
      <c r="CEA159" s="498"/>
      <c r="CEB159" s="498"/>
      <c r="CEC159" s="498"/>
      <c r="CED159" s="498"/>
      <c r="CEE159" s="498"/>
      <c r="CEF159" s="498"/>
      <c r="CEG159" s="498"/>
      <c r="CEH159" s="498"/>
      <c r="CEI159" s="498"/>
      <c r="CEJ159" s="498"/>
      <c r="CEK159" s="498"/>
      <c r="CEL159" s="498"/>
      <c r="CEM159" s="498"/>
      <c r="CEN159" s="498"/>
      <c r="CEO159" s="498"/>
      <c r="CEP159" s="498"/>
      <c r="CEQ159" s="498"/>
      <c r="CER159" s="498"/>
      <c r="CES159" s="498"/>
      <c r="CET159" s="498"/>
      <c r="CEU159" s="498"/>
      <c r="CEV159" s="498"/>
      <c r="CEW159" s="498"/>
      <c r="CEX159" s="498"/>
      <c r="CEY159" s="498"/>
      <c r="CEZ159" s="498"/>
      <c r="CFA159" s="498"/>
      <c r="CFB159" s="498"/>
      <c r="CFC159" s="498"/>
      <c r="CFD159" s="498"/>
      <c r="CFE159" s="498"/>
      <c r="CFF159" s="498"/>
      <c r="CFG159" s="498"/>
      <c r="CFH159" s="498"/>
      <c r="CFI159" s="498"/>
      <c r="CFJ159" s="498"/>
      <c r="CFK159" s="498"/>
      <c r="CFL159" s="498"/>
      <c r="CFM159" s="498"/>
      <c r="CFN159" s="498"/>
      <c r="CFO159" s="498"/>
      <c r="CFP159" s="498"/>
      <c r="CFQ159" s="498"/>
      <c r="CFR159" s="498"/>
      <c r="CFS159" s="498"/>
      <c r="CFT159" s="498"/>
      <c r="CFU159" s="498"/>
      <c r="CFV159" s="498"/>
      <c r="CFW159" s="498"/>
      <c r="CFX159" s="498"/>
      <c r="CFY159" s="498"/>
      <c r="CFZ159" s="498"/>
      <c r="CGA159" s="498"/>
      <c r="CGB159" s="498"/>
      <c r="CGC159" s="498"/>
      <c r="CGD159" s="498"/>
      <c r="CGE159" s="498"/>
      <c r="CGF159" s="498"/>
      <c r="CGG159" s="498"/>
      <c r="CGH159" s="498"/>
      <c r="CGI159" s="498"/>
      <c r="CGJ159" s="498"/>
      <c r="CGK159" s="498"/>
      <c r="CGL159" s="498"/>
      <c r="CGM159" s="498"/>
      <c r="CGN159" s="498"/>
      <c r="CGO159" s="498"/>
      <c r="CGP159" s="498"/>
      <c r="CGQ159" s="498"/>
      <c r="CGR159" s="498"/>
      <c r="CGS159" s="498"/>
      <c r="CGT159" s="498"/>
      <c r="CGU159" s="498"/>
      <c r="CGV159" s="498"/>
      <c r="CGW159" s="498"/>
      <c r="CGX159" s="498"/>
      <c r="CGY159" s="498"/>
      <c r="CGZ159" s="498"/>
      <c r="CHA159" s="498"/>
      <c r="CHB159" s="498"/>
      <c r="CHC159" s="498"/>
      <c r="CHD159" s="498"/>
      <c r="CHE159" s="498"/>
      <c r="CHF159" s="498"/>
      <c r="CHG159" s="498"/>
      <c r="CHH159" s="498"/>
      <c r="CHI159" s="498"/>
      <c r="CHJ159" s="498"/>
      <c r="CHK159" s="498"/>
      <c r="CHL159" s="498"/>
      <c r="CHM159" s="498"/>
      <c r="CHN159" s="498"/>
      <c r="CHO159" s="498"/>
      <c r="CHP159" s="498"/>
      <c r="CHQ159" s="498"/>
      <c r="CHR159" s="498"/>
      <c r="CHS159" s="498"/>
      <c r="CHT159" s="498"/>
      <c r="CHU159" s="498"/>
      <c r="CHV159" s="498"/>
      <c r="CHW159" s="498"/>
      <c r="CHX159" s="498"/>
      <c r="CHY159" s="498"/>
      <c r="CHZ159" s="498"/>
      <c r="CIA159" s="498"/>
      <c r="CIB159" s="498"/>
      <c r="CIC159" s="498"/>
      <c r="CID159" s="498"/>
      <c r="CIE159" s="498"/>
      <c r="CIF159" s="498"/>
      <c r="CIG159" s="498"/>
      <c r="CIH159" s="498"/>
      <c r="CII159" s="498"/>
      <c r="CIJ159" s="498"/>
      <c r="CIK159" s="498"/>
      <c r="CIL159" s="498"/>
      <c r="CIM159" s="498"/>
      <c r="CIN159" s="498"/>
      <c r="CIO159" s="498"/>
      <c r="CIP159" s="498"/>
      <c r="CIQ159" s="498"/>
      <c r="CIR159" s="498"/>
      <c r="CIS159" s="498"/>
      <c r="CIT159" s="498"/>
      <c r="CIU159" s="498"/>
      <c r="CIV159" s="498"/>
      <c r="CIW159" s="498"/>
      <c r="CIX159" s="498"/>
      <c r="CIY159" s="498"/>
      <c r="CIZ159" s="498"/>
      <c r="CJA159" s="498"/>
      <c r="CJB159" s="498"/>
      <c r="CJC159" s="498"/>
      <c r="CJD159" s="498"/>
      <c r="CJE159" s="498"/>
      <c r="CJF159" s="498"/>
      <c r="CJG159" s="498"/>
      <c r="CJH159" s="498"/>
      <c r="CJI159" s="498"/>
      <c r="CJJ159" s="498"/>
      <c r="CJK159" s="498"/>
      <c r="CJL159" s="498"/>
      <c r="CJM159" s="498"/>
      <c r="CJN159" s="498"/>
      <c r="CJO159" s="498"/>
      <c r="CJP159" s="498"/>
      <c r="CJQ159" s="498"/>
      <c r="CJR159" s="498"/>
      <c r="CJS159" s="498"/>
      <c r="CJT159" s="498"/>
      <c r="CJU159" s="498"/>
      <c r="CJV159" s="498"/>
      <c r="CJW159" s="498"/>
      <c r="CJX159" s="498"/>
      <c r="CJY159" s="498"/>
      <c r="CJZ159" s="498"/>
      <c r="CKA159" s="498"/>
      <c r="CKB159" s="498"/>
      <c r="CKC159" s="498"/>
      <c r="CKD159" s="498"/>
      <c r="CKE159" s="498"/>
      <c r="CKF159" s="498"/>
      <c r="CKG159" s="498"/>
      <c r="CKH159" s="498"/>
      <c r="CKI159" s="498"/>
      <c r="CKJ159" s="498"/>
      <c r="CKK159" s="498"/>
      <c r="CKL159" s="498"/>
      <c r="CKM159" s="498"/>
      <c r="CKN159" s="498"/>
      <c r="CKO159" s="498"/>
      <c r="CKP159" s="498"/>
      <c r="CKQ159" s="498"/>
      <c r="CKR159" s="498"/>
      <c r="CKS159" s="498"/>
      <c r="CKT159" s="498"/>
      <c r="CKU159" s="498"/>
      <c r="CKV159" s="498"/>
      <c r="CKW159" s="498"/>
      <c r="CKX159" s="498"/>
      <c r="CKY159" s="498"/>
      <c r="CKZ159" s="498"/>
      <c r="CLA159" s="498"/>
      <c r="CLB159" s="498"/>
      <c r="CLC159" s="498"/>
      <c r="CLD159" s="498"/>
      <c r="CLE159" s="498"/>
      <c r="CLF159" s="498"/>
      <c r="CLG159" s="498"/>
      <c r="CLH159" s="498"/>
      <c r="CLI159" s="498"/>
      <c r="CLJ159" s="498"/>
      <c r="CLK159" s="498"/>
      <c r="CLL159" s="498"/>
      <c r="CLM159" s="498"/>
      <c r="CLN159" s="498"/>
      <c r="CLO159" s="498"/>
      <c r="CLP159" s="498"/>
      <c r="CLQ159" s="498"/>
      <c r="CLR159" s="498"/>
      <c r="CLS159" s="498"/>
      <c r="CLT159" s="498"/>
      <c r="CLU159" s="498"/>
      <c r="CLV159" s="498"/>
      <c r="CLW159" s="498"/>
      <c r="CLX159" s="498"/>
      <c r="CLY159" s="498"/>
      <c r="CLZ159" s="498"/>
      <c r="CMA159" s="498"/>
      <c r="CMB159" s="498"/>
      <c r="CMC159" s="498"/>
      <c r="CMD159" s="498"/>
      <c r="CME159" s="498"/>
      <c r="CMF159" s="498"/>
      <c r="CMG159" s="498"/>
      <c r="CMH159" s="498"/>
      <c r="CMI159" s="498"/>
      <c r="CMJ159" s="498"/>
      <c r="CMK159" s="498"/>
      <c r="CML159" s="498"/>
      <c r="CMM159" s="498"/>
      <c r="CMN159" s="498"/>
      <c r="CMO159" s="498"/>
      <c r="CMP159" s="498"/>
      <c r="CMQ159" s="498"/>
      <c r="CMR159" s="498"/>
      <c r="CMS159" s="498"/>
      <c r="CMT159" s="498"/>
      <c r="CMU159" s="498"/>
      <c r="CMV159" s="498"/>
      <c r="CMW159" s="498"/>
      <c r="CMX159" s="498"/>
      <c r="CMY159" s="498"/>
      <c r="CMZ159" s="498"/>
      <c r="CNA159" s="498"/>
      <c r="CNB159" s="498"/>
      <c r="CNC159" s="498"/>
      <c r="CND159" s="498"/>
      <c r="CNE159" s="498"/>
      <c r="CNF159" s="498"/>
      <c r="CNG159" s="498"/>
      <c r="CNH159" s="498"/>
      <c r="CNI159" s="498"/>
      <c r="CNJ159" s="498"/>
      <c r="CNK159" s="498"/>
      <c r="CNL159" s="498"/>
      <c r="CNM159" s="498"/>
      <c r="CNN159" s="498"/>
      <c r="CNO159" s="498"/>
      <c r="CNP159" s="498"/>
      <c r="CNQ159" s="498"/>
      <c r="CNR159" s="498"/>
      <c r="CNS159" s="498"/>
      <c r="CNT159" s="498"/>
      <c r="CNU159" s="498"/>
      <c r="CNV159" s="498"/>
      <c r="CNW159" s="498"/>
      <c r="CNX159" s="498"/>
      <c r="CNY159" s="498"/>
      <c r="CNZ159" s="498"/>
      <c r="COA159" s="498"/>
      <c r="COB159" s="498"/>
      <c r="COC159" s="498"/>
      <c r="COD159" s="498"/>
      <c r="COE159" s="498"/>
      <c r="COF159" s="498"/>
      <c r="COG159" s="498"/>
      <c r="COH159" s="498"/>
      <c r="COI159" s="498"/>
      <c r="COJ159" s="498"/>
      <c r="COK159" s="498"/>
      <c r="COL159" s="498"/>
      <c r="COM159" s="498"/>
      <c r="CON159" s="498"/>
      <c r="COO159" s="498"/>
      <c r="COP159" s="498"/>
      <c r="COQ159" s="498"/>
      <c r="COR159" s="498"/>
      <c r="COS159" s="498"/>
      <c r="COT159" s="498"/>
      <c r="COU159" s="498"/>
      <c r="COV159" s="498"/>
      <c r="COW159" s="498"/>
      <c r="COX159" s="498"/>
      <c r="COY159" s="498"/>
      <c r="COZ159" s="498"/>
      <c r="CPA159" s="498"/>
      <c r="CPB159" s="498"/>
      <c r="CPC159" s="498"/>
      <c r="CPD159" s="498"/>
      <c r="CPE159" s="498"/>
      <c r="CPF159" s="498"/>
      <c r="CPG159" s="498"/>
      <c r="CPH159" s="498"/>
      <c r="CPI159" s="498"/>
      <c r="CPJ159" s="498"/>
      <c r="CPK159" s="498"/>
      <c r="CPL159" s="498"/>
      <c r="CPM159" s="498"/>
      <c r="CPN159" s="498"/>
      <c r="CPO159" s="498"/>
      <c r="CPP159" s="498"/>
      <c r="CPQ159" s="498"/>
      <c r="CPR159" s="498"/>
      <c r="CPS159" s="498"/>
      <c r="CPT159" s="498"/>
      <c r="CPU159" s="498"/>
      <c r="CPV159" s="498"/>
      <c r="CPW159" s="498"/>
      <c r="CPX159" s="498"/>
      <c r="CPY159" s="498"/>
      <c r="CPZ159" s="498"/>
      <c r="CQA159" s="498"/>
      <c r="CQB159" s="498"/>
      <c r="CQC159" s="498"/>
      <c r="CQD159" s="498"/>
      <c r="CQE159" s="498"/>
      <c r="CQF159" s="498"/>
      <c r="CQG159" s="498"/>
      <c r="CQH159" s="498"/>
      <c r="CQI159" s="498"/>
      <c r="CQJ159" s="498"/>
      <c r="CQK159" s="498"/>
      <c r="CQL159" s="498"/>
      <c r="CQM159" s="498"/>
      <c r="CQN159" s="498"/>
      <c r="CQO159" s="498"/>
      <c r="CQP159" s="498"/>
      <c r="CQQ159" s="498"/>
      <c r="CQR159" s="498"/>
      <c r="CQS159" s="498"/>
      <c r="CQT159" s="498"/>
      <c r="CQU159" s="498"/>
      <c r="CQV159" s="498"/>
      <c r="CQW159" s="498"/>
      <c r="CQX159" s="498"/>
      <c r="CQY159" s="498"/>
      <c r="CQZ159" s="498"/>
      <c r="CRA159" s="498"/>
      <c r="CRB159" s="498"/>
      <c r="CRC159" s="498"/>
      <c r="CRD159" s="498"/>
      <c r="CRE159" s="498"/>
      <c r="CRF159" s="498"/>
      <c r="CRG159" s="498"/>
      <c r="CRH159" s="498"/>
      <c r="CRI159" s="498"/>
      <c r="CRJ159" s="498"/>
      <c r="CRK159" s="498"/>
      <c r="CRL159" s="498"/>
      <c r="CRM159" s="498"/>
      <c r="CRN159" s="498"/>
      <c r="CRO159" s="498"/>
      <c r="CRP159" s="498"/>
      <c r="CRQ159" s="498"/>
      <c r="CRR159" s="498"/>
      <c r="CRS159" s="498"/>
      <c r="CRT159" s="498"/>
      <c r="CRU159" s="498"/>
      <c r="CRV159" s="498"/>
      <c r="CRW159" s="498"/>
      <c r="CRX159" s="498"/>
      <c r="CRY159" s="498"/>
      <c r="CRZ159" s="498"/>
      <c r="CSA159" s="498"/>
      <c r="CSB159" s="498"/>
      <c r="CSC159" s="498"/>
      <c r="CSD159" s="498"/>
      <c r="CSE159" s="498"/>
      <c r="CSF159" s="498"/>
      <c r="CSG159" s="498"/>
      <c r="CSH159" s="498"/>
      <c r="CSI159" s="498"/>
      <c r="CSJ159" s="498"/>
      <c r="CSK159" s="498"/>
      <c r="CSL159" s="498"/>
      <c r="CSM159" s="498"/>
      <c r="CSN159" s="498"/>
      <c r="CSO159" s="498"/>
      <c r="CSP159" s="498"/>
      <c r="CSQ159" s="498"/>
      <c r="CSR159" s="498"/>
      <c r="CSS159" s="498"/>
      <c r="CST159" s="498"/>
      <c r="CSU159" s="498"/>
      <c r="CSV159" s="498"/>
      <c r="CSW159" s="498"/>
      <c r="CSX159" s="498"/>
      <c r="CSY159" s="498"/>
      <c r="CSZ159" s="498"/>
      <c r="CTA159" s="498"/>
      <c r="CTB159" s="498"/>
      <c r="CTC159" s="498"/>
      <c r="CTD159" s="498"/>
      <c r="CTE159" s="498"/>
      <c r="CTF159" s="498"/>
      <c r="CTG159" s="498"/>
      <c r="CTH159" s="498"/>
      <c r="CTI159" s="498"/>
      <c r="CTJ159" s="498"/>
      <c r="CTK159" s="498"/>
      <c r="CTL159" s="498"/>
      <c r="CTM159" s="498"/>
      <c r="CTN159" s="498"/>
      <c r="CTO159" s="498"/>
      <c r="CTP159" s="498"/>
      <c r="CTQ159" s="498"/>
      <c r="CTR159" s="498"/>
      <c r="CTS159" s="498"/>
      <c r="CTT159" s="498"/>
      <c r="CTU159" s="498"/>
      <c r="CTV159" s="498"/>
      <c r="CTW159" s="498"/>
      <c r="CTX159" s="498"/>
      <c r="CTY159" s="498"/>
      <c r="CTZ159" s="498"/>
      <c r="CUA159" s="498"/>
      <c r="CUB159" s="498"/>
      <c r="CUC159" s="498"/>
      <c r="CUD159" s="498"/>
      <c r="CUE159" s="498"/>
      <c r="CUF159" s="498"/>
      <c r="CUG159" s="498"/>
      <c r="CUH159" s="498"/>
      <c r="CUI159" s="498"/>
      <c r="CUJ159" s="498"/>
      <c r="CUK159" s="498"/>
      <c r="CUL159" s="498"/>
      <c r="CUM159" s="498"/>
      <c r="CUN159" s="498"/>
      <c r="CUO159" s="498"/>
      <c r="CUP159" s="498"/>
      <c r="CUQ159" s="498"/>
      <c r="CUR159" s="498"/>
      <c r="CUS159" s="498"/>
      <c r="CUT159" s="498"/>
      <c r="CUU159" s="498"/>
      <c r="CUV159" s="498"/>
      <c r="CUW159" s="498"/>
      <c r="CUX159" s="498"/>
      <c r="CUY159" s="498"/>
      <c r="CUZ159" s="498"/>
      <c r="CVA159" s="498"/>
      <c r="CVB159" s="498"/>
      <c r="CVC159" s="498"/>
      <c r="CVD159" s="498"/>
      <c r="CVE159" s="498"/>
      <c r="CVF159" s="498"/>
      <c r="CVG159" s="498"/>
      <c r="CVH159" s="498"/>
      <c r="CVI159" s="498"/>
      <c r="CVJ159" s="498"/>
      <c r="CVK159" s="498"/>
      <c r="CVL159" s="498"/>
      <c r="CVM159" s="498"/>
      <c r="CVN159" s="498"/>
      <c r="CVO159" s="498"/>
      <c r="CVP159" s="498"/>
      <c r="CVQ159" s="498"/>
      <c r="CVR159" s="498"/>
      <c r="CVS159" s="498"/>
      <c r="CVT159" s="498"/>
      <c r="CVU159" s="498"/>
      <c r="CVV159" s="498"/>
      <c r="CVW159" s="498"/>
      <c r="CVX159" s="498"/>
      <c r="CVY159" s="498"/>
      <c r="CVZ159" s="498"/>
      <c r="CWA159" s="498"/>
      <c r="CWB159" s="498"/>
      <c r="CWC159" s="498"/>
      <c r="CWD159" s="498"/>
      <c r="CWE159" s="498"/>
      <c r="CWF159" s="498"/>
      <c r="CWG159" s="498"/>
      <c r="CWH159" s="498"/>
      <c r="CWI159" s="498"/>
      <c r="CWJ159" s="498"/>
      <c r="CWK159" s="498"/>
      <c r="CWL159" s="498"/>
      <c r="CWM159" s="498"/>
      <c r="CWN159" s="498"/>
      <c r="CWO159" s="498"/>
      <c r="CWP159" s="498"/>
      <c r="CWQ159" s="498"/>
      <c r="CWR159" s="498"/>
      <c r="CWS159" s="498"/>
      <c r="CWT159" s="498"/>
      <c r="CWU159" s="498"/>
      <c r="CWV159" s="498"/>
      <c r="CWW159" s="498"/>
      <c r="CWX159" s="498"/>
      <c r="CWY159" s="498"/>
      <c r="CWZ159" s="498"/>
      <c r="CXA159" s="498"/>
      <c r="CXB159" s="498"/>
      <c r="CXC159" s="498"/>
      <c r="CXD159" s="498"/>
      <c r="CXE159" s="498"/>
      <c r="CXF159" s="498"/>
      <c r="CXG159" s="498"/>
      <c r="CXH159" s="498"/>
      <c r="CXI159" s="498"/>
      <c r="CXJ159" s="498"/>
      <c r="CXK159" s="498"/>
      <c r="CXL159" s="498"/>
      <c r="CXM159" s="498"/>
      <c r="CXN159" s="498"/>
      <c r="CXO159" s="498"/>
      <c r="CXP159" s="498"/>
      <c r="CXQ159" s="498"/>
      <c r="CXR159" s="498"/>
      <c r="CXS159" s="498"/>
      <c r="CXT159" s="498"/>
      <c r="CXU159" s="498"/>
      <c r="CXV159" s="498"/>
      <c r="CXW159" s="498"/>
      <c r="CXX159" s="498"/>
      <c r="CXY159" s="498"/>
      <c r="CXZ159" s="498"/>
      <c r="CYA159" s="498"/>
      <c r="CYB159" s="498"/>
      <c r="CYC159" s="498"/>
      <c r="CYD159" s="498"/>
      <c r="CYE159" s="498"/>
      <c r="CYF159" s="498"/>
      <c r="CYG159" s="498"/>
      <c r="CYH159" s="498"/>
      <c r="CYI159" s="498"/>
      <c r="CYJ159" s="498"/>
      <c r="CYK159" s="498"/>
      <c r="CYL159" s="498"/>
      <c r="CYM159" s="498"/>
      <c r="CYN159" s="498"/>
      <c r="CYO159" s="498"/>
      <c r="CYP159" s="498"/>
      <c r="CYQ159" s="498"/>
      <c r="CYR159" s="498"/>
      <c r="CYS159" s="498"/>
      <c r="CYT159" s="498"/>
      <c r="CYU159" s="498"/>
      <c r="CYV159" s="498"/>
      <c r="CYW159" s="498"/>
      <c r="CYX159" s="498"/>
      <c r="CYY159" s="498"/>
      <c r="CYZ159" s="498"/>
      <c r="CZA159" s="498"/>
      <c r="CZB159" s="498"/>
      <c r="CZC159" s="498"/>
      <c r="CZD159" s="498"/>
      <c r="CZE159" s="498"/>
      <c r="CZF159" s="498"/>
      <c r="CZG159" s="498"/>
      <c r="CZH159" s="498"/>
      <c r="CZI159" s="498"/>
      <c r="CZJ159" s="498"/>
      <c r="CZK159" s="498"/>
      <c r="CZL159" s="498"/>
      <c r="CZM159" s="498"/>
      <c r="CZN159" s="498"/>
      <c r="CZO159" s="498"/>
      <c r="CZP159" s="498"/>
      <c r="CZQ159" s="498"/>
      <c r="CZR159" s="498"/>
      <c r="CZS159" s="498"/>
      <c r="CZT159" s="498"/>
      <c r="CZU159" s="498"/>
      <c r="CZV159" s="498"/>
      <c r="CZW159" s="498"/>
      <c r="CZX159" s="498"/>
      <c r="CZY159" s="498"/>
      <c r="CZZ159" s="498"/>
      <c r="DAA159" s="498"/>
      <c r="DAB159" s="498"/>
      <c r="DAC159" s="498"/>
      <c r="DAD159" s="498"/>
      <c r="DAE159" s="498"/>
      <c r="DAF159" s="498"/>
      <c r="DAG159" s="498"/>
      <c r="DAH159" s="498"/>
      <c r="DAI159" s="498"/>
      <c r="DAJ159" s="498"/>
      <c r="DAK159" s="498"/>
      <c r="DAL159" s="498"/>
      <c r="DAM159" s="498"/>
      <c r="DAN159" s="498"/>
      <c r="DAO159" s="498"/>
      <c r="DAP159" s="498"/>
      <c r="DAQ159" s="498"/>
      <c r="DAR159" s="498"/>
      <c r="DAS159" s="498"/>
      <c r="DAT159" s="498"/>
      <c r="DAU159" s="498"/>
      <c r="DAV159" s="498"/>
      <c r="DAW159" s="498"/>
      <c r="DAX159" s="498"/>
      <c r="DAY159" s="498"/>
      <c r="DAZ159" s="498"/>
      <c r="DBA159" s="498"/>
      <c r="DBB159" s="498"/>
      <c r="DBC159" s="498"/>
      <c r="DBD159" s="498"/>
      <c r="DBE159" s="498"/>
      <c r="DBF159" s="498"/>
      <c r="DBG159" s="498"/>
      <c r="DBH159" s="498"/>
      <c r="DBI159" s="498"/>
      <c r="DBJ159" s="498"/>
      <c r="DBK159" s="498"/>
      <c r="DBL159" s="498"/>
      <c r="DBM159" s="498"/>
      <c r="DBN159" s="498"/>
      <c r="DBO159" s="498"/>
      <c r="DBP159" s="498"/>
      <c r="DBQ159" s="498"/>
      <c r="DBR159" s="498"/>
      <c r="DBS159" s="498"/>
      <c r="DBT159" s="498"/>
      <c r="DBU159" s="498"/>
      <c r="DBV159" s="498"/>
      <c r="DBW159" s="498"/>
      <c r="DBX159" s="498"/>
      <c r="DBY159" s="498"/>
      <c r="DBZ159" s="498"/>
      <c r="DCA159" s="498"/>
      <c r="DCB159" s="498"/>
      <c r="DCC159" s="498"/>
      <c r="DCD159" s="498"/>
      <c r="DCE159" s="498"/>
      <c r="DCF159" s="498"/>
      <c r="DCG159" s="498"/>
      <c r="DCH159" s="498"/>
      <c r="DCI159" s="498"/>
      <c r="DCJ159" s="498"/>
      <c r="DCK159" s="498"/>
      <c r="DCL159" s="498"/>
      <c r="DCM159" s="498"/>
      <c r="DCN159" s="498"/>
      <c r="DCO159" s="498"/>
      <c r="DCP159" s="498"/>
      <c r="DCQ159" s="498"/>
      <c r="DCR159" s="498"/>
      <c r="DCS159" s="498"/>
      <c r="DCT159" s="498"/>
      <c r="DCU159" s="498"/>
      <c r="DCV159" s="498"/>
      <c r="DCW159" s="498"/>
      <c r="DCX159" s="498"/>
      <c r="DCY159" s="498"/>
      <c r="DCZ159" s="498"/>
      <c r="DDA159" s="498"/>
      <c r="DDB159" s="498"/>
      <c r="DDC159" s="498"/>
      <c r="DDD159" s="498"/>
      <c r="DDE159" s="498"/>
      <c r="DDF159" s="498"/>
      <c r="DDG159" s="498"/>
      <c r="DDH159" s="498"/>
      <c r="DDI159" s="498"/>
      <c r="DDJ159" s="498"/>
      <c r="DDK159" s="498"/>
      <c r="DDL159" s="498"/>
      <c r="DDM159" s="498"/>
      <c r="DDN159" s="498"/>
      <c r="DDO159" s="498"/>
      <c r="DDP159" s="498"/>
      <c r="DDQ159" s="498"/>
      <c r="DDR159" s="498"/>
      <c r="DDS159" s="498"/>
      <c r="DDT159" s="498"/>
      <c r="DDU159" s="498"/>
      <c r="DDV159" s="498"/>
      <c r="DDW159" s="498"/>
      <c r="DDX159" s="498"/>
      <c r="DDY159" s="498"/>
      <c r="DDZ159" s="498"/>
      <c r="DEA159" s="498"/>
      <c r="DEB159" s="498"/>
      <c r="DEC159" s="498"/>
      <c r="DED159" s="498"/>
      <c r="DEE159" s="498"/>
      <c r="DEF159" s="498"/>
      <c r="DEG159" s="498"/>
      <c r="DEH159" s="498"/>
      <c r="DEI159" s="498"/>
      <c r="DEJ159" s="498"/>
      <c r="DEK159" s="498"/>
      <c r="DEL159" s="498"/>
      <c r="DEM159" s="498"/>
      <c r="DEN159" s="498"/>
      <c r="DEO159" s="498"/>
      <c r="DEP159" s="498"/>
      <c r="DEQ159" s="498"/>
      <c r="DER159" s="498"/>
      <c r="DES159" s="498"/>
      <c r="DET159" s="498"/>
      <c r="DEU159" s="498"/>
      <c r="DEV159" s="498"/>
      <c r="DEW159" s="498"/>
      <c r="DEX159" s="498"/>
      <c r="DEY159" s="498"/>
      <c r="DEZ159" s="498"/>
      <c r="DFA159" s="498"/>
      <c r="DFB159" s="498"/>
      <c r="DFC159" s="498"/>
      <c r="DFD159" s="498"/>
      <c r="DFE159" s="498"/>
      <c r="DFF159" s="498"/>
      <c r="DFG159" s="498"/>
      <c r="DFH159" s="498"/>
      <c r="DFI159" s="498"/>
      <c r="DFJ159" s="498"/>
      <c r="DFK159" s="498"/>
      <c r="DFL159" s="498"/>
      <c r="DFM159" s="498"/>
      <c r="DFN159" s="498"/>
      <c r="DFO159" s="498"/>
      <c r="DFP159" s="498"/>
      <c r="DFQ159" s="498"/>
      <c r="DFR159" s="498"/>
      <c r="DFS159" s="498"/>
      <c r="DFT159" s="498"/>
      <c r="DFU159" s="498"/>
      <c r="DFV159" s="498"/>
      <c r="DFW159" s="498"/>
      <c r="DFX159" s="498"/>
      <c r="DFY159" s="498"/>
      <c r="DFZ159" s="498"/>
      <c r="DGA159" s="498"/>
      <c r="DGB159" s="498"/>
      <c r="DGC159" s="498"/>
      <c r="DGD159" s="498"/>
      <c r="DGE159" s="498"/>
      <c r="DGF159" s="498"/>
      <c r="DGG159" s="498"/>
      <c r="DGH159" s="498"/>
      <c r="DGI159" s="498"/>
      <c r="DGJ159" s="498"/>
      <c r="DGK159" s="498"/>
      <c r="DGL159" s="498"/>
      <c r="DGM159" s="498"/>
      <c r="DGN159" s="498"/>
      <c r="DGO159" s="498"/>
      <c r="DGP159" s="498"/>
      <c r="DGQ159" s="498"/>
      <c r="DGR159" s="498"/>
      <c r="DGS159" s="498"/>
      <c r="DGT159" s="498"/>
      <c r="DGU159" s="498"/>
      <c r="DGV159" s="498"/>
      <c r="DGW159" s="498"/>
      <c r="DGX159" s="498"/>
      <c r="DGY159" s="498"/>
      <c r="DGZ159" s="498"/>
      <c r="DHA159" s="498"/>
      <c r="DHB159" s="498"/>
      <c r="DHC159" s="498"/>
      <c r="DHD159" s="498"/>
      <c r="DHE159" s="498"/>
      <c r="DHF159" s="498"/>
      <c r="DHG159" s="498"/>
      <c r="DHH159" s="498"/>
      <c r="DHI159" s="498"/>
      <c r="DHJ159" s="498"/>
      <c r="DHK159" s="498"/>
      <c r="DHL159" s="498"/>
      <c r="DHM159" s="498"/>
      <c r="DHN159" s="498"/>
      <c r="DHO159" s="498"/>
      <c r="DHP159" s="498"/>
      <c r="DHQ159" s="498"/>
      <c r="DHR159" s="498"/>
      <c r="DHS159" s="498"/>
      <c r="DHT159" s="498"/>
      <c r="DHU159" s="498"/>
      <c r="DHV159" s="498"/>
      <c r="DHW159" s="498"/>
      <c r="DHX159" s="498"/>
      <c r="DHY159" s="498"/>
      <c r="DHZ159" s="498"/>
      <c r="DIA159" s="498"/>
      <c r="DIB159" s="498"/>
      <c r="DIC159" s="498"/>
      <c r="DID159" s="498"/>
      <c r="DIE159" s="498"/>
      <c r="DIF159" s="498"/>
      <c r="DIG159" s="498"/>
      <c r="DIH159" s="498"/>
      <c r="DII159" s="498"/>
      <c r="DIJ159" s="498"/>
      <c r="DIK159" s="498"/>
      <c r="DIL159" s="498"/>
      <c r="DIM159" s="498"/>
      <c r="DIN159" s="498"/>
      <c r="DIO159" s="498"/>
      <c r="DIP159" s="498"/>
      <c r="DIQ159" s="498"/>
      <c r="DIR159" s="498"/>
      <c r="DIS159" s="498"/>
      <c r="DIT159" s="498"/>
      <c r="DIU159" s="498"/>
      <c r="DIV159" s="498"/>
      <c r="DIW159" s="498"/>
      <c r="DIX159" s="498"/>
      <c r="DIY159" s="498"/>
      <c r="DIZ159" s="498"/>
      <c r="DJA159" s="498"/>
      <c r="DJB159" s="498"/>
      <c r="DJC159" s="498"/>
      <c r="DJD159" s="498"/>
      <c r="DJE159" s="498"/>
      <c r="DJF159" s="498"/>
      <c r="DJG159" s="498"/>
      <c r="DJH159" s="498"/>
      <c r="DJI159" s="498"/>
      <c r="DJJ159" s="498"/>
      <c r="DJK159" s="498"/>
      <c r="DJL159" s="498"/>
      <c r="DJM159" s="498"/>
      <c r="DJN159" s="498"/>
      <c r="DJO159" s="498"/>
      <c r="DJP159" s="498"/>
      <c r="DJQ159" s="498"/>
      <c r="DJR159" s="498"/>
      <c r="DJS159" s="498"/>
      <c r="DJT159" s="498"/>
      <c r="DJU159" s="498"/>
      <c r="DJV159" s="498"/>
      <c r="DJW159" s="498"/>
      <c r="DJX159" s="498"/>
      <c r="DJY159" s="498"/>
      <c r="DJZ159" s="498"/>
      <c r="DKA159" s="498"/>
      <c r="DKB159" s="498"/>
      <c r="DKC159" s="498"/>
      <c r="DKD159" s="498"/>
      <c r="DKE159" s="498"/>
      <c r="DKF159" s="498"/>
      <c r="DKG159" s="498"/>
      <c r="DKH159" s="498"/>
      <c r="DKI159" s="498"/>
      <c r="DKJ159" s="498"/>
      <c r="DKK159" s="498"/>
      <c r="DKL159" s="498"/>
      <c r="DKM159" s="498"/>
      <c r="DKN159" s="498"/>
      <c r="DKO159" s="498"/>
      <c r="DKP159" s="498"/>
      <c r="DKQ159" s="498"/>
      <c r="DKR159" s="498"/>
      <c r="DKS159" s="498"/>
      <c r="DKT159" s="498"/>
      <c r="DKU159" s="498"/>
      <c r="DKV159" s="498"/>
      <c r="DKW159" s="498"/>
      <c r="DKX159" s="498"/>
      <c r="DKY159" s="498"/>
      <c r="DKZ159" s="498"/>
      <c r="DLA159" s="498"/>
      <c r="DLB159" s="498"/>
      <c r="DLC159" s="498"/>
      <c r="DLD159" s="498"/>
      <c r="DLE159" s="498"/>
      <c r="DLF159" s="498"/>
      <c r="DLG159" s="498"/>
      <c r="DLH159" s="498"/>
      <c r="DLI159" s="498"/>
      <c r="DLJ159" s="498"/>
      <c r="DLK159" s="498"/>
      <c r="DLL159" s="498"/>
      <c r="DLM159" s="498"/>
      <c r="DLN159" s="498"/>
      <c r="DLO159" s="498"/>
      <c r="DLP159" s="498"/>
      <c r="DLQ159" s="498"/>
      <c r="DLR159" s="498"/>
      <c r="DLS159" s="498"/>
      <c r="DLT159" s="498"/>
      <c r="DLU159" s="498"/>
      <c r="DLV159" s="498"/>
      <c r="DLW159" s="498"/>
      <c r="DLX159" s="498"/>
      <c r="DLY159" s="498"/>
      <c r="DLZ159" s="498"/>
      <c r="DMA159" s="498"/>
      <c r="DMB159" s="498"/>
      <c r="DMC159" s="498"/>
      <c r="DMD159" s="498"/>
      <c r="DME159" s="498"/>
      <c r="DMF159" s="498"/>
      <c r="DMG159" s="498"/>
      <c r="DMH159" s="498"/>
      <c r="DMI159" s="498"/>
      <c r="DMJ159" s="498"/>
      <c r="DMK159" s="498"/>
      <c r="DML159" s="498"/>
      <c r="DMM159" s="498"/>
      <c r="DMN159" s="498"/>
      <c r="DMO159" s="498"/>
      <c r="DMP159" s="498"/>
      <c r="DMQ159" s="498"/>
      <c r="DMR159" s="498"/>
      <c r="DMS159" s="498"/>
      <c r="DMT159" s="498"/>
      <c r="DMU159" s="498"/>
      <c r="DMV159" s="498"/>
      <c r="DMW159" s="498"/>
      <c r="DMX159" s="498"/>
      <c r="DMY159" s="498"/>
      <c r="DMZ159" s="498"/>
      <c r="DNA159" s="498"/>
      <c r="DNB159" s="498"/>
      <c r="DNC159" s="498"/>
      <c r="DND159" s="498"/>
      <c r="DNE159" s="498"/>
      <c r="DNF159" s="498"/>
      <c r="DNG159" s="498"/>
      <c r="DNH159" s="498"/>
      <c r="DNI159" s="498"/>
      <c r="DNJ159" s="498"/>
      <c r="DNK159" s="498"/>
      <c r="DNL159" s="498"/>
      <c r="DNM159" s="498"/>
      <c r="DNN159" s="498"/>
      <c r="DNO159" s="498"/>
      <c r="DNP159" s="498"/>
      <c r="DNQ159" s="498"/>
      <c r="DNR159" s="498"/>
      <c r="DNS159" s="498"/>
      <c r="DNT159" s="498"/>
      <c r="DNU159" s="498"/>
      <c r="DNV159" s="498"/>
      <c r="DNW159" s="498"/>
      <c r="DNX159" s="498"/>
      <c r="DNY159" s="498"/>
      <c r="DNZ159" s="498"/>
      <c r="DOA159" s="498"/>
      <c r="DOB159" s="498"/>
      <c r="DOC159" s="498"/>
      <c r="DOD159" s="498"/>
      <c r="DOE159" s="498"/>
      <c r="DOF159" s="498"/>
      <c r="DOG159" s="498"/>
      <c r="DOH159" s="498"/>
      <c r="DOI159" s="498"/>
      <c r="DOJ159" s="498"/>
      <c r="DOK159" s="498"/>
      <c r="DOL159" s="498"/>
      <c r="DOM159" s="498"/>
      <c r="DON159" s="498"/>
      <c r="DOO159" s="498"/>
      <c r="DOP159" s="498"/>
      <c r="DOQ159" s="498"/>
      <c r="DOR159" s="498"/>
      <c r="DOS159" s="498"/>
      <c r="DOT159" s="498"/>
      <c r="DOU159" s="498"/>
      <c r="DOV159" s="498"/>
      <c r="DOW159" s="498"/>
      <c r="DOX159" s="498"/>
      <c r="DOY159" s="498"/>
      <c r="DOZ159" s="498"/>
      <c r="DPA159" s="498"/>
      <c r="DPB159" s="498"/>
      <c r="DPC159" s="498"/>
      <c r="DPD159" s="498"/>
      <c r="DPE159" s="498"/>
      <c r="DPF159" s="498"/>
      <c r="DPG159" s="498"/>
      <c r="DPH159" s="498"/>
      <c r="DPI159" s="498"/>
      <c r="DPJ159" s="498"/>
      <c r="DPK159" s="498"/>
      <c r="DPL159" s="498"/>
      <c r="DPM159" s="498"/>
      <c r="DPN159" s="498"/>
      <c r="DPO159" s="498"/>
      <c r="DPP159" s="498"/>
      <c r="DPQ159" s="498"/>
      <c r="DPR159" s="498"/>
      <c r="DPS159" s="498"/>
      <c r="DPT159" s="498"/>
      <c r="DPU159" s="498"/>
      <c r="DPV159" s="498"/>
      <c r="DPW159" s="498"/>
      <c r="DPX159" s="498"/>
      <c r="DPY159" s="498"/>
      <c r="DPZ159" s="498"/>
      <c r="DQA159" s="498"/>
      <c r="DQB159" s="498"/>
      <c r="DQC159" s="498"/>
      <c r="DQD159" s="498"/>
      <c r="DQE159" s="498"/>
      <c r="DQF159" s="498"/>
      <c r="DQG159" s="498"/>
      <c r="DQH159" s="498"/>
      <c r="DQI159" s="498"/>
      <c r="DQJ159" s="498"/>
      <c r="DQK159" s="498"/>
      <c r="DQL159" s="498"/>
      <c r="DQM159" s="498"/>
      <c r="DQN159" s="498"/>
      <c r="DQO159" s="498"/>
      <c r="DQP159" s="498"/>
      <c r="DQQ159" s="498"/>
      <c r="DQR159" s="498"/>
      <c r="DQS159" s="498"/>
      <c r="DQT159" s="498"/>
      <c r="DQU159" s="498"/>
      <c r="DQV159" s="498"/>
      <c r="DQW159" s="498"/>
      <c r="DQX159" s="498"/>
      <c r="DQY159" s="498"/>
      <c r="DQZ159" s="498"/>
      <c r="DRA159" s="498"/>
      <c r="DRB159" s="498"/>
      <c r="DRC159" s="498"/>
      <c r="DRD159" s="498"/>
      <c r="DRE159" s="498"/>
      <c r="DRF159" s="498"/>
      <c r="DRG159" s="498"/>
      <c r="DRH159" s="498"/>
      <c r="DRI159" s="498"/>
      <c r="DRJ159" s="498"/>
      <c r="DRK159" s="498"/>
      <c r="DRL159" s="498"/>
      <c r="DRM159" s="498"/>
      <c r="DRN159" s="498"/>
      <c r="DRO159" s="498"/>
      <c r="DRP159" s="498"/>
      <c r="DRQ159" s="498"/>
      <c r="DRR159" s="498"/>
      <c r="DRS159" s="498"/>
      <c r="DRT159" s="498"/>
      <c r="DRU159" s="498"/>
      <c r="DRV159" s="498"/>
      <c r="DRW159" s="498"/>
      <c r="DRX159" s="498"/>
      <c r="DRY159" s="498"/>
      <c r="DRZ159" s="498"/>
      <c r="DSA159" s="498"/>
      <c r="DSB159" s="498"/>
      <c r="DSC159" s="498"/>
      <c r="DSD159" s="498"/>
      <c r="DSE159" s="498"/>
      <c r="DSF159" s="498"/>
      <c r="DSG159" s="498"/>
      <c r="DSH159" s="498"/>
      <c r="DSI159" s="498"/>
      <c r="DSJ159" s="498"/>
      <c r="DSK159" s="498"/>
      <c r="DSL159" s="498"/>
      <c r="DSM159" s="498"/>
      <c r="DSN159" s="498"/>
      <c r="DSO159" s="498"/>
      <c r="DSP159" s="498"/>
      <c r="DSQ159" s="498"/>
      <c r="DSR159" s="498"/>
      <c r="DSS159" s="498"/>
      <c r="DST159" s="498"/>
      <c r="DSU159" s="498"/>
      <c r="DSV159" s="498"/>
      <c r="DSW159" s="498"/>
      <c r="DSX159" s="498"/>
      <c r="DSY159" s="498"/>
      <c r="DSZ159" s="498"/>
      <c r="DTA159" s="498"/>
      <c r="DTB159" s="498"/>
      <c r="DTC159" s="498"/>
      <c r="DTD159" s="498"/>
      <c r="DTE159" s="498"/>
      <c r="DTF159" s="498"/>
      <c r="DTG159" s="498"/>
      <c r="DTH159" s="498"/>
      <c r="DTI159" s="498"/>
      <c r="DTJ159" s="498"/>
      <c r="DTK159" s="498"/>
      <c r="DTL159" s="498"/>
      <c r="DTM159" s="498"/>
      <c r="DTN159" s="498"/>
      <c r="DTO159" s="498"/>
      <c r="DTP159" s="498"/>
      <c r="DTQ159" s="498"/>
      <c r="DTR159" s="498"/>
      <c r="DTS159" s="498"/>
      <c r="DTT159" s="498"/>
      <c r="DTU159" s="498"/>
      <c r="DTV159" s="498"/>
      <c r="DTW159" s="498"/>
      <c r="DTX159" s="498"/>
      <c r="DTY159" s="498"/>
      <c r="DTZ159" s="498"/>
      <c r="DUA159" s="498"/>
      <c r="DUB159" s="498"/>
      <c r="DUC159" s="498"/>
      <c r="DUD159" s="498"/>
      <c r="DUE159" s="498"/>
      <c r="DUF159" s="498"/>
      <c r="DUG159" s="498"/>
      <c r="DUH159" s="498"/>
      <c r="DUI159" s="498"/>
      <c r="DUJ159" s="498"/>
      <c r="DUK159" s="498"/>
      <c r="DUL159" s="498"/>
      <c r="DUM159" s="498"/>
      <c r="DUN159" s="498"/>
      <c r="DUO159" s="498"/>
      <c r="DUP159" s="498"/>
      <c r="DUQ159" s="498"/>
      <c r="DUR159" s="498"/>
      <c r="DUS159" s="498"/>
      <c r="DUT159" s="498"/>
      <c r="DUU159" s="498"/>
      <c r="DUV159" s="498"/>
      <c r="DUW159" s="498"/>
      <c r="DUX159" s="498"/>
      <c r="DUY159" s="498"/>
      <c r="DUZ159" s="498"/>
      <c r="DVA159" s="498"/>
      <c r="DVB159" s="498"/>
      <c r="DVC159" s="498"/>
      <c r="DVD159" s="498"/>
      <c r="DVE159" s="498"/>
      <c r="DVF159" s="498"/>
      <c r="DVG159" s="498"/>
      <c r="DVH159" s="498"/>
      <c r="DVI159" s="498"/>
      <c r="DVJ159" s="498"/>
      <c r="DVK159" s="498"/>
      <c r="DVL159" s="498"/>
      <c r="DVM159" s="498"/>
      <c r="DVN159" s="498"/>
      <c r="DVO159" s="498"/>
      <c r="DVP159" s="498"/>
      <c r="DVQ159" s="498"/>
      <c r="DVR159" s="498"/>
      <c r="DVS159" s="498"/>
      <c r="DVT159" s="498"/>
      <c r="DVU159" s="498"/>
      <c r="DVV159" s="498"/>
      <c r="DVW159" s="498"/>
      <c r="DVX159" s="498"/>
      <c r="DVY159" s="498"/>
      <c r="DVZ159" s="498"/>
      <c r="DWA159" s="498"/>
      <c r="DWB159" s="498"/>
      <c r="DWC159" s="498"/>
      <c r="DWD159" s="498"/>
      <c r="DWE159" s="498"/>
      <c r="DWF159" s="498"/>
      <c r="DWG159" s="498"/>
      <c r="DWH159" s="498"/>
      <c r="DWI159" s="498"/>
      <c r="DWJ159" s="498"/>
      <c r="DWK159" s="498"/>
      <c r="DWL159" s="498"/>
      <c r="DWM159" s="498"/>
      <c r="DWN159" s="498"/>
      <c r="DWO159" s="498"/>
      <c r="DWP159" s="498"/>
      <c r="DWQ159" s="498"/>
      <c r="DWR159" s="498"/>
      <c r="DWS159" s="498"/>
      <c r="DWT159" s="498"/>
      <c r="DWU159" s="498"/>
      <c r="DWV159" s="498"/>
      <c r="DWW159" s="498"/>
      <c r="DWX159" s="498"/>
      <c r="DWY159" s="498"/>
      <c r="DWZ159" s="498"/>
      <c r="DXA159" s="498"/>
      <c r="DXB159" s="498"/>
      <c r="DXC159" s="498"/>
      <c r="DXD159" s="498"/>
      <c r="DXE159" s="498"/>
      <c r="DXF159" s="498"/>
      <c r="DXG159" s="498"/>
      <c r="DXH159" s="498"/>
      <c r="DXI159" s="498"/>
      <c r="DXJ159" s="498"/>
      <c r="DXK159" s="498"/>
      <c r="DXL159" s="498"/>
      <c r="DXM159" s="498"/>
      <c r="DXN159" s="498"/>
      <c r="DXO159" s="498"/>
      <c r="DXP159" s="498"/>
      <c r="DXQ159" s="498"/>
      <c r="DXR159" s="498"/>
      <c r="DXS159" s="498"/>
      <c r="DXT159" s="498"/>
      <c r="DXU159" s="498"/>
      <c r="DXV159" s="498"/>
      <c r="DXW159" s="498"/>
      <c r="DXX159" s="498"/>
      <c r="DXY159" s="498"/>
      <c r="DXZ159" s="498"/>
      <c r="DYA159" s="498"/>
      <c r="DYB159" s="498"/>
      <c r="DYC159" s="498"/>
      <c r="DYD159" s="498"/>
      <c r="DYE159" s="498"/>
      <c r="DYF159" s="498"/>
      <c r="DYG159" s="498"/>
      <c r="DYH159" s="498"/>
      <c r="DYI159" s="498"/>
      <c r="DYJ159" s="498"/>
      <c r="DYK159" s="498"/>
      <c r="DYL159" s="498"/>
      <c r="DYM159" s="498"/>
      <c r="DYN159" s="498"/>
      <c r="DYO159" s="498"/>
      <c r="DYP159" s="498"/>
      <c r="DYQ159" s="498"/>
      <c r="DYR159" s="498"/>
      <c r="DYS159" s="498"/>
      <c r="DYT159" s="498"/>
      <c r="DYU159" s="498"/>
      <c r="DYV159" s="498"/>
      <c r="DYW159" s="498"/>
      <c r="DYX159" s="498"/>
      <c r="DYY159" s="498"/>
      <c r="DYZ159" s="498"/>
      <c r="DZA159" s="498"/>
      <c r="DZB159" s="498"/>
      <c r="DZC159" s="498"/>
      <c r="DZD159" s="498"/>
      <c r="DZE159" s="498"/>
      <c r="DZF159" s="498"/>
      <c r="DZG159" s="498"/>
      <c r="DZH159" s="498"/>
      <c r="DZI159" s="498"/>
      <c r="DZJ159" s="498"/>
      <c r="DZK159" s="498"/>
      <c r="DZL159" s="498"/>
      <c r="DZM159" s="498"/>
      <c r="DZN159" s="498"/>
      <c r="DZO159" s="498"/>
      <c r="DZP159" s="498"/>
      <c r="DZQ159" s="498"/>
      <c r="DZR159" s="498"/>
      <c r="DZS159" s="498"/>
      <c r="DZT159" s="498"/>
      <c r="DZU159" s="498"/>
      <c r="DZV159" s="498"/>
      <c r="DZW159" s="498"/>
      <c r="DZX159" s="498"/>
      <c r="DZY159" s="498"/>
      <c r="DZZ159" s="498"/>
      <c r="EAA159" s="498"/>
      <c r="EAB159" s="498"/>
      <c r="EAC159" s="498"/>
      <c r="EAD159" s="498"/>
      <c r="EAE159" s="498"/>
      <c r="EAF159" s="498"/>
      <c r="EAG159" s="498"/>
      <c r="EAH159" s="498"/>
      <c r="EAI159" s="498"/>
      <c r="EAJ159" s="498"/>
      <c r="EAK159" s="498"/>
      <c r="EAL159" s="498"/>
      <c r="EAM159" s="498"/>
      <c r="EAN159" s="498"/>
      <c r="EAO159" s="498"/>
      <c r="EAP159" s="498"/>
      <c r="EAQ159" s="498"/>
      <c r="EAR159" s="498"/>
      <c r="EAS159" s="498"/>
      <c r="EAT159" s="498"/>
      <c r="EAU159" s="498"/>
      <c r="EAV159" s="498"/>
      <c r="EAW159" s="498"/>
      <c r="EAX159" s="498"/>
      <c r="EAY159" s="498"/>
      <c r="EAZ159" s="498"/>
      <c r="EBA159" s="498"/>
      <c r="EBB159" s="498"/>
      <c r="EBC159" s="498"/>
      <c r="EBD159" s="498"/>
      <c r="EBE159" s="498"/>
      <c r="EBF159" s="498"/>
      <c r="EBG159" s="498"/>
      <c r="EBH159" s="498"/>
      <c r="EBI159" s="498"/>
      <c r="EBJ159" s="498"/>
      <c r="EBK159" s="498"/>
      <c r="EBL159" s="498"/>
      <c r="EBM159" s="498"/>
      <c r="EBN159" s="498"/>
      <c r="EBO159" s="498"/>
      <c r="EBP159" s="498"/>
      <c r="EBQ159" s="498"/>
      <c r="EBR159" s="498"/>
      <c r="EBS159" s="498"/>
      <c r="EBT159" s="498"/>
      <c r="EBU159" s="498"/>
      <c r="EBV159" s="498"/>
      <c r="EBW159" s="498"/>
      <c r="EBX159" s="498"/>
      <c r="EBY159" s="498"/>
      <c r="EBZ159" s="498"/>
      <c r="ECA159" s="498"/>
      <c r="ECB159" s="498"/>
      <c r="ECC159" s="498"/>
      <c r="ECD159" s="498"/>
      <c r="ECE159" s="498"/>
      <c r="ECF159" s="498"/>
      <c r="ECG159" s="498"/>
      <c r="ECH159" s="498"/>
      <c r="ECI159" s="498"/>
      <c r="ECJ159" s="498"/>
      <c r="ECK159" s="498"/>
      <c r="ECL159" s="498"/>
      <c r="ECM159" s="498"/>
      <c r="ECN159" s="498"/>
      <c r="ECO159" s="498"/>
      <c r="ECP159" s="498"/>
      <c r="ECQ159" s="498"/>
      <c r="ECR159" s="498"/>
      <c r="ECS159" s="498"/>
      <c r="ECT159" s="498"/>
      <c r="ECU159" s="498"/>
      <c r="ECV159" s="498"/>
      <c r="ECW159" s="498"/>
      <c r="ECX159" s="498"/>
      <c r="ECY159" s="498"/>
      <c r="ECZ159" s="498"/>
      <c r="EDA159" s="498"/>
      <c r="EDB159" s="498"/>
      <c r="EDC159" s="498"/>
      <c r="EDD159" s="498"/>
      <c r="EDE159" s="498"/>
      <c r="EDF159" s="498"/>
      <c r="EDG159" s="498"/>
      <c r="EDH159" s="498"/>
      <c r="EDI159" s="498"/>
      <c r="EDJ159" s="498"/>
      <c r="EDK159" s="498"/>
      <c r="EDL159" s="498"/>
      <c r="EDM159" s="498"/>
      <c r="EDN159" s="498"/>
      <c r="EDO159" s="498"/>
      <c r="EDP159" s="498"/>
      <c r="EDQ159" s="498"/>
      <c r="EDR159" s="498"/>
      <c r="EDS159" s="498"/>
      <c r="EDT159" s="498"/>
      <c r="EDU159" s="498"/>
      <c r="EDV159" s="498"/>
      <c r="EDW159" s="498"/>
      <c r="EDX159" s="498"/>
      <c r="EDY159" s="498"/>
      <c r="EDZ159" s="498"/>
      <c r="EEA159" s="498"/>
      <c r="EEB159" s="498"/>
      <c r="EEC159" s="498"/>
      <c r="EED159" s="498"/>
      <c r="EEE159" s="498"/>
      <c r="EEF159" s="498"/>
      <c r="EEG159" s="498"/>
      <c r="EEH159" s="498"/>
      <c r="EEI159" s="498"/>
      <c r="EEJ159" s="498"/>
      <c r="EEK159" s="498"/>
      <c r="EEL159" s="498"/>
      <c r="EEM159" s="498"/>
      <c r="EEN159" s="498"/>
      <c r="EEO159" s="498"/>
      <c r="EEP159" s="498"/>
      <c r="EEQ159" s="498"/>
      <c r="EER159" s="498"/>
      <c r="EES159" s="498"/>
      <c r="EET159" s="498"/>
      <c r="EEU159" s="498"/>
      <c r="EEV159" s="498"/>
      <c r="EEW159" s="498"/>
      <c r="EEX159" s="498"/>
      <c r="EEY159" s="498"/>
      <c r="EEZ159" s="498"/>
      <c r="EFA159" s="498"/>
      <c r="EFB159" s="498"/>
      <c r="EFC159" s="498"/>
      <c r="EFD159" s="498"/>
      <c r="EFE159" s="498"/>
      <c r="EFF159" s="498"/>
      <c r="EFG159" s="498"/>
      <c r="EFH159" s="498"/>
      <c r="EFI159" s="498"/>
      <c r="EFJ159" s="498"/>
      <c r="EFK159" s="498"/>
      <c r="EFL159" s="498"/>
      <c r="EFM159" s="498"/>
      <c r="EFN159" s="498"/>
      <c r="EFO159" s="498"/>
      <c r="EFP159" s="498"/>
      <c r="EFQ159" s="498"/>
      <c r="EFR159" s="498"/>
      <c r="EFS159" s="498"/>
      <c r="EFT159" s="498"/>
      <c r="EFU159" s="498"/>
      <c r="EFV159" s="498"/>
      <c r="EFW159" s="498"/>
      <c r="EFX159" s="498"/>
      <c r="EFY159" s="498"/>
      <c r="EFZ159" s="498"/>
      <c r="EGA159" s="498"/>
      <c r="EGB159" s="498"/>
      <c r="EGC159" s="498"/>
      <c r="EGD159" s="498"/>
      <c r="EGE159" s="498"/>
      <c r="EGF159" s="498"/>
      <c r="EGG159" s="498"/>
      <c r="EGH159" s="498"/>
      <c r="EGI159" s="498"/>
      <c r="EGJ159" s="498"/>
      <c r="EGK159" s="498"/>
      <c r="EGL159" s="498"/>
      <c r="EGM159" s="498"/>
      <c r="EGN159" s="498"/>
      <c r="EGO159" s="498"/>
      <c r="EGP159" s="498"/>
      <c r="EGQ159" s="498"/>
      <c r="EGR159" s="498"/>
      <c r="EGS159" s="498"/>
      <c r="EGT159" s="498"/>
      <c r="EGU159" s="498"/>
      <c r="EGV159" s="498"/>
      <c r="EGW159" s="498"/>
      <c r="EGX159" s="498"/>
      <c r="EGY159" s="498"/>
      <c r="EGZ159" s="498"/>
      <c r="EHA159" s="498"/>
      <c r="EHB159" s="498"/>
      <c r="EHC159" s="498"/>
      <c r="EHD159" s="498"/>
      <c r="EHE159" s="498"/>
      <c r="EHF159" s="498"/>
      <c r="EHG159" s="498"/>
      <c r="EHH159" s="498"/>
      <c r="EHI159" s="498"/>
      <c r="EHJ159" s="498"/>
      <c r="EHK159" s="498"/>
      <c r="EHL159" s="498"/>
      <c r="EHM159" s="498"/>
      <c r="EHN159" s="498"/>
      <c r="EHO159" s="498"/>
      <c r="EHP159" s="498"/>
      <c r="EHQ159" s="498"/>
      <c r="EHR159" s="498"/>
      <c r="EHS159" s="498"/>
      <c r="EHT159" s="498"/>
      <c r="EHU159" s="498"/>
      <c r="EHV159" s="498"/>
      <c r="EHW159" s="498"/>
      <c r="EHX159" s="498"/>
      <c r="EHY159" s="498"/>
      <c r="EHZ159" s="498"/>
      <c r="EIA159" s="498"/>
      <c r="EIB159" s="498"/>
      <c r="EIC159" s="498"/>
      <c r="EID159" s="498"/>
      <c r="EIE159" s="498"/>
      <c r="EIF159" s="498"/>
      <c r="EIG159" s="498"/>
      <c r="EIH159" s="498"/>
      <c r="EII159" s="498"/>
      <c r="EIJ159" s="498"/>
      <c r="EIK159" s="498"/>
      <c r="EIL159" s="498"/>
      <c r="EIM159" s="498"/>
      <c r="EIN159" s="498"/>
      <c r="EIO159" s="498"/>
      <c r="EIP159" s="498"/>
      <c r="EIQ159" s="498"/>
      <c r="EIR159" s="498"/>
      <c r="EIS159" s="498"/>
      <c r="EIT159" s="498"/>
      <c r="EIU159" s="498"/>
      <c r="EIV159" s="498"/>
      <c r="EIW159" s="498"/>
      <c r="EIX159" s="498"/>
      <c r="EIY159" s="498"/>
      <c r="EIZ159" s="498"/>
      <c r="EJA159" s="498"/>
      <c r="EJB159" s="498"/>
      <c r="EJC159" s="498"/>
      <c r="EJD159" s="498"/>
      <c r="EJE159" s="498"/>
      <c r="EJF159" s="498"/>
      <c r="EJG159" s="498"/>
      <c r="EJH159" s="498"/>
      <c r="EJI159" s="498"/>
      <c r="EJJ159" s="498"/>
      <c r="EJK159" s="498"/>
      <c r="EJL159" s="498"/>
      <c r="EJM159" s="498"/>
      <c r="EJN159" s="498"/>
      <c r="EJO159" s="498"/>
      <c r="EJP159" s="498"/>
      <c r="EJQ159" s="498"/>
      <c r="EJR159" s="498"/>
      <c r="EJS159" s="498"/>
      <c r="EJT159" s="498"/>
      <c r="EJU159" s="498"/>
      <c r="EJV159" s="498"/>
      <c r="EJW159" s="498"/>
      <c r="EJX159" s="498"/>
      <c r="EJY159" s="498"/>
      <c r="EJZ159" s="498"/>
      <c r="EKA159" s="498"/>
      <c r="EKB159" s="498"/>
      <c r="EKC159" s="498"/>
      <c r="EKD159" s="498"/>
      <c r="EKE159" s="498"/>
      <c r="EKF159" s="498"/>
      <c r="EKG159" s="498"/>
      <c r="EKH159" s="498"/>
      <c r="EKI159" s="498"/>
      <c r="EKJ159" s="498"/>
      <c r="EKK159" s="498"/>
      <c r="EKL159" s="498"/>
      <c r="EKM159" s="498"/>
      <c r="EKN159" s="498"/>
      <c r="EKO159" s="498"/>
      <c r="EKP159" s="498"/>
      <c r="EKQ159" s="498"/>
      <c r="EKR159" s="498"/>
      <c r="EKS159" s="498"/>
      <c r="EKT159" s="498"/>
      <c r="EKU159" s="498"/>
      <c r="EKV159" s="498"/>
      <c r="EKW159" s="498"/>
      <c r="EKX159" s="498"/>
      <c r="EKY159" s="498"/>
      <c r="EKZ159" s="498"/>
      <c r="ELA159" s="498"/>
      <c r="ELB159" s="498"/>
      <c r="ELC159" s="498"/>
      <c r="ELD159" s="498"/>
      <c r="ELE159" s="498"/>
      <c r="ELF159" s="498"/>
      <c r="ELG159" s="498"/>
      <c r="ELH159" s="498"/>
      <c r="ELI159" s="498"/>
      <c r="ELJ159" s="498"/>
      <c r="ELK159" s="498"/>
      <c r="ELL159" s="498"/>
      <c r="ELM159" s="498"/>
      <c r="ELN159" s="498"/>
      <c r="ELO159" s="498"/>
      <c r="ELP159" s="498"/>
      <c r="ELQ159" s="498"/>
      <c r="ELR159" s="498"/>
      <c r="ELS159" s="498"/>
      <c r="ELT159" s="498"/>
      <c r="ELU159" s="498"/>
      <c r="ELV159" s="498"/>
      <c r="ELW159" s="498"/>
      <c r="ELX159" s="498"/>
      <c r="ELY159" s="498"/>
      <c r="ELZ159" s="498"/>
      <c r="EMA159" s="498"/>
      <c r="EMB159" s="498"/>
      <c r="EMC159" s="498"/>
      <c r="EMD159" s="498"/>
      <c r="EME159" s="498"/>
      <c r="EMF159" s="498"/>
      <c r="EMG159" s="498"/>
      <c r="EMH159" s="498"/>
      <c r="EMI159" s="498"/>
      <c r="EMJ159" s="498"/>
      <c r="EMK159" s="498"/>
      <c r="EML159" s="498"/>
      <c r="EMM159" s="498"/>
      <c r="EMN159" s="498"/>
      <c r="EMO159" s="498"/>
      <c r="EMP159" s="498"/>
      <c r="EMQ159" s="498"/>
      <c r="EMR159" s="498"/>
      <c r="EMS159" s="498"/>
      <c r="EMT159" s="498"/>
      <c r="EMU159" s="498"/>
      <c r="EMV159" s="498"/>
      <c r="EMW159" s="498"/>
      <c r="EMX159" s="498"/>
      <c r="EMY159" s="498"/>
      <c r="EMZ159" s="498"/>
      <c r="ENA159" s="498"/>
      <c r="ENB159" s="498"/>
      <c r="ENC159" s="498"/>
      <c r="END159" s="498"/>
      <c r="ENE159" s="498"/>
      <c r="ENF159" s="498"/>
      <c r="ENG159" s="498"/>
      <c r="ENH159" s="498"/>
      <c r="ENI159" s="498"/>
      <c r="ENJ159" s="498"/>
      <c r="ENK159" s="498"/>
      <c r="ENL159" s="498"/>
      <c r="ENM159" s="498"/>
      <c r="ENN159" s="498"/>
      <c r="ENO159" s="498"/>
      <c r="ENP159" s="498"/>
      <c r="ENQ159" s="498"/>
      <c r="ENR159" s="498"/>
      <c r="ENS159" s="498"/>
      <c r="ENT159" s="498"/>
      <c r="ENU159" s="498"/>
      <c r="ENV159" s="498"/>
      <c r="ENW159" s="498"/>
      <c r="ENX159" s="498"/>
      <c r="ENY159" s="498"/>
      <c r="ENZ159" s="498"/>
      <c r="EOA159" s="498"/>
      <c r="EOB159" s="498"/>
      <c r="EOC159" s="498"/>
      <c r="EOD159" s="498"/>
      <c r="EOE159" s="498"/>
      <c r="EOF159" s="498"/>
      <c r="EOG159" s="498"/>
      <c r="EOH159" s="498"/>
      <c r="EOI159" s="498"/>
      <c r="EOJ159" s="498"/>
      <c r="EOK159" s="498"/>
      <c r="EOL159" s="498"/>
      <c r="EOM159" s="498"/>
      <c r="EON159" s="498"/>
      <c r="EOO159" s="498"/>
      <c r="EOP159" s="498"/>
      <c r="EOQ159" s="498"/>
      <c r="EOR159" s="498"/>
      <c r="EOS159" s="498"/>
      <c r="EOT159" s="498"/>
      <c r="EOU159" s="498"/>
      <c r="EOV159" s="498"/>
      <c r="EOW159" s="498"/>
      <c r="EOX159" s="498"/>
      <c r="EOY159" s="498"/>
      <c r="EOZ159" s="498"/>
      <c r="EPA159" s="498"/>
      <c r="EPB159" s="498"/>
      <c r="EPC159" s="498"/>
      <c r="EPD159" s="498"/>
      <c r="EPE159" s="498"/>
      <c r="EPF159" s="498"/>
      <c r="EPG159" s="498"/>
      <c r="EPH159" s="498"/>
      <c r="EPI159" s="498"/>
      <c r="EPJ159" s="498"/>
      <c r="EPK159" s="498"/>
      <c r="EPL159" s="498"/>
      <c r="EPM159" s="498"/>
      <c r="EPN159" s="498"/>
      <c r="EPO159" s="498"/>
      <c r="EPP159" s="498"/>
      <c r="EPQ159" s="498"/>
      <c r="EPR159" s="498"/>
      <c r="EPS159" s="498"/>
      <c r="EPT159" s="498"/>
      <c r="EPU159" s="498"/>
      <c r="EPV159" s="498"/>
      <c r="EPW159" s="498"/>
      <c r="EPX159" s="498"/>
      <c r="EPY159" s="498"/>
      <c r="EPZ159" s="498"/>
      <c r="EQA159" s="498"/>
      <c r="EQB159" s="498"/>
      <c r="EQC159" s="498"/>
      <c r="EQD159" s="498"/>
      <c r="EQE159" s="498"/>
      <c r="EQF159" s="498"/>
      <c r="EQG159" s="498"/>
      <c r="EQH159" s="498"/>
      <c r="EQI159" s="498"/>
      <c r="EQJ159" s="498"/>
      <c r="EQK159" s="498"/>
      <c r="EQL159" s="498"/>
      <c r="EQM159" s="498"/>
      <c r="EQN159" s="498"/>
      <c r="EQO159" s="498"/>
      <c r="EQP159" s="498"/>
      <c r="EQQ159" s="498"/>
      <c r="EQR159" s="498"/>
      <c r="EQS159" s="498"/>
      <c r="EQT159" s="498"/>
      <c r="EQU159" s="498"/>
      <c r="EQV159" s="498"/>
      <c r="EQW159" s="498"/>
      <c r="EQX159" s="498"/>
      <c r="EQY159" s="498"/>
      <c r="EQZ159" s="498"/>
      <c r="ERA159" s="498"/>
      <c r="ERB159" s="498"/>
      <c r="ERC159" s="498"/>
      <c r="ERD159" s="498"/>
      <c r="ERE159" s="498"/>
      <c r="ERF159" s="498"/>
      <c r="ERG159" s="498"/>
      <c r="ERH159" s="498"/>
      <c r="ERI159" s="498"/>
      <c r="ERJ159" s="498"/>
      <c r="ERK159" s="498"/>
      <c r="ERL159" s="498"/>
      <c r="ERM159" s="498"/>
      <c r="ERN159" s="498"/>
      <c r="ERO159" s="498"/>
      <c r="ERP159" s="498"/>
      <c r="ERQ159" s="498"/>
      <c r="ERR159" s="498"/>
      <c r="ERS159" s="498"/>
      <c r="ERT159" s="498"/>
      <c r="ERU159" s="498"/>
      <c r="ERV159" s="498"/>
      <c r="ERW159" s="498"/>
      <c r="ERX159" s="498"/>
      <c r="ERY159" s="498"/>
      <c r="ERZ159" s="498"/>
      <c r="ESA159" s="498"/>
      <c r="ESB159" s="498"/>
      <c r="ESC159" s="498"/>
      <c r="ESD159" s="498"/>
      <c r="ESE159" s="498"/>
      <c r="ESF159" s="498"/>
      <c r="ESG159" s="498"/>
      <c r="ESH159" s="498"/>
      <c r="ESI159" s="498"/>
      <c r="ESJ159" s="498"/>
      <c r="ESK159" s="498"/>
      <c r="ESL159" s="498"/>
      <c r="ESM159" s="498"/>
      <c r="ESN159" s="498"/>
      <c r="ESO159" s="498"/>
      <c r="ESP159" s="498"/>
      <c r="ESQ159" s="498"/>
      <c r="ESR159" s="498"/>
      <c r="ESS159" s="498"/>
      <c r="EST159" s="498"/>
      <c r="ESU159" s="498"/>
      <c r="ESV159" s="498"/>
      <c r="ESW159" s="498"/>
      <c r="ESX159" s="498"/>
      <c r="ESY159" s="498"/>
      <c r="ESZ159" s="498"/>
      <c r="ETA159" s="498"/>
      <c r="ETB159" s="498"/>
      <c r="ETC159" s="498"/>
      <c r="ETD159" s="498"/>
      <c r="ETE159" s="498"/>
      <c r="ETF159" s="498"/>
      <c r="ETG159" s="498"/>
      <c r="ETH159" s="498"/>
      <c r="ETI159" s="498"/>
      <c r="ETJ159" s="498"/>
      <c r="ETK159" s="498"/>
      <c r="ETL159" s="498"/>
      <c r="ETM159" s="498"/>
      <c r="ETN159" s="498"/>
      <c r="ETO159" s="498"/>
      <c r="ETP159" s="498"/>
      <c r="ETQ159" s="498"/>
      <c r="ETR159" s="498"/>
      <c r="ETS159" s="498"/>
      <c r="ETT159" s="498"/>
      <c r="ETU159" s="498"/>
      <c r="ETV159" s="498"/>
      <c r="ETW159" s="498"/>
      <c r="ETX159" s="498"/>
      <c r="ETY159" s="498"/>
      <c r="ETZ159" s="498"/>
      <c r="EUA159" s="498"/>
      <c r="EUB159" s="498"/>
      <c r="EUC159" s="498"/>
      <c r="EUD159" s="498"/>
      <c r="EUE159" s="498"/>
      <c r="EUF159" s="498"/>
      <c r="EUG159" s="498"/>
      <c r="EUH159" s="498"/>
      <c r="EUI159" s="498"/>
      <c r="EUJ159" s="498"/>
      <c r="EUK159" s="498"/>
      <c r="EUL159" s="498"/>
      <c r="EUM159" s="498"/>
      <c r="EUN159" s="498"/>
      <c r="EUO159" s="498"/>
      <c r="EUP159" s="498"/>
      <c r="EUQ159" s="498"/>
      <c r="EUR159" s="498"/>
      <c r="EUS159" s="498"/>
      <c r="EUT159" s="498"/>
      <c r="EUU159" s="498"/>
      <c r="EUV159" s="498"/>
      <c r="EUW159" s="498"/>
      <c r="EUX159" s="498"/>
      <c r="EUY159" s="498"/>
      <c r="EUZ159" s="498"/>
      <c r="EVA159" s="498"/>
      <c r="EVB159" s="498"/>
      <c r="EVC159" s="498"/>
      <c r="EVD159" s="498"/>
      <c r="EVE159" s="498"/>
      <c r="EVF159" s="498"/>
      <c r="EVG159" s="498"/>
      <c r="EVH159" s="498"/>
      <c r="EVI159" s="498"/>
      <c r="EVJ159" s="498"/>
      <c r="EVK159" s="498"/>
      <c r="EVL159" s="498"/>
      <c r="EVM159" s="498"/>
      <c r="EVN159" s="498"/>
      <c r="EVO159" s="498"/>
      <c r="EVP159" s="498"/>
      <c r="EVQ159" s="498"/>
      <c r="EVR159" s="498"/>
      <c r="EVS159" s="498"/>
      <c r="EVT159" s="498"/>
      <c r="EVU159" s="498"/>
      <c r="EVV159" s="498"/>
      <c r="EVW159" s="498"/>
      <c r="EVX159" s="498"/>
      <c r="EVY159" s="498"/>
      <c r="EVZ159" s="498"/>
      <c r="EWA159" s="498"/>
      <c r="EWB159" s="498"/>
      <c r="EWC159" s="498"/>
      <c r="EWD159" s="498"/>
      <c r="EWE159" s="498"/>
      <c r="EWF159" s="498"/>
      <c r="EWG159" s="498"/>
      <c r="EWH159" s="498"/>
      <c r="EWI159" s="498"/>
      <c r="EWJ159" s="498"/>
      <c r="EWK159" s="498"/>
      <c r="EWL159" s="498"/>
      <c r="EWM159" s="498"/>
      <c r="EWN159" s="498"/>
      <c r="EWO159" s="498"/>
      <c r="EWP159" s="498"/>
      <c r="EWQ159" s="498"/>
      <c r="EWR159" s="498"/>
      <c r="EWS159" s="498"/>
      <c r="EWT159" s="498"/>
      <c r="EWU159" s="498"/>
      <c r="EWV159" s="498"/>
      <c r="EWW159" s="498"/>
      <c r="EWX159" s="498"/>
      <c r="EWY159" s="498"/>
      <c r="EWZ159" s="498"/>
      <c r="EXA159" s="498"/>
      <c r="EXB159" s="498"/>
      <c r="EXC159" s="498"/>
      <c r="EXD159" s="498"/>
      <c r="EXE159" s="498"/>
      <c r="EXF159" s="498"/>
      <c r="EXG159" s="498"/>
      <c r="EXH159" s="498"/>
      <c r="EXI159" s="498"/>
      <c r="EXJ159" s="498"/>
      <c r="EXK159" s="498"/>
      <c r="EXL159" s="498"/>
      <c r="EXM159" s="498"/>
      <c r="EXN159" s="498"/>
      <c r="EXO159" s="498"/>
      <c r="EXP159" s="498"/>
      <c r="EXQ159" s="498"/>
      <c r="EXR159" s="498"/>
      <c r="EXS159" s="498"/>
      <c r="EXT159" s="498"/>
      <c r="EXU159" s="498"/>
      <c r="EXV159" s="498"/>
      <c r="EXW159" s="498"/>
      <c r="EXX159" s="498"/>
      <c r="EXY159" s="498"/>
      <c r="EXZ159" s="498"/>
      <c r="EYA159" s="498"/>
      <c r="EYB159" s="498"/>
      <c r="EYC159" s="498"/>
      <c r="EYD159" s="498"/>
      <c r="EYE159" s="498"/>
      <c r="EYF159" s="498"/>
      <c r="EYG159" s="498"/>
      <c r="EYH159" s="498"/>
      <c r="EYI159" s="498"/>
      <c r="EYJ159" s="498"/>
      <c r="EYK159" s="498"/>
      <c r="EYL159" s="498"/>
      <c r="EYM159" s="498"/>
      <c r="EYN159" s="498"/>
      <c r="EYO159" s="498"/>
      <c r="EYP159" s="498"/>
      <c r="EYQ159" s="498"/>
      <c r="EYR159" s="498"/>
      <c r="EYS159" s="498"/>
      <c r="EYT159" s="498"/>
      <c r="EYU159" s="498"/>
      <c r="EYV159" s="498"/>
      <c r="EYW159" s="498"/>
      <c r="EYX159" s="498"/>
      <c r="EYY159" s="498"/>
      <c r="EYZ159" s="498"/>
      <c r="EZA159" s="498"/>
      <c r="EZB159" s="498"/>
      <c r="EZC159" s="498"/>
      <c r="EZD159" s="498"/>
      <c r="EZE159" s="498"/>
      <c r="EZF159" s="498"/>
      <c r="EZG159" s="498"/>
      <c r="EZH159" s="498"/>
      <c r="EZI159" s="498"/>
      <c r="EZJ159" s="498"/>
      <c r="EZK159" s="498"/>
      <c r="EZL159" s="498"/>
      <c r="EZM159" s="498"/>
      <c r="EZN159" s="498"/>
      <c r="EZO159" s="498"/>
      <c r="EZP159" s="498"/>
      <c r="EZQ159" s="498"/>
      <c r="EZR159" s="498"/>
      <c r="EZS159" s="498"/>
      <c r="EZT159" s="498"/>
      <c r="EZU159" s="498"/>
      <c r="EZV159" s="498"/>
      <c r="EZW159" s="498"/>
      <c r="EZX159" s="498"/>
      <c r="EZY159" s="498"/>
      <c r="EZZ159" s="498"/>
      <c r="FAA159" s="498"/>
      <c r="FAB159" s="498"/>
      <c r="FAC159" s="498"/>
      <c r="FAD159" s="498"/>
      <c r="FAE159" s="498"/>
      <c r="FAF159" s="498"/>
      <c r="FAG159" s="498"/>
      <c r="FAH159" s="498"/>
      <c r="FAI159" s="498"/>
      <c r="FAJ159" s="498"/>
      <c r="FAK159" s="498"/>
      <c r="FAL159" s="498"/>
      <c r="FAM159" s="498"/>
      <c r="FAN159" s="498"/>
      <c r="FAO159" s="498"/>
      <c r="FAP159" s="498"/>
      <c r="FAQ159" s="498"/>
      <c r="FAR159" s="498"/>
      <c r="FAS159" s="498"/>
      <c r="FAT159" s="498"/>
      <c r="FAU159" s="498"/>
      <c r="FAV159" s="498"/>
      <c r="FAW159" s="498"/>
      <c r="FAX159" s="498"/>
      <c r="FAY159" s="498"/>
      <c r="FAZ159" s="498"/>
      <c r="FBA159" s="498"/>
      <c r="FBB159" s="498"/>
      <c r="FBC159" s="498"/>
      <c r="FBD159" s="498"/>
      <c r="FBE159" s="498"/>
      <c r="FBF159" s="498"/>
      <c r="FBG159" s="498"/>
      <c r="FBH159" s="498"/>
      <c r="FBI159" s="498"/>
      <c r="FBJ159" s="498"/>
      <c r="FBK159" s="498"/>
      <c r="FBL159" s="498"/>
      <c r="FBM159" s="498"/>
      <c r="FBN159" s="498"/>
      <c r="FBO159" s="498"/>
      <c r="FBP159" s="498"/>
      <c r="FBQ159" s="498"/>
      <c r="FBR159" s="498"/>
      <c r="FBS159" s="498"/>
      <c r="FBT159" s="498"/>
      <c r="FBU159" s="498"/>
      <c r="FBV159" s="498"/>
      <c r="FBW159" s="498"/>
      <c r="FBX159" s="498"/>
      <c r="FBY159" s="498"/>
      <c r="FBZ159" s="498"/>
      <c r="FCA159" s="498"/>
      <c r="FCB159" s="498"/>
      <c r="FCC159" s="498"/>
      <c r="FCD159" s="498"/>
      <c r="FCE159" s="498"/>
      <c r="FCF159" s="498"/>
      <c r="FCG159" s="498"/>
      <c r="FCH159" s="498"/>
      <c r="FCI159" s="498"/>
      <c r="FCJ159" s="498"/>
      <c r="FCK159" s="498"/>
      <c r="FCL159" s="498"/>
      <c r="FCM159" s="498"/>
      <c r="FCN159" s="498"/>
      <c r="FCO159" s="498"/>
      <c r="FCP159" s="498"/>
      <c r="FCQ159" s="498"/>
      <c r="FCR159" s="498"/>
      <c r="FCS159" s="498"/>
      <c r="FCT159" s="498"/>
      <c r="FCU159" s="498"/>
      <c r="FCV159" s="498"/>
      <c r="FCW159" s="498"/>
      <c r="FCX159" s="498"/>
      <c r="FCY159" s="498"/>
      <c r="FCZ159" s="498"/>
      <c r="FDA159" s="498"/>
      <c r="FDB159" s="498"/>
      <c r="FDC159" s="498"/>
      <c r="FDD159" s="498"/>
      <c r="FDE159" s="498"/>
      <c r="FDF159" s="498"/>
      <c r="FDG159" s="498"/>
      <c r="FDH159" s="498"/>
      <c r="FDI159" s="498"/>
      <c r="FDJ159" s="498"/>
      <c r="FDK159" s="498"/>
      <c r="FDL159" s="498"/>
      <c r="FDM159" s="498"/>
      <c r="FDN159" s="498"/>
      <c r="FDO159" s="498"/>
      <c r="FDP159" s="498"/>
      <c r="FDQ159" s="498"/>
      <c r="FDR159" s="498"/>
      <c r="FDS159" s="498"/>
      <c r="FDT159" s="498"/>
      <c r="FDU159" s="498"/>
      <c r="FDV159" s="498"/>
      <c r="FDW159" s="498"/>
      <c r="FDX159" s="498"/>
      <c r="FDY159" s="498"/>
      <c r="FDZ159" s="498"/>
      <c r="FEA159" s="498"/>
      <c r="FEB159" s="498"/>
      <c r="FEC159" s="498"/>
      <c r="FED159" s="498"/>
      <c r="FEE159" s="498"/>
      <c r="FEF159" s="498"/>
      <c r="FEG159" s="498"/>
      <c r="FEH159" s="498"/>
      <c r="FEI159" s="498"/>
      <c r="FEJ159" s="498"/>
      <c r="FEK159" s="498"/>
      <c r="FEL159" s="498"/>
      <c r="FEM159" s="498"/>
      <c r="FEN159" s="498"/>
      <c r="FEO159" s="498"/>
      <c r="FEP159" s="498"/>
      <c r="FEQ159" s="498"/>
      <c r="FER159" s="498"/>
      <c r="FES159" s="498"/>
      <c r="FET159" s="498"/>
      <c r="FEU159" s="498"/>
      <c r="FEV159" s="498"/>
      <c r="FEW159" s="498"/>
      <c r="FEX159" s="498"/>
      <c r="FEY159" s="498"/>
      <c r="FEZ159" s="498"/>
      <c r="FFA159" s="498"/>
      <c r="FFB159" s="498"/>
      <c r="FFC159" s="498"/>
      <c r="FFD159" s="498"/>
      <c r="FFE159" s="498"/>
      <c r="FFF159" s="498"/>
      <c r="FFG159" s="498"/>
      <c r="FFH159" s="498"/>
      <c r="FFI159" s="498"/>
      <c r="FFJ159" s="498"/>
      <c r="FFK159" s="498"/>
      <c r="FFL159" s="498"/>
      <c r="FFM159" s="498"/>
      <c r="FFN159" s="498"/>
      <c r="FFO159" s="498"/>
      <c r="FFP159" s="498"/>
      <c r="FFQ159" s="498"/>
      <c r="FFR159" s="498"/>
      <c r="FFS159" s="498"/>
      <c r="FFT159" s="498"/>
      <c r="FFU159" s="498"/>
      <c r="FFV159" s="498"/>
      <c r="FFW159" s="498"/>
      <c r="FFX159" s="498"/>
      <c r="FFY159" s="498"/>
      <c r="FFZ159" s="498"/>
      <c r="FGA159" s="498"/>
      <c r="FGB159" s="498"/>
      <c r="FGC159" s="498"/>
      <c r="FGD159" s="498"/>
      <c r="FGE159" s="498"/>
      <c r="FGF159" s="498"/>
      <c r="FGG159" s="498"/>
      <c r="FGH159" s="498"/>
      <c r="FGI159" s="498"/>
      <c r="FGJ159" s="498"/>
      <c r="FGK159" s="498"/>
      <c r="FGL159" s="498"/>
      <c r="FGM159" s="498"/>
      <c r="FGN159" s="498"/>
      <c r="FGO159" s="498"/>
      <c r="FGP159" s="498"/>
      <c r="FGQ159" s="498"/>
      <c r="FGR159" s="498"/>
      <c r="FGS159" s="498"/>
      <c r="FGT159" s="498"/>
      <c r="FGU159" s="498"/>
      <c r="FGV159" s="498"/>
      <c r="FGW159" s="498"/>
      <c r="FGX159" s="498"/>
      <c r="FGY159" s="498"/>
      <c r="FGZ159" s="498"/>
      <c r="FHA159" s="498"/>
      <c r="FHB159" s="498"/>
      <c r="FHC159" s="498"/>
      <c r="FHD159" s="498"/>
      <c r="FHE159" s="498"/>
      <c r="FHF159" s="498"/>
      <c r="FHG159" s="498"/>
      <c r="FHH159" s="498"/>
      <c r="FHI159" s="498"/>
      <c r="FHJ159" s="498"/>
      <c r="FHK159" s="498"/>
      <c r="FHL159" s="498"/>
      <c r="FHM159" s="498"/>
      <c r="FHN159" s="498"/>
      <c r="FHO159" s="498"/>
      <c r="FHP159" s="498"/>
      <c r="FHQ159" s="498"/>
      <c r="FHR159" s="498"/>
      <c r="FHS159" s="498"/>
      <c r="FHT159" s="498"/>
      <c r="FHU159" s="498"/>
      <c r="FHV159" s="498"/>
      <c r="FHW159" s="498"/>
      <c r="FHX159" s="498"/>
      <c r="FHY159" s="498"/>
      <c r="FHZ159" s="498"/>
      <c r="FIA159" s="498"/>
      <c r="FIB159" s="498"/>
      <c r="FIC159" s="498"/>
      <c r="FID159" s="498"/>
      <c r="FIE159" s="498"/>
      <c r="FIF159" s="498"/>
      <c r="FIG159" s="498"/>
      <c r="FIH159" s="498"/>
      <c r="FII159" s="498"/>
      <c r="FIJ159" s="498"/>
      <c r="FIK159" s="498"/>
      <c r="FIL159" s="498"/>
      <c r="FIM159" s="498"/>
      <c r="FIN159" s="498"/>
      <c r="FIO159" s="498"/>
      <c r="FIP159" s="498"/>
      <c r="FIQ159" s="498"/>
      <c r="FIR159" s="498"/>
      <c r="FIS159" s="498"/>
      <c r="FIT159" s="498"/>
      <c r="FIU159" s="498"/>
      <c r="FIV159" s="498"/>
      <c r="FIW159" s="498"/>
      <c r="FIX159" s="498"/>
      <c r="FIY159" s="498"/>
      <c r="FIZ159" s="498"/>
      <c r="FJA159" s="498"/>
      <c r="FJB159" s="498"/>
      <c r="FJC159" s="498"/>
      <c r="FJD159" s="498"/>
      <c r="FJE159" s="498"/>
      <c r="FJF159" s="498"/>
      <c r="FJG159" s="498"/>
      <c r="FJH159" s="498"/>
      <c r="FJI159" s="498"/>
      <c r="FJJ159" s="498"/>
      <c r="FJK159" s="498"/>
      <c r="FJL159" s="498"/>
      <c r="FJM159" s="498"/>
      <c r="FJN159" s="498"/>
      <c r="FJO159" s="498"/>
      <c r="FJP159" s="498"/>
      <c r="FJQ159" s="498"/>
      <c r="FJR159" s="498"/>
      <c r="FJS159" s="498"/>
      <c r="FJT159" s="498"/>
      <c r="FJU159" s="498"/>
      <c r="FJV159" s="498"/>
      <c r="FJW159" s="498"/>
      <c r="FJX159" s="498"/>
      <c r="FJY159" s="498"/>
      <c r="FJZ159" s="498"/>
      <c r="FKA159" s="498"/>
      <c r="FKB159" s="498"/>
      <c r="FKC159" s="498"/>
      <c r="FKD159" s="498"/>
      <c r="FKE159" s="498"/>
      <c r="FKF159" s="498"/>
      <c r="FKG159" s="498"/>
      <c r="FKH159" s="498"/>
      <c r="FKI159" s="498"/>
      <c r="FKJ159" s="498"/>
      <c r="FKK159" s="498"/>
      <c r="FKL159" s="498"/>
      <c r="FKM159" s="498"/>
      <c r="FKN159" s="498"/>
      <c r="FKO159" s="498"/>
      <c r="FKP159" s="498"/>
      <c r="FKQ159" s="498"/>
      <c r="FKR159" s="498"/>
      <c r="FKS159" s="498"/>
      <c r="FKT159" s="498"/>
      <c r="FKU159" s="498"/>
      <c r="FKV159" s="498"/>
      <c r="FKW159" s="498"/>
      <c r="FKX159" s="498"/>
      <c r="FKY159" s="498"/>
      <c r="FKZ159" s="498"/>
      <c r="FLA159" s="498"/>
      <c r="FLB159" s="498"/>
      <c r="FLC159" s="498"/>
      <c r="FLD159" s="498"/>
      <c r="FLE159" s="498"/>
      <c r="FLF159" s="498"/>
      <c r="FLG159" s="498"/>
      <c r="FLH159" s="498"/>
      <c r="FLI159" s="498"/>
      <c r="FLJ159" s="498"/>
      <c r="FLK159" s="498"/>
      <c r="FLL159" s="498"/>
      <c r="FLM159" s="498"/>
      <c r="FLN159" s="498"/>
      <c r="FLO159" s="498"/>
      <c r="FLP159" s="498"/>
      <c r="FLQ159" s="498"/>
      <c r="FLR159" s="498"/>
      <c r="FLS159" s="498"/>
      <c r="FLT159" s="498"/>
      <c r="FLU159" s="498"/>
      <c r="FLV159" s="498"/>
      <c r="FLW159" s="498"/>
      <c r="FLX159" s="498"/>
      <c r="FLY159" s="498"/>
      <c r="FLZ159" s="498"/>
      <c r="FMA159" s="498"/>
      <c r="FMB159" s="498"/>
      <c r="FMC159" s="498"/>
      <c r="FMD159" s="498"/>
      <c r="FME159" s="498"/>
      <c r="FMF159" s="498"/>
      <c r="FMG159" s="498"/>
      <c r="FMH159" s="498"/>
      <c r="FMI159" s="498"/>
      <c r="FMJ159" s="498"/>
      <c r="FMK159" s="498"/>
      <c r="FML159" s="498"/>
      <c r="FMM159" s="498"/>
      <c r="FMN159" s="498"/>
      <c r="FMO159" s="498"/>
      <c r="FMP159" s="498"/>
      <c r="FMQ159" s="498"/>
      <c r="FMR159" s="498"/>
      <c r="FMS159" s="498"/>
      <c r="FMT159" s="498"/>
      <c r="FMU159" s="498"/>
      <c r="FMV159" s="498"/>
      <c r="FMW159" s="498"/>
      <c r="FMX159" s="498"/>
      <c r="FMY159" s="498"/>
      <c r="FMZ159" s="498"/>
      <c r="FNA159" s="498"/>
      <c r="FNB159" s="498"/>
      <c r="FNC159" s="498"/>
      <c r="FND159" s="498"/>
      <c r="FNE159" s="498"/>
      <c r="FNF159" s="498"/>
      <c r="FNG159" s="498"/>
      <c r="FNH159" s="498"/>
      <c r="FNI159" s="498"/>
      <c r="FNJ159" s="498"/>
      <c r="FNK159" s="498"/>
      <c r="FNL159" s="498"/>
      <c r="FNM159" s="498"/>
      <c r="FNN159" s="498"/>
      <c r="FNO159" s="498"/>
      <c r="FNP159" s="498"/>
      <c r="FNQ159" s="498"/>
      <c r="FNR159" s="498"/>
      <c r="FNS159" s="498"/>
      <c r="FNT159" s="498"/>
      <c r="FNU159" s="498"/>
      <c r="FNV159" s="498"/>
      <c r="FNW159" s="498"/>
      <c r="FNX159" s="498"/>
      <c r="FNY159" s="498"/>
      <c r="FNZ159" s="498"/>
      <c r="FOA159" s="498"/>
      <c r="FOB159" s="498"/>
      <c r="FOC159" s="498"/>
      <c r="FOD159" s="498"/>
      <c r="FOE159" s="498"/>
      <c r="FOF159" s="498"/>
      <c r="FOG159" s="498"/>
      <c r="FOH159" s="498"/>
      <c r="FOI159" s="498"/>
      <c r="FOJ159" s="498"/>
      <c r="FOK159" s="498"/>
      <c r="FOL159" s="498"/>
      <c r="FOM159" s="498"/>
      <c r="FON159" s="498"/>
      <c r="FOO159" s="498"/>
      <c r="FOP159" s="498"/>
      <c r="FOQ159" s="498"/>
      <c r="FOR159" s="498"/>
      <c r="FOS159" s="498"/>
      <c r="FOT159" s="498"/>
      <c r="FOU159" s="498"/>
      <c r="FOV159" s="498"/>
      <c r="FOW159" s="498"/>
      <c r="FOX159" s="498"/>
      <c r="FOY159" s="498"/>
      <c r="FOZ159" s="498"/>
      <c r="FPA159" s="498"/>
      <c r="FPB159" s="498"/>
      <c r="FPC159" s="498"/>
      <c r="FPD159" s="498"/>
      <c r="FPE159" s="498"/>
      <c r="FPF159" s="498"/>
      <c r="FPG159" s="498"/>
      <c r="FPH159" s="498"/>
      <c r="FPI159" s="498"/>
      <c r="FPJ159" s="498"/>
      <c r="FPK159" s="498"/>
      <c r="FPL159" s="498"/>
      <c r="FPM159" s="498"/>
      <c r="FPN159" s="498"/>
      <c r="FPO159" s="498"/>
      <c r="FPP159" s="498"/>
      <c r="FPQ159" s="498"/>
      <c r="FPR159" s="498"/>
      <c r="FPS159" s="498"/>
      <c r="FPT159" s="498"/>
      <c r="FPU159" s="498"/>
      <c r="FPV159" s="498"/>
      <c r="FPW159" s="498"/>
      <c r="FPX159" s="498"/>
      <c r="FPY159" s="498"/>
      <c r="FPZ159" s="498"/>
      <c r="FQA159" s="498"/>
      <c r="FQB159" s="498"/>
      <c r="FQC159" s="498"/>
      <c r="FQD159" s="498"/>
      <c r="FQE159" s="498"/>
      <c r="FQF159" s="498"/>
      <c r="FQG159" s="498"/>
      <c r="FQH159" s="498"/>
      <c r="FQI159" s="498"/>
      <c r="FQJ159" s="498"/>
      <c r="FQK159" s="498"/>
      <c r="FQL159" s="498"/>
      <c r="FQM159" s="498"/>
      <c r="FQN159" s="498"/>
      <c r="FQO159" s="498"/>
      <c r="FQP159" s="498"/>
      <c r="FQQ159" s="498"/>
      <c r="FQR159" s="498"/>
      <c r="FQS159" s="498"/>
      <c r="FQT159" s="498"/>
      <c r="FQU159" s="498"/>
      <c r="FQV159" s="498"/>
      <c r="FQW159" s="498"/>
      <c r="FQX159" s="498"/>
      <c r="FQY159" s="498"/>
      <c r="FQZ159" s="498"/>
      <c r="FRA159" s="498"/>
      <c r="FRB159" s="498"/>
      <c r="FRC159" s="498"/>
      <c r="FRD159" s="498"/>
      <c r="FRE159" s="498"/>
      <c r="FRF159" s="498"/>
      <c r="FRG159" s="498"/>
      <c r="FRH159" s="498"/>
      <c r="FRI159" s="498"/>
      <c r="FRJ159" s="498"/>
      <c r="FRK159" s="498"/>
      <c r="FRL159" s="498"/>
      <c r="FRM159" s="498"/>
      <c r="FRN159" s="498"/>
      <c r="FRO159" s="498"/>
      <c r="FRP159" s="498"/>
      <c r="FRQ159" s="498"/>
      <c r="FRR159" s="498"/>
      <c r="FRS159" s="498"/>
      <c r="FRT159" s="498"/>
      <c r="FRU159" s="498"/>
      <c r="FRV159" s="498"/>
      <c r="FRW159" s="498"/>
      <c r="FRX159" s="498"/>
      <c r="FRY159" s="498"/>
      <c r="FRZ159" s="498"/>
      <c r="FSA159" s="498"/>
      <c r="FSB159" s="498"/>
      <c r="FSC159" s="498"/>
      <c r="FSD159" s="498"/>
      <c r="FSE159" s="498"/>
      <c r="FSF159" s="498"/>
      <c r="FSG159" s="498"/>
      <c r="FSH159" s="498"/>
      <c r="FSI159" s="498"/>
      <c r="FSJ159" s="498"/>
      <c r="FSK159" s="498"/>
      <c r="FSL159" s="498"/>
      <c r="FSM159" s="498"/>
      <c r="FSN159" s="498"/>
      <c r="FSO159" s="498"/>
      <c r="FSP159" s="498"/>
      <c r="FSQ159" s="498"/>
      <c r="FSR159" s="498"/>
      <c r="FSS159" s="498"/>
      <c r="FST159" s="498"/>
      <c r="FSU159" s="498"/>
      <c r="FSV159" s="498"/>
      <c r="FSW159" s="498"/>
      <c r="FSX159" s="498"/>
      <c r="FSY159" s="498"/>
      <c r="FSZ159" s="498"/>
      <c r="FTA159" s="498"/>
      <c r="FTB159" s="498"/>
      <c r="FTC159" s="498"/>
      <c r="FTD159" s="498"/>
      <c r="FTE159" s="498"/>
      <c r="FTF159" s="498"/>
      <c r="FTG159" s="498"/>
      <c r="FTH159" s="498"/>
      <c r="FTI159" s="498"/>
      <c r="FTJ159" s="498"/>
      <c r="FTK159" s="498"/>
      <c r="FTL159" s="498"/>
      <c r="FTM159" s="498"/>
      <c r="FTN159" s="498"/>
      <c r="FTO159" s="498"/>
      <c r="FTP159" s="498"/>
      <c r="FTQ159" s="498"/>
      <c r="FTR159" s="498"/>
      <c r="FTS159" s="498"/>
      <c r="FTT159" s="498"/>
      <c r="FTU159" s="498"/>
      <c r="FTV159" s="498"/>
      <c r="FTW159" s="498"/>
      <c r="FTX159" s="498"/>
      <c r="FTY159" s="498"/>
      <c r="FTZ159" s="498"/>
      <c r="FUA159" s="498"/>
      <c r="FUB159" s="498"/>
      <c r="FUC159" s="498"/>
      <c r="FUD159" s="498"/>
      <c r="FUE159" s="498"/>
      <c r="FUF159" s="498"/>
      <c r="FUG159" s="498"/>
      <c r="FUH159" s="498"/>
      <c r="FUI159" s="498"/>
      <c r="FUJ159" s="498"/>
      <c r="FUK159" s="498"/>
      <c r="FUL159" s="498"/>
      <c r="FUM159" s="498"/>
      <c r="FUN159" s="498"/>
      <c r="FUO159" s="498"/>
      <c r="FUP159" s="498"/>
      <c r="FUQ159" s="498"/>
      <c r="FUR159" s="498"/>
      <c r="FUS159" s="498"/>
      <c r="FUT159" s="498"/>
      <c r="FUU159" s="498"/>
      <c r="FUV159" s="498"/>
      <c r="FUW159" s="498"/>
      <c r="FUX159" s="498"/>
      <c r="FUY159" s="498"/>
      <c r="FUZ159" s="498"/>
      <c r="FVA159" s="498"/>
      <c r="FVB159" s="498"/>
      <c r="FVC159" s="498"/>
      <c r="FVD159" s="498"/>
      <c r="FVE159" s="498"/>
      <c r="FVF159" s="498"/>
      <c r="FVG159" s="498"/>
      <c r="FVH159" s="498"/>
      <c r="FVI159" s="498"/>
      <c r="FVJ159" s="498"/>
      <c r="FVK159" s="498"/>
      <c r="FVL159" s="498"/>
      <c r="FVM159" s="498"/>
      <c r="FVN159" s="498"/>
      <c r="FVO159" s="498"/>
      <c r="FVP159" s="498"/>
      <c r="FVQ159" s="498"/>
      <c r="FVR159" s="498"/>
      <c r="FVS159" s="498"/>
      <c r="FVT159" s="498"/>
      <c r="FVU159" s="498"/>
      <c r="FVV159" s="498"/>
      <c r="FVW159" s="498"/>
      <c r="FVX159" s="498"/>
      <c r="FVY159" s="498"/>
      <c r="FVZ159" s="498"/>
      <c r="FWA159" s="498"/>
      <c r="FWB159" s="498"/>
      <c r="FWC159" s="498"/>
      <c r="FWD159" s="498"/>
      <c r="FWE159" s="498"/>
      <c r="FWF159" s="498"/>
      <c r="FWG159" s="498"/>
      <c r="FWH159" s="498"/>
      <c r="FWI159" s="498"/>
      <c r="FWJ159" s="498"/>
      <c r="FWK159" s="498"/>
      <c r="FWL159" s="498"/>
      <c r="FWM159" s="498"/>
      <c r="FWN159" s="498"/>
      <c r="FWO159" s="498"/>
      <c r="FWP159" s="498"/>
      <c r="FWQ159" s="498"/>
      <c r="FWR159" s="498"/>
      <c r="FWS159" s="498"/>
      <c r="FWT159" s="498"/>
      <c r="FWU159" s="498"/>
      <c r="FWV159" s="498"/>
      <c r="FWW159" s="498"/>
      <c r="FWX159" s="498"/>
      <c r="FWY159" s="498"/>
      <c r="FWZ159" s="498"/>
      <c r="FXA159" s="498"/>
      <c r="FXB159" s="498"/>
      <c r="FXC159" s="498"/>
      <c r="FXD159" s="498"/>
      <c r="FXE159" s="498"/>
      <c r="FXF159" s="498"/>
      <c r="FXG159" s="498"/>
      <c r="FXH159" s="498"/>
      <c r="FXI159" s="498"/>
      <c r="FXJ159" s="498"/>
      <c r="FXK159" s="498"/>
      <c r="FXL159" s="498"/>
      <c r="FXM159" s="498"/>
      <c r="FXN159" s="498"/>
      <c r="FXO159" s="498"/>
      <c r="FXP159" s="498"/>
      <c r="FXQ159" s="498"/>
      <c r="FXR159" s="498"/>
      <c r="FXS159" s="498"/>
      <c r="FXT159" s="498"/>
      <c r="FXU159" s="498"/>
      <c r="FXV159" s="498"/>
      <c r="FXW159" s="498"/>
      <c r="FXX159" s="498"/>
      <c r="FXY159" s="498"/>
      <c r="FXZ159" s="498"/>
      <c r="FYA159" s="498"/>
      <c r="FYB159" s="498"/>
      <c r="FYC159" s="498"/>
      <c r="FYD159" s="498"/>
      <c r="FYE159" s="498"/>
      <c r="FYF159" s="498"/>
      <c r="FYG159" s="498"/>
      <c r="FYH159" s="498"/>
      <c r="FYI159" s="498"/>
      <c r="FYJ159" s="498"/>
      <c r="FYK159" s="498"/>
      <c r="FYL159" s="498"/>
      <c r="FYM159" s="498"/>
      <c r="FYN159" s="498"/>
      <c r="FYO159" s="498"/>
      <c r="FYP159" s="498"/>
      <c r="FYQ159" s="498"/>
      <c r="FYR159" s="498"/>
      <c r="FYS159" s="498"/>
      <c r="FYT159" s="498"/>
      <c r="FYU159" s="498"/>
      <c r="FYV159" s="498"/>
      <c r="FYW159" s="498"/>
      <c r="FYX159" s="498"/>
      <c r="FYY159" s="498"/>
      <c r="FYZ159" s="498"/>
      <c r="FZA159" s="498"/>
      <c r="FZB159" s="498"/>
      <c r="FZC159" s="498"/>
      <c r="FZD159" s="498"/>
      <c r="FZE159" s="498"/>
      <c r="FZF159" s="498"/>
      <c r="FZG159" s="498"/>
      <c r="FZH159" s="498"/>
      <c r="FZI159" s="498"/>
      <c r="FZJ159" s="498"/>
      <c r="FZK159" s="498"/>
      <c r="FZL159" s="498"/>
      <c r="FZM159" s="498"/>
      <c r="FZN159" s="498"/>
      <c r="FZO159" s="498"/>
      <c r="FZP159" s="498"/>
      <c r="FZQ159" s="498"/>
      <c r="FZR159" s="498"/>
      <c r="FZS159" s="498"/>
      <c r="FZT159" s="498"/>
      <c r="FZU159" s="498"/>
      <c r="FZV159" s="498"/>
      <c r="FZW159" s="498"/>
      <c r="FZX159" s="498"/>
      <c r="FZY159" s="498"/>
      <c r="FZZ159" s="498"/>
      <c r="GAA159" s="498"/>
      <c r="GAB159" s="498"/>
      <c r="GAC159" s="498"/>
      <c r="GAD159" s="498"/>
      <c r="GAE159" s="498"/>
      <c r="GAF159" s="498"/>
      <c r="GAG159" s="498"/>
      <c r="GAH159" s="498"/>
      <c r="GAI159" s="498"/>
      <c r="GAJ159" s="498"/>
      <c r="GAK159" s="498"/>
      <c r="GAL159" s="498"/>
      <c r="GAM159" s="498"/>
      <c r="GAN159" s="498"/>
      <c r="GAO159" s="498"/>
      <c r="GAP159" s="498"/>
      <c r="GAQ159" s="498"/>
      <c r="GAR159" s="498"/>
      <c r="GAS159" s="498"/>
      <c r="GAT159" s="498"/>
      <c r="GAU159" s="498"/>
      <c r="GAV159" s="498"/>
      <c r="GAW159" s="498"/>
      <c r="GAX159" s="498"/>
      <c r="GAY159" s="498"/>
      <c r="GAZ159" s="498"/>
      <c r="GBA159" s="498"/>
      <c r="GBB159" s="498"/>
      <c r="GBC159" s="498"/>
      <c r="GBD159" s="498"/>
      <c r="GBE159" s="498"/>
      <c r="GBF159" s="498"/>
      <c r="GBG159" s="498"/>
      <c r="GBH159" s="498"/>
      <c r="GBI159" s="498"/>
      <c r="GBJ159" s="498"/>
      <c r="GBK159" s="498"/>
      <c r="GBL159" s="498"/>
      <c r="GBM159" s="498"/>
      <c r="GBN159" s="498"/>
      <c r="GBO159" s="498"/>
      <c r="GBP159" s="498"/>
      <c r="GBQ159" s="498"/>
      <c r="GBR159" s="498"/>
      <c r="GBS159" s="498"/>
      <c r="GBT159" s="498"/>
      <c r="GBU159" s="498"/>
      <c r="GBV159" s="498"/>
      <c r="GBW159" s="498"/>
      <c r="GBX159" s="498"/>
      <c r="GBY159" s="498"/>
      <c r="GBZ159" s="498"/>
      <c r="GCA159" s="498"/>
      <c r="GCB159" s="498"/>
      <c r="GCC159" s="498"/>
      <c r="GCD159" s="498"/>
      <c r="GCE159" s="498"/>
      <c r="GCF159" s="498"/>
      <c r="GCG159" s="498"/>
      <c r="GCH159" s="498"/>
      <c r="GCI159" s="498"/>
      <c r="GCJ159" s="498"/>
      <c r="GCK159" s="498"/>
      <c r="GCL159" s="498"/>
      <c r="GCM159" s="498"/>
      <c r="GCN159" s="498"/>
      <c r="GCO159" s="498"/>
      <c r="GCP159" s="498"/>
      <c r="GCQ159" s="498"/>
      <c r="GCR159" s="498"/>
      <c r="GCS159" s="498"/>
      <c r="GCT159" s="498"/>
      <c r="GCU159" s="498"/>
      <c r="GCV159" s="498"/>
      <c r="GCW159" s="498"/>
      <c r="GCX159" s="498"/>
      <c r="GCY159" s="498"/>
      <c r="GCZ159" s="498"/>
      <c r="GDA159" s="498"/>
      <c r="GDB159" s="498"/>
      <c r="GDC159" s="498"/>
      <c r="GDD159" s="498"/>
      <c r="GDE159" s="498"/>
      <c r="GDF159" s="498"/>
      <c r="GDG159" s="498"/>
      <c r="GDH159" s="498"/>
      <c r="GDI159" s="498"/>
      <c r="GDJ159" s="498"/>
      <c r="GDK159" s="498"/>
      <c r="GDL159" s="498"/>
      <c r="GDM159" s="498"/>
      <c r="GDN159" s="498"/>
      <c r="GDO159" s="498"/>
      <c r="GDP159" s="498"/>
      <c r="GDQ159" s="498"/>
      <c r="GDR159" s="498"/>
      <c r="GDS159" s="498"/>
      <c r="GDT159" s="498"/>
      <c r="GDU159" s="498"/>
      <c r="GDV159" s="498"/>
      <c r="GDW159" s="498"/>
      <c r="GDX159" s="498"/>
      <c r="GDY159" s="498"/>
      <c r="GDZ159" s="498"/>
      <c r="GEA159" s="498"/>
      <c r="GEB159" s="498"/>
      <c r="GEC159" s="498"/>
      <c r="GED159" s="498"/>
      <c r="GEE159" s="498"/>
      <c r="GEF159" s="498"/>
      <c r="GEG159" s="498"/>
      <c r="GEH159" s="498"/>
      <c r="GEI159" s="498"/>
      <c r="GEJ159" s="498"/>
      <c r="GEK159" s="498"/>
      <c r="GEL159" s="498"/>
      <c r="GEM159" s="498"/>
      <c r="GEN159" s="498"/>
      <c r="GEO159" s="498"/>
      <c r="GEP159" s="498"/>
      <c r="GEQ159" s="498"/>
      <c r="GER159" s="498"/>
      <c r="GES159" s="498"/>
      <c r="GET159" s="498"/>
      <c r="GEU159" s="498"/>
      <c r="GEV159" s="498"/>
      <c r="GEW159" s="498"/>
      <c r="GEX159" s="498"/>
      <c r="GEY159" s="498"/>
      <c r="GEZ159" s="498"/>
      <c r="GFA159" s="498"/>
      <c r="GFB159" s="498"/>
      <c r="GFC159" s="498"/>
      <c r="GFD159" s="498"/>
      <c r="GFE159" s="498"/>
      <c r="GFF159" s="498"/>
      <c r="GFG159" s="498"/>
      <c r="GFH159" s="498"/>
      <c r="GFI159" s="498"/>
      <c r="GFJ159" s="498"/>
      <c r="GFK159" s="498"/>
      <c r="GFL159" s="498"/>
      <c r="GFM159" s="498"/>
      <c r="GFN159" s="498"/>
      <c r="GFO159" s="498"/>
      <c r="GFP159" s="498"/>
      <c r="GFQ159" s="498"/>
      <c r="GFR159" s="498"/>
      <c r="GFS159" s="498"/>
      <c r="GFT159" s="498"/>
      <c r="GFU159" s="498"/>
      <c r="GFV159" s="498"/>
      <c r="GFW159" s="498"/>
      <c r="GFX159" s="498"/>
      <c r="GFY159" s="498"/>
      <c r="GFZ159" s="498"/>
      <c r="GGA159" s="498"/>
      <c r="GGB159" s="498"/>
      <c r="GGC159" s="498"/>
      <c r="GGD159" s="498"/>
      <c r="GGE159" s="498"/>
      <c r="GGF159" s="498"/>
      <c r="GGG159" s="498"/>
      <c r="GGH159" s="498"/>
      <c r="GGI159" s="498"/>
      <c r="GGJ159" s="498"/>
      <c r="GGK159" s="498"/>
      <c r="GGL159" s="498"/>
      <c r="GGM159" s="498"/>
      <c r="GGN159" s="498"/>
      <c r="GGO159" s="498"/>
      <c r="GGP159" s="498"/>
      <c r="GGQ159" s="498"/>
      <c r="GGR159" s="498"/>
      <c r="GGS159" s="498"/>
      <c r="GGT159" s="498"/>
      <c r="GGU159" s="498"/>
      <c r="GGV159" s="498"/>
      <c r="GGW159" s="498"/>
      <c r="GGX159" s="498"/>
      <c r="GGY159" s="498"/>
      <c r="GGZ159" s="498"/>
      <c r="GHA159" s="498"/>
      <c r="GHB159" s="498"/>
      <c r="GHC159" s="498"/>
      <c r="GHD159" s="498"/>
      <c r="GHE159" s="498"/>
      <c r="GHF159" s="498"/>
      <c r="GHG159" s="498"/>
      <c r="GHH159" s="498"/>
      <c r="GHI159" s="498"/>
      <c r="GHJ159" s="498"/>
      <c r="GHK159" s="498"/>
      <c r="GHL159" s="498"/>
      <c r="GHM159" s="498"/>
      <c r="GHN159" s="498"/>
      <c r="GHO159" s="498"/>
      <c r="GHP159" s="498"/>
      <c r="GHQ159" s="498"/>
      <c r="GHR159" s="498"/>
      <c r="GHS159" s="498"/>
      <c r="GHT159" s="498"/>
      <c r="GHU159" s="498"/>
      <c r="GHV159" s="498"/>
      <c r="GHW159" s="498"/>
      <c r="GHX159" s="498"/>
      <c r="GHY159" s="498"/>
      <c r="GHZ159" s="498"/>
      <c r="GIA159" s="498"/>
      <c r="GIB159" s="498"/>
      <c r="GIC159" s="498"/>
      <c r="GID159" s="498"/>
      <c r="GIE159" s="498"/>
      <c r="GIF159" s="498"/>
      <c r="GIG159" s="498"/>
      <c r="GIH159" s="498"/>
      <c r="GII159" s="498"/>
      <c r="GIJ159" s="498"/>
      <c r="GIK159" s="498"/>
      <c r="GIL159" s="498"/>
      <c r="GIM159" s="498"/>
      <c r="GIN159" s="498"/>
      <c r="GIO159" s="498"/>
      <c r="GIP159" s="498"/>
      <c r="GIQ159" s="498"/>
      <c r="GIR159" s="498"/>
      <c r="GIS159" s="498"/>
      <c r="GIT159" s="498"/>
      <c r="GIU159" s="498"/>
      <c r="GIV159" s="498"/>
      <c r="GIW159" s="498"/>
      <c r="GIX159" s="498"/>
      <c r="GIY159" s="498"/>
      <c r="GIZ159" s="498"/>
      <c r="GJA159" s="498"/>
      <c r="GJB159" s="498"/>
      <c r="GJC159" s="498"/>
      <c r="GJD159" s="498"/>
      <c r="GJE159" s="498"/>
      <c r="GJF159" s="498"/>
      <c r="GJG159" s="498"/>
      <c r="GJH159" s="498"/>
      <c r="GJI159" s="498"/>
      <c r="GJJ159" s="498"/>
      <c r="GJK159" s="498"/>
      <c r="GJL159" s="498"/>
      <c r="GJM159" s="498"/>
      <c r="GJN159" s="498"/>
      <c r="GJO159" s="498"/>
      <c r="GJP159" s="498"/>
      <c r="GJQ159" s="498"/>
      <c r="GJR159" s="498"/>
      <c r="GJS159" s="498"/>
      <c r="GJT159" s="498"/>
      <c r="GJU159" s="498"/>
      <c r="GJV159" s="498"/>
      <c r="GJW159" s="498"/>
      <c r="GJX159" s="498"/>
      <c r="GJY159" s="498"/>
      <c r="GJZ159" s="498"/>
      <c r="GKA159" s="498"/>
      <c r="GKB159" s="498"/>
      <c r="GKC159" s="498"/>
      <c r="GKD159" s="498"/>
      <c r="GKE159" s="498"/>
      <c r="GKF159" s="498"/>
      <c r="GKG159" s="498"/>
      <c r="GKH159" s="498"/>
      <c r="GKI159" s="498"/>
      <c r="GKJ159" s="498"/>
      <c r="GKK159" s="498"/>
      <c r="GKL159" s="498"/>
      <c r="GKM159" s="498"/>
      <c r="GKN159" s="498"/>
      <c r="GKO159" s="498"/>
      <c r="GKP159" s="498"/>
      <c r="GKQ159" s="498"/>
      <c r="GKR159" s="498"/>
      <c r="GKS159" s="498"/>
      <c r="GKT159" s="498"/>
      <c r="GKU159" s="498"/>
      <c r="GKV159" s="498"/>
      <c r="GKW159" s="498"/>
      <c r="GKX159" s="498"/>
      <c r="GKY159" s="498"/>
      <c r="GKZ159" s="498"/>
      <c r="GLA159" s="498"/>
      <c r="GLB159" s="498"/>
      <c r="GLC159" s="498"/>
      <c r="GLD159" s="498"/>
      <c r="GLE159" s="498"/>
      <c r="GLF159" s="498"/>
      <c r="GLG159" s="498"/>
      <c r="GLH159" s="498"/>
      <c r="GLI159" s="498"/>
      <c r="GLJ159" s="498"/>
      <c r="GLK159" s="498"/>
      <c r="GLL159" s="498"/>
      <c r="GLM159" s="498"/>
      <c r="GLN159" s="498"/>
      <c r="GLO159" s="498"/>
      <c r="GLP159" s="498"/>
      <c r="GLQ159" s="498"/>
      <c r="GLR159" s="498"/>
      <c r="GLS159" s="498"/>
      <c r="GLT159" s="498"/>
      <c r="GLU159" s="498"/>
      <c r="GLV159" s="498"/>
      <c r="GLW159" s="498"/>
      <c r="GLX159" s="498"/>
      <c r="GLY159" s="498"/>
      <c r="GLZ159" s="498"/>
      <c r="GMA159" s="498"/>
      <c r="GMB159" s="498"/>
      <c r="GMC159" s="498"/>
      <c r="GMD159" s="498"/>
      <c r="GME159" s="498"/>
      <c r="GMF159" s="498"/>
      <c r="GMG159" s="498"/>
      <c r="GMH159" s="498"/>
      <c r="GMI159" s="498"/>
      <c r="GMJ159" s="498"/>
      <c r="GMK159" s="498"/>
      <c r="GML159" s="498"/>
      <c r="GMM159" s="498"/>
      <c r="GMN159" s="498"/>
      <c r="GMO159" s="498"/>
      <c r="GMP159" s="498"/>
      <c r="GMQ159" s="498"/>
      <c r="GMR159" s="498"/>
      <c r="GMS159" s="498"/>
      <c r="GMT159" s="498"/>
      <c r="GMU159" s="498"/>
      <c r="GMV159" s="498"/>
      <c r="GMW159" s="498"/>
      <c r="GMX159" s="498"/>
      <c r="GMY159" s="498"/>
      <c r="GMZ159" s="498"/>
      <c r="GNA159" s="498"/>
      <c r="GNB159" s="498"/>
      <c r="GNC159" s="498"/>
      <c r="GND159" s="498"/>
      <c r="GNE159" s="498"/>
      <c r="GNF159" s="498"/>
      <c r="GNG159" s="498"/>
      <c r="GNH159" s="498"/>
      <c r="GNI159" s="498"/>
      <c r="GNJ159" s="498"/>
      <c r="GNK159" s="498"/>
      <c r="GNL159" s="498"/>
      <c r="GNM159" s="498"/>
      <c r="GNN159" s="498"/>
      <c r="GNO159" s="498"/>
      <c r="GNP159" s="498"/>
      <c r="GNQ159" s="498"/>
      <c r="GNR159" s="498"/>
      <c r="GNS159" s="498"/>
      <c r="GNT159" s="498"/>
      <c r="GNU159" s="498"/>
      <c r="GNV159" s="498"/>
      <c r="GNW159" s="498"/>
      <c r="GNX159" s="498"/>
      <c r="GNY159" s="498"/>
      <c r="GNZ159" s="498"/>
      <c r="GOA159" s="498"/>
      <c r="GOB159" s="498"/>
      <c r="GOC159" s="498"/>
      <c r="GOD159" s="498"/>
      <c r="GOE159" s="498"/>
      <c r="GOF159" s="498"/>
      <c r="GOG159" s="498"/>
      <c r="GOH159" s="498"/>
      <c r="GOI159" s="498"/>
      <c r="GOJ159" s="498"/>
      <c r="GOK159" s="498"/>
      <c r="GOL159" s="498"/>
      <c r="GOM159" s="498"/>
      <c r="GON159" s="498"/>
      <c r="GOO159" s="498"/>
      <c r="GOP159" s="498"/>
      <c r="GOQ159" s="498"/>
      <c r="GOR159" s="498"/>
      <c r="GOS159" s="498"/>
      <c r="GOT159" s="498"/>
      <c r="GOU159" s="498"/>
      <c r="GOV159" s="498"/>
      <c r="GOW159" s="498"/>
      <c r="GOX159" s="498"/>
      <c r="GOY159" s="498"/>
      <c r="GOZ159" s="498"/>
      <c r="GPA159" s="498"/>
      <c r="GPB159" s="498"/>
      <c r="GPC159" s="498"/>
      <c r="GPD159" s="498"/>
      <c r="GPE159" s="498"/>
      <c r="GPF159" s="498"/>
      <c r="GPG159" s="498"/>
      <c r="GPH159" s="498"/>
      <c r="GPI159" s="498"/>
      <c r="GPJ159" s="498"/>
      <c r="GPK159" s="498"/>
      <c r="GPL159" s="498"/>
      <c r="GPM159" s="498"/>
      <c r="GPN159" s="498"/>
      <c r="GPO159" s="498"/>
      <c r="GPP159" s="498"/>
      <c r="GPQ159" s="498"/>
      <c r="GPR159" s="498"/>
      <c r="GPS159" s="498"/>
      <c r="GPT159" s="498"/>
      <c r="GPU159" s="498"/>
      <c r="GPV159" s="498"/>
      <c r="GPW159" s="498"/>
      <c r="GPX159" s="498"/>
      <c r="GPY159" s="498"/>
      <c r="GPZ159" s="498"/>
      <c r="GQA159" s="498"/>
      <c r="GQB159" s="498"/>
      <c r="GQC159" s="498"/>
      <c r="GQD159" s="498"/>
      <c r="GQE159" s="498"/>
      <c r="GQF159" s="498"/>
      <c r="GQG159" s="498"/>
      <c r="GQH159" s="498"/>
      <c r="GQI159" s="498"/>
      <c r="GQJ159" s="498"/>
      <c r="GQK159" s="498"/>
      <c r="GQL159" s="498"/>
      <c r="GQM159" s="498"/>
      <c r="GQN159" s="498"/>
      <c r="GQO159" s="498"/>
      <c r="GQP159" s="498"/>
      <c r="GQQ159" s="498"/>
      <c r="GQR159" s="498"/>
      <c r="GQS159" s="498"/>
      <c r="GQT159" s="498"/>
      <c r="GQU159" s="498"/>
      <c r="GQV159" s="498"/>
      <c r="GQW159" s="498"/>
      <c r="GQX159" s="498"/>
      <c r="GQY159" s="498"/>
      <c r="GQZ159" s="498"/>
      <c r="GRA159" s="498"/>
      <c r="GRB159" s="498"/>
      <c r="GRC159" s="498"/>
      <c r="GRD159" s="498"/>
      <c r="GRE159" s="498"/>
      <c r="GRF159" s="498"/>
      <c r="GRG159" s="498"/>
      <c r="GRH159" s="498"/>
      <c r="GRI159" s="498"/>
      <c r="GRJ159" s="498"/>
      <c r="GRK159" s="498"/>
      <c r="GRL159" s="498"/>
      <c r="GRM159" s="498"/>
      <c r="GRN159" s="498"/>
      <c r="GRO159" s="498"/>
      <c r="GRP159" s="498"/>
      <c r="GRQ159" s="498"/>
      <c r="GRR159" s="498"/>
      <c r="GRS159" s="498"/>
      <c r="GRT159" s="498"/>
      <c r="GRU159" s="498"/>
      <c r="GRV159" s="498"/>
      <c r="GRW159" s="498"/>
      <c r="GRX159" s="498"/>
      <c r="GRY159" s="498"/>
      <c r="GRZ159" s="498"/>
      <c r="GSA159" s="498"/>
      <c r="GSB159" s="498"/>
      <c r="GSC159" s="498"/>
      <c r="GSD159" s="498"/>
      <c r="GSE159" s="498"/>
      <c r="GSF159" s="498"/>
      <c r="GSG159" s="498"/>
      <c r="GSH159" s="498"/>
      <c r="GSI159" s="498"/>
      <c r="GSJ159" s="498"/>
      <c r="GSK159" s="498"/>
      <c r="GSL159" s="498"/>
      <c r="GSM159" s="498"/>
      <c r="GSN159" s="498"/>
      <c r="GSO159" s="498"/>
      <c r="GSP159" s="498"/>
      <c r="GSQ159" s="498"/>
      <c r="GSR159" s="498"/>
      <c r="GSS159" s="498"/>
      <c r="GST159" s="498"/>
      <c r="GSU159" s="498"/>
      <c r="GSV159" s="498"/>
      <c r="GSW159" s="498"/>
      <c r="GSX159" s="498"/>
      <c r="GSY159" s="498"/>
      <c r="GSZ159" s="498"/>
      <c r="GTA159" s="498"/>
      <c r="GTB159" s="498"/>
      <c r="GTC159" s="498"/>
      <c r="GTD159" s="498"/>
      <c r="GTE159" s="498"/>
      <c r="GTF159" s="498"/>
      <c r="GTG159" s="498"/>
      <c r="GTH159" s="498"/>
      <c r="GTI159" s="498"/>
      <c r="GTJ159" s="498"/>
      <c r="GTK159" s="498"/>
      <c r="GTL159" s="498"/>
      <c r="GTM159" s="498"/>
      <c r="GTN159" s="498"/>
      <c r="GTO159" s="498"/>
      <c r="GTP159" s="498"/>
      <c r="GTQ159" s="498"/>
      <c r="GTR159" s="498"/>
      <c r="GTS159" s="498"/>
      <c r="GTT159" s="498"/>
      <c r="GTU159" s="498"/>
      <c r="GTV159" s="498"/>
      <c r="GTW159" s="498"/>
      <c r="GTX159" s="498"/>
      <c r="GTY159" s="498"/>
      <c r="GTZ159" s="498"/>
      <c r="GUA159" s="498"/>
      <c r="GUB159" s="498"/>
      <c r="GUC159" s="498"/>
      <c r="GUD159" s="498"/>
      <c r="GUE159" s="498"/>
      <c r="GUF159" s="498"/>
      <c r="GUG159" s="498"/>
      <c r="GUH159" s="498"/>
      <c r="GUI159" s="498"/>
      <c r="GUJ159" s="498"/>
      <c r="GUK159" s="498"/>
      <c r="GUL159" s="498"/>
      <c r="GUM159" s="498"/>
      <c r="GUN159" s="498"/>
      <c r="GUO159" s="498"/>
      <c r="GUP159" s="498"/>
      <c r="GUQ159" s="498"/>
      <c r="GUR159" s="498"/>
      <c r="GUS159" s="498"/>
      <c r="GUT159" s="498"/>
      <c r="GUU159" s="498"/>
      <c r="GUV159" s="498"/>
      <c r="GUW159" s="498"/>
      <c r="GUX159" s="498"/>
      <c r="GUY159" s="498"/>
      <c r="GUZ159" s="498"/>
      <c r="GVA159" s="498"/>
      <c r="GVB159" s="498"/>
      <c r="GVC159" s="498"/>
      <c r="GVD159" s="498"/>
      <c r="GVE159" s="498"/>
      <c r="GVF159" s="498"/>
      <c r="GVG159" s="498"/>
      <c r="GVH159" s="498"/>
      <c r="GVI159" s="498"/>
      <c r="GVJ159" s="498"/>
      <c r="GVK159" s="498"/>
      <c r="GVL159" s="498"/>
      <c r="GVM159" s="498"/>
      <c r="GVN159" s="498"/>
      <c r="GVO159" s="498"/>
      <c r="GVP159" s="498"/>
      <c r="GVQ159" s="498"/>
      <c r="GVR159" s="498"/>
      <c r="GVS159" s="498"/>
      <c r="GVT159" s="498"/>
      <c r="GVU159" s="498"/>
      <c r="GVV159" s="498"/>
      <c r="GVW159" s="498"/>
      <c r="GVX159" s="498"/>
      <c r="GVY159" s="498"/>
      <c r="GVZ159" s="498"/>
      <c r="GWA159" s="498"/>
      <c r="GWB159" s="498"/>
      <c r="GWC159" s="498"/>
      <c r="GWD159" s="498"/>
      <c r="GWE159" s="498"/>
      <c r="GWF159" s="498"/>
      <c r="GWG159" s="498"/>
      <c r="GWH159" s="498"/>
      <c r="GWI159" s="498"/>
      <c r="GWJ159" s="498"/>
      <c r="GWK159" s="498"/>
      <c r="GWL159" s="498"/>
      <c r="GWM159" s="498"/>
      <c r="GWN159" s="498"/>
      <c r="GWO159" s="498"/>
      <c r="GWP159" s="498"/>
      <c r="GWQ159" s="498"/>
      <c r="GWR159" s="498"/>
      <c r="GWS159" s="498"/>
      <c r="GWT159" s="498"/>
      <c r="GWU159" s="498"/>
      <c r="GWV159" s="498"/>
      <c r="GWW159" s="498"/>
      <c r="GWX159" s="498"/>
      <c r="GWY159" s="498"/>
      <c r="GWZ159" s="498"/>
      <c r="GXA159" s="498"/>
      <c r="GXB159" s="498"/>
      <c r="GXC159" s="498"/>
      <c r="GXD159" s="498"/>
      <c r="GXE159" s="498"/>
      <c r="GXF159" s="498"/>
      <c r="GXG159" s="498"/>
      <c r="GXH159" s="498"/>
      <c r="GXI159" s="498"/>
      <c r="GXJ159" s="498"/>
      <c r="GXK159" s="498"/>
      <c r="GXL159" s="498"/>
      <c r="GXM159" s="498"/>
      <c r="GXN159" s="498"/>
      <c r="GXO159" s="498"/>
      <c r="GXP159" s="498"/>
      <c r="GXQ159" s="498"/>
      <c r="GXR159" s="498"/>
      <c r="GXS159" s="498"/>
      <c r="GXT159" s="498"/>
      <c r="GXU159" s="498"/>
      <c r="GXV159" s="498"/>
      <c r="GXW159" s="498"/>
      <c r="GXX159" s="498"/>
      <c r="GXY159" s="498"/>
      <c r="GXZ159" s="498"/>
      <c r="GYA159" s="498"/>
      <c r="GYB159" s="498"/>
      <c r="GYC159" s="498"/>
      <c r="GYD159" s="498"/>
      <c r="GYE159" s="498"/>
      <c r="GYF159" s="498"/>
      <c r="GYG159" s="498"/>
      <c r="GYH159" s="498"/>
      <c r="GYI159" s="498"/>
      <c r="GYJ159" s="498"/>
      <c r="GYK159" s="498"/>
      <c r="GYL159" s="498"/>
      <c r="GYM159" s="498"/>
      <c r="GYN159" s="498"/>
      <c r="GYO159" s="498"/>
      <c r="GYP159" s="498"/>
      <c r="GYQ159" s="498"/>
      <c r="GYR159" s="498"/>
      <c r="GYS159" s="498"/>
      <c r="GYT159" s="498"/>
      <c r="GYU159" s="498"/>
      <c r="GYV159" s="498"/>
      <c r="GYW159" s="498"/>
      <c r="GYX159" s="498"/>
      <c r="GYY159" s="498"/>
      <c r="GYZ159" s="498"/>
      <c r="GZA159" s="498"/>
      <c r="GZB159" s="498"/>
      <c r="GZC159" s="498"/>
      <c r="GZD159" s="498"/>
      <c r="GZE159" s="498"/>
      <c r="GZF159" s="498"/>
      <c r="GZG159" s="498"/>
      <c r="GZH159" s="498"/>
      <c r="GZI159" s="498"/>
      <c r="GZJ159" s="498"/>
      <c r="GZK159" s="498"/>
      <c r="GZL159" s="498"/>
      <c r="GZM159" s="498"/>
      <c r="GZN159" s="498"/>
      <c r="GZO159" s="498"/>
      <c r="GZP159" s="498"/>
      <c r="GZQ159" s="498"/>
      <c r="GZR159" s="498"/>
      <c r="GZS159" s="498"/>
      <c r="GZT159" s="498"/>
      <c r="GZU159" s="498"/>
      <c r="GZV159" s="498"/>
      <c r="GZW159" s="498"/>
      <c r="GZX159" s="498"/>
      <c r="GZY159" s="498"/>
      <c r="GZZ159" s="498"/>
      <c r="HAA159" s="498"/>
      <c r="HAB159" s="498"/>
      <c r="HAC159" s="498"/>
      <c r="HAD159" s="498"/>
      <c r="HAE159" s="498"/>
      <c r="HAF159" s="498"/>
      <c r="HAG159" s="498"/>
      <c r="HAH159" s="498"/>
      <c r="HAI159" s="498"/>
      <c r="HAJ159" s="498"/>
      <c r="HAK159" s="498"/>
      <c r="HAL159" s="498"/>
      <c r="HAM159" s="498"/>
      <c r="HAN159" s="498"/>
      <c r="HAO159" s="498"/>
      <c r="HAP159" s="498"/>
      <c r="HAQ159" s="498"/>
      <c r="HAR159" s="498"/>
      <c r="HAS159" s="498"/>
      <c r="HAT159" s="498"/>
      <c r="HAU159" s="498"/>
      <c r="HAV159" s="498"/>
      <c r="HAW159" s="498"/>
      <c r="HAX159" s="498"/>
      <c r="HAY159" s="498"/>
      <c r="HAZ159" s="498"/>
      <c r="HBA159" s="498"/>
      <c r="HBB159" s="498"/>
      <c r="HBC159" s="498"/>
      <c r="HBD159" s="498"/>
      <c r="HBE159" s="498"/>
      <c r="HBF159" s="498"/>
      <c r="HBG159" s="498"/>
      <c r="HBH159" s="498"/>
      <c r="HBI159" s="498"/>
      <c r="HBJ159" s="498"/>
      <c r="HBK159" s="498"/>
      <c r="HBL159" s="498"/>
      <c r="HBM159" s="498"/>
      <c r="HBN159" s="498"/>
      <c r="HBO159" s="498"/>
      <c r="HBP159" s="498"/>
      <c r="HBQ159" s="498"/>
      <c r="HBR159" s="498"/>
      <c r="HBS159" s="498"/>
      <c r="HBT159" s="498"/>
      <c r="HBU159" s="498"/>
      <c r="HBV159" s="498"/>
      <c r="HBW159" s="498"/>
      <c r="HBX159" s="498"/>
      <c r="HBY159" s="498"/>
      <c r="HBZ159" s="498"/>
      <c r="HCA159" s="498"/>
      <c r="HCB159" s="498"/>
      <c r="HCC159" s="498"/>
      <c r="HCD159" s="498"/>
      <c r="HCE159" s="498"/>
      <c r="HCF159" s="498"/>
      <c r="HCG159" s="498"/>
      <c r="HCH159" s="498"/>
      <c r="HCI159" s="498"/>
      <c r="HCJ159" s="498"/>
      <c r="HCK159" s="498"/>
      <c r="HCL159" s="498"/>
      <c r="HCM159" s="498"/>
      <c r="HCN159" s="498"/>
      <c r="HCO159" s="498"/>
      <c r="HCP159" s="498"/>
      <c r="HCQ159" s="498"/>
      <c r="HCR159" s="498"/>
      <c r="HCS159" s="498"/>
      <c r="HCT159" s="498"/>
      <c r="HCU159" s="498"/>
      <c r="HCV159" s="498"/>
      <c r="HCW159" s="498"/>
      <c r="HCX159" s="498"/>
      <c r="HCY159" s="498"/>
      <c r="HCZ159" s="498"/>
      <c r="HDA159" s="498"/>
      <c r="HDB159" s="498"/>
      <c r="HDC159" s="498"/>
      <c r="HDD159" s="498"/>
      <c r="HDE159" s="498"/>
      <c r="HDF159" s="498"/>
      <c r="HDG159" s="498"/>
      <c r="HDH159" s="498"/>
      <c r="HDI159" s="498"/>
      <c r="HDJ159" s="498"/>
      <c r="HDK159" s="498"/>
      <c r="HDL159" s="498"/>
      <c r="HDM159" s="498"/>
      <c r="HDN159" s="498"/>
      <c r="HDO159" s="498"/>
      <c r="HDP159" s="498"/>
      <c r="HDQ159" s="498"/>
      <c r="HDR159" s="498"/>
      <c r="HDS159" s="498"/>
      <c r="HDT159" s="498"/>
      <c r="HDU159" s="498"/>
      <c r="HDV159" s="498"/>
      <c r="HDW159" s="498"/>
      <c r="HDX159" s="498"/>
      <c r="HDY159" s="498"/>
      <c r="HDZ159" s="498"/>
      <c r="HEA159" s="498"/>
      <c r="HEB159" s="498"/>
      <c r="HEC159" s="498"/>
      <c r="HED159" s="498"/>
      <c r="HEE159" s="498"/>
      <c r="HEF159" s="498"/>
      <c r="HEG159" s="498"/>
      <c r="HEH159" s="498"/>
      <c r="HEI159" s="498"/>
      <c r="HEJ159" s="498"/>
      <c r="HEK159" s="498"/>
      <c r="HEL159" s="498"/>
      <c r="HEM159" s="498"/>
      <c r="HEN159" s="498"/>
      <c r="HEO159" s="498"/>
      <c r="HEP159" s="498"/>
      <c r="HEQ159" s="498"/>
      <c r="HER159" s="498"/>
      <c r="HES159" s="498"/>
      <c r="HET159" s="498"/>
      <c r="HEU159" s="498"/>
      <c r="HEV159" s="498"/>
      <c r="HEW159" s="498"/>
      <c r="HEX159" s="498"/>
      <c r="HEY159" s="498"/>
      <c r="HEZ159" s="498"/>
      <c r="HFA159" s="498"/>
      <c r="HFB159" s="498"/>
      <c r="HFC159" s="498"/>
      <c r="HFD159" s="498"/>
      <c r="HFE159" s="498"/>
      <c r="HFF159" s="498"/>
      <c r="HFG159" s="498"/>
      <c r="HFH159" s="498"/>
      <c r="HFI159" s="498"/>
      <c r="HFJ159" s="498"/>
      <c r="HFK159" s="498"/>
      <c r="HFL159" s="498"/>
      <c r="HFM159" s="498"/>
      <c r="HFN159" s="498"/>
      <c r="HFO159" s="498"/>
      <c r="HFP159" s="498"/>
      <c r="HFQ159" s="498"/>
      <c r="HFR159" s="498"/>
      <c r="HFS159" s="498"/>
      <c r="HFT159" s="498"/>
      <c r="HFU159" s="498"/>
      <c r="HFV159" s="498"/>
      <c r="HFW159" s="498"/>
      <c r="HFX159" s="498"/>
      <c r="HFY159" s="498"/>
      <c r="HFZ159" s="498"/>
      <c r="HGA159" s="498"/>
      <c r="HGB159" s="498"/>
      <c r="HGC159" s="498"/>
      <c r="HGD159" s="498"/>
      <c r="HGE159" s="498"/>
      <c r="HGF159" s="498"/>
      <c r="HGG159" s="498"/>
      <c r="HGH159" s="498"/>
      <c r="HGI159" s="498"/>
      <c r="HGJ159" s="498"/>
      <c r="HGK159" s="498"/>
      <c r="HGL159" s="498"/>
      <c r="HGM159" s="498"/>
      <c r="HGN159" s="498"/>
      <c r="HGO159" s="498"/>
      <c r="HGP159" s="498"/>
      <c r="HGQ159" s="498"/>
      <c r="HGR159" s="498"/>
      <c r="HGS159" s="498"/>
      <c r="HGT159" s="498"/>
      <c r="HGU159" s="498"/>
      <c r="HGV159" s="498"/>
      <c r="HGW159" s="498"/>
      <c r="HGX159" s="498"/>
      <c r="HGY159" s="498"/>
      <c r="HGZ159" s="498"/>
      <c r="HHA159" s="498"/>
      <c r="HHB159" s="498"/>
      <c r="HHC159" s="498"/>
      <c r="HHD159" s="498"/>
      <c r="HHE159" s="498"/>
      <c r="HHF159" s="498"/>
      <c r="HHG159" s="498"/>
      <c r="HHH159" s="498"/>
      <c r="HHI159" s="498"/>
      <c r="HHJ159" s="498"/>
      <c r="HHK159" s="498"/>
      <c r="HHL159" s="498"/>
      <c r="HHM159" s="498"/>
      <c r="HHN159" s="498"/>
      <c r="HHO159" s="498"/>
      <c r="HHP159" s="498"/>
      <c r="HHQ159" s="498"/>
      <c r="HHR159" s="498"/>
      <c r="HHS159" s="498"/>
      <c r="HHT159" s="498"/>
      <c r="HHU159" s="498"/>
      <c r="HHV159" s="498"/>
      <c r="HHW159" s="498"/>
      <c r="HHX159" s="498"/>
      <c r="HHY159" s="498"/>
      <c r="HHZ159" s="498"/>
      <c r="HIA159" s="498"/>
      <c r="HIB159" s="498"/>
      <c r="HIC159" s="498"/>
      <c r="HID159" s="498"/>
      <c r="HIE159" s="498"/>
      <c r="HIF159" s="498"/>
      <c r="HIG159" s="498"/>
      <c r="HIH159" s="498"/>
      <c r="HII159" s="498"/>
      <c r="HIJ159" s="498"/>
      <c r="HIK159" s="498"/>
      <c r="HIL159" s="498"/>
      <c r="HIM159" s="498"/>
      <c r="HIN159" s="498"/>
      <c r="HIO159" s="498"/>
      <c r="HIP159" s="498"/>
      <c r="HIQ159" s="498"/>
      <c r="HIR159" s="498"/>
      <c r="HIS159" s="498"/>
      <c r="HIT159" s="498"/>
      <c r="HIU159" s="498"/>
      <c r="HIV159" s="498"/>
      <c r="HIW159" s="498"/>
      <c r="HIX159" s="498"/>
      <c r="HIY159" s="498"/>
      <c r="HIZ159" s="498"/>
      <c r="HJA159" s="498"/>
      <c r="HJB159" s="498"/>
      <c r="HJC159" s="498"/>
      <c r="HJD159" s="498"/>
      <c r="HJE159" s="498"/>
      <c r="HJF159" s="498"/>
      <c r="HJG159" s="498"/>
      <c r="HJH159" s="498"/>
      <c r="HJI159" s="498"/>
      <c r="HJJ159" s="498"/>
      <c r="HJK159" s="498"/>
      <c r="HJL159" s="498"/>
      <c r="HJM159" s="498"/>
      <c r="HJN159" s="498"/>
      <c r="HJO159" s="498"/>
      <c r="HJP159" s="498"/>
      <c r="HJQ159" s="498"/>
      <c r="HJR159" s="498"/>
      <c r="HJS159" s="498"/>
      <c r="HJT159" s="498"/>
      <c r="HJU159" s="498"/>
      <c r="HJV159" s="498"/>
      <c r="HJW159" s="498"/>
      <c r="HJX159" s="498"/>
      <c r="HJY159" s="498"/>
      <c r="HJZ159" s="498"/>
      <c r="HKA159" s="498"/>
      <c r="HKB159" s="498"/>
      <c r="HKC159" s="498"/>
      <c r="HKD159" s="498"/>
      <c r="HKE159" s="498"/>
      <c r="HKF159" s="498"/>
      <c r="HKG159" s="498"/>
      <c r="HKH159" s="498"/>
      <c r="HKI159" s="498"/>
      <c r="HKJ159" s="498"/>
      <c r="HKK159" s="498"/>
      <c r="HKL159" s="498"/>
      <c r="HKM159" s="498"/>
      <c r="HKN159" s="498"/>
      <c r="HKO159" s="498"/>
      <c r="HKP159" s="498"/>
      <c r="HKQ159" s="498"/>
      <c r="HKR159" s="498"/>
      <c r="HKS159" s="498"/>
      <c r="HKT159" s="498"/>
      <c r="HKU159" s="498"/>
      <c r="HKV159" s="498"/>
      <c r="HKW159" s="498"/>
      <c r="HKX159" s="498"/>
      <c r="HKY159" s="498"/>
      <c r="HKZ159" s="498"/>
      <c r="HLA159" s="498"/>
      <c r="HLB159" s="498"/>
      <c r="HLC159" s="498"/>
      <c r="HLD159" s="498"/>
      <c r="HLE159" s="498"/>
      <c r="HLF159" s="498"/>
      <c r="HLG159" s="498"/>
      <c r="HLH159" s="498"/>
      <c r="HLI159" s="498"/>
      <c r="HLJ159" s="498"/>
      <c r="HLK159" s="498"/>
      <c r="HLL159" s="498"/>
      <c r="HLM159" s="498"/>
      <c r="HLN159" s="498"/>
      <c r="HLO159" s="498"/>
      <c r="HLP159" s="498"/>
      <c r="HLQ159" s="498"/>
      <c r="HLR159" s="498"/>
      <c r="HLS159" s="498"/>
      <c r="HLT159" s="498"/>
      <c r="HLU159" s="498"/>
      <c r="HLV159" s="498"/>
      <c r="HLW159" s="498"/>
      <c r="HLX159" s="498"/>
      <c r="HLY159" s="498"/>
      <c r="HLZ159" s="498"/>
      <c r="HMA159" s="498"/>
      <c r="HMB159" s="498"/>
      <c r="HMC159" s="498"/>
      <c r="HMD159" s="498"/>
      <c r="HME159" s="498"/>
      <c r="HMF159" s="498"/>
      <c r="HMG159" s="498"/>
      <c r="HMH159" s="498"/>
      <c r="HMI159" s="498"/>
      <c r="HMJ159" s="498"/>
      <c r="HMK159" s="498"/>
      <c r="HML159" s="498"/>
      <c r="HMM159" s="498"/>
      <c r="HMN159" s="498"/>
      <c r="HMO159" s="498"/>
      <c r="HMP159" s="498"/>
      <c r="HMQ159" s="498"/>
      <c r="HMR159" s="498"/>
      <c r="HMS159" s="498"/>
      <c r="HMT159" s="498"/>
      <c r="HMU159" s="498"/>
      <c r="HMV159" s="498"/>
      <c r="HMW159" s="498"/>
      <c r="HMX159" s="498"/>
      <c r="HMY159" s="498"/>
      <c r="HMZ159" s="498"/>
      <c r="HNA159" s="498"/>
      <c r="HNB159" s="498"/>
      <c r="HNC159" s="498"/>
      <c r="HND159" s="498"/>
      <c r="HNE159" s="498"/>
      <c r="HNF159" s="498"/>
      <c r="HNG159" s="498"/>
      <c r="HNH159" s="498"/>
      <c r="HNI159" s="498"/>
      <c r="HNJ159" s="498"/>
      <c r="HNK159" s="498"/>
      <c r="HNL159" s="498"/>
      <c r="HNM159" s="498"/>
      <c r="HNN159" s="498"/>
      <c r="HNO159" s="498"/>
      <c r="HNP159" s="498"/>
      <c r="HNQ159" s="498"/>
      <c r="HNR159" s="498"/>
      <c r="HNS159" s="498"/>
      <c r="HNT159" s="498"/>
      <c r="HNU159" s="498"/>
      <c r="HNV159" s="498"/>
      <c r="HNW159" s="498"/>
      <c r="HNX159" s="498"/>
      <c r="HNY159" s="498"/>
      <c r="HNZ159" s="498"/>
      <c r="HOA159" s="498"/>
      <c r="HOB159" s="498"/>
      <c r="HOC159" s="498"/>
      <c r="HOD159" s="498"/>
      <c r="HOE159" s="498"/>
      <c r="HOF159" s="498"/>
      <c r="HOG159" s="498"/>
      <c r="HOH159" s="498"/>
      <c r="HOI159" s="498"/>
      <c r="HOJ159" s="498"/>
      <c r="HOK159" s="498"/>
      <c r="HOL159" s="498"/>
      <c r="HOM159" s="498"/>
      <c r="HON159" s="498"/>
      <c r="HOO159" s="498"/>
      <c r="HOP159" s="498"/>
      <c r="HOQ159" s="498"/>
      <c r="HOR159" s="498"/>
      <c r="HOS159" s="498"/>
      <c r="HOT159" s="498"/>
      <c r="HOU159" s="498"/>
      <c r="HOV159" s="498"/>
      <c r="HOW159" s="498"/>
      <c r="HOX159" s="498"/>
      <c r="HOY159" s="498"/>
      <c r="HOZ159" s="498"/>
      <c r="HPA159" s="498"/>
      <c r="HPB159" s="498"/>
      <c r="HPC159" s="498"/>
      <c r="HPD159" s="498"/>
      <c r="HPE159" s="498"/>
      <c r="HPF159" s="498"/>
      <c r="HPG159" s="498"/>
      <c r="HPH159" s="498"/>
      <c r="HPI159" s="498"/>
      <c r="HPJ159" s="498"/>
      <c r="HPK159" s="498"/>
      <c r="HPL159" s="498"/>
      <c r="HPM159" s="498"/>
      <c r="HPN159" s="498"/>
      <c r="HPO159" s="498"/>
      <c r="HPP159" s="498"/>
      <c r="HPQ159" s="498"/>
      <c r="HPR159" s="498"/>
      <c r="HPS159" s="498"/>
      <c r="HPT159" s="498"/>
      <c r="HPU159" s="498"/>
      <c r="HPV159" s="498"/>
      <c r="HPW159" s="498"/>
      <c r="HPX159" s="498"/>
      <c r="HPY159" s="498"/>
      <c r="HPZ159" s="498"/>
      <c r="HQA159" s="498"/>
      <c r="HQB159" s="498"/>
      <c r="HQC159" s="498"/>
      <c r="HQD159" s="498"/>
      <c r="HQE159" s="498"/>
      <c r="HQF159" s="498"/>
      <c r="HQG159" s="498"/>
      <c r="HQH159" s="498"/>
      <c r="HQI159" s="498"/>
      <c r="HQJ159" s="498"/>
      <c r="HQK159" s="498"/>
      <c r="HQL159" s="498"/>
      <c r="HQM159" s="498"/>
      <c r="HQN159" s="498"/>
      <c r="HQO159" s="498"/>
      <c r="HQP159" s="498"/>
      <c r="HQQ159" s="498"/>
      <c r="HQR159" s="498"/>
      <c r="HQS159" s="498"/>
      <c r="HQT159" s="498"/>
      <c r="HQU159" s="498"/>
      <c r="HQV159" s="498"/>
      <c r="HQW159" s="498"/>
      <c r="HQX159" s="498"/>
      <c r="HQY159" s="498"/>
      <c r="HQZ159" s="498"/>
      <c r="HRA159" s="498"/>
      <c r="HRB159" s="498"/>
      <c r="HRC159" s="498"/>
      <c r="HRD159" s="498"/>
      <c r="HRE159" s="498"/>
      <c r="HRF159" s="498"/>
      <c r="HRG159" s="498"/>
      <c r="HRH159" s="498"/>
      <c r="HRI159" s="498"/>
      <c r="HRJ159" s="498"/>
      <c r="HRK159" s="498"/>
      <c r="HRL159" s="498"/>
      <c r="HRM159" s="498"/>
      <c r="HRN159" s="498"/>
      <c r="HRO159" s="498"/>
      <c r="HRP159" s="498"/>
      <c r="HRQ159" s="498"/>
      <c r="HRR159" s="498"/>
      <c r="HRS159" s="498"/>
      <c r="HRT159" s="498"/>
      <c r="HRU159" s="498"/>
      <c r="HRV159" s="498"/>
      <c r="HRW159" s="498"/>
      <c r="HRX159" s="498"/>
      <c r="HRY159" s="498"/>
      <c r="HRZ159" s="498"/>
      <c r="HSA159" s="498"/>
      <c r="HSB159" s="498"/>
      <c r="HSC159" s="498"/>
      <c r="HSD159" s="498"/>
      <c r="HSE159" s="498"/>
      <c r="HSF159" s="498"/>
      <c r="HSG159" s="498"/>
      <c r="HSH159" s="498"/>
      <c r="HSI159" s="498"/>
      <c r="HSJ159" s="498"/>
      <c r="HSK159" s="498"/>
      <c r="HSL159" s="498"/>
      <c r="HSM159" s="498"/>
      <c r="HSN159" s="498"/>
      <c r="HSO159" s="498"/>
      <c r="HSP159" s="498"/>
      <c r="HSQ159" s="498"/>
      <c r="HSR159" s="498"/>
      <c r="HSS159" s="498"/>
      <c r="HST159" s="498"/>
      <c r="HSU159" s="498"/>
      <c r="HSV159" s="498"/>
      <c r="HSW159" s="498"/>
      <c r="HSX159" s="498"/>
      <c r="HSY159" s="498"/>
      <c r="HSZ159" s="498"/>
      <c r="HTA159" s="498"/>
      <c r="HTB159" s="498"/>
      <c r="HTC159" s="498"/>
      <c r="HTD159" s="498"/>
      <c r="HTE159" s="498"/>
      <c r="HTF159" s="498"/>
      <c r="HTG159" s="498"/>
      <c r="HTH159" s="498"/>
      <c r="HTI159" s="498"/>
      <c r="HTJ159" s="498"/>
      <c r="HTK159" s="498"/>
      <c r="HTL159" s="498"/>
      <c r="HTM159" s="498"/>
      <c r="HTN159" s="498"/>
      <c r="HTO159" s="498"/>
      <c r="HTP159" s="498"/>
      <c r="HTQ159" s="498"/>
      <c r="HTR159" s="498"/>
      <c r="HTS159" s="498"/>
      <c r="HTT159" s="498"/>
      <c r="HTU159" s="498"/>
      <c r="HTV159" s="498"/>
      <c r="HTW159" s="498"/>
      <c r="HTX159" s="498"/>
      <c r="HTY159" s="498"/>
      <c r="HTZ159" s="498"/>
      <c r="HUA159" s="498"/>
      <c r="HUB159" s="498"/>
      <c r="HUC159" s="498"/>
      <c r="HUD159" s="498"/>
      <c r="HUE159" s="498"/>
      <c r="HUF159" s="498"/>
      <c r="HUG159" s="498"/>
      <c r="HUH159" s="498"/>
      <c r="HUI159" s="498"/>
      <c r="HUJ159" s="498"/>
      <c r="HUK159" s="498"/>
      <c r="HUL159" s="498"/>
      <c r="HUM159" s="498"/>
      <c r="HUN159" s="498"/>
      <c r="HUO159" s="498"/>
      <c r="HUP159" s="498"/>
      <c r="HUQ159" s="498"/>
      <c r="HUR159" s="498"/>
      <c r="HUS159" s="498"/>
      <c r="HUT159" s="498"/>
      <c r="HUU159" s="498"/>
      <c r="HUV159" s="498"/>
      <c r="HUW159" s="498"/>
      <c r="HUX159" s="498"/>
      <c r="HUY159" s="498"/>
      <c r="HUZ159" s="498"/>
      <c r="HVA159" s="498"/>
      <c r="HVB159" s="498"/>
      <c r="HVC159" s="498"/>
      <c r="HVD159" s="498"/>
      <c r="HVE159" s="498"/>
      <c r="HVF159" s="498"/>
      <c r="HVG159" s="498"/>
      <c r="HVH159" s="498"/>
      <c r="HVI159" s="498"/>
      <c r="HVJ159" s="498"/>
      <c r="HVK159" s="498"/>
      <c r="HVL159" s="498"/>
      <c r="HVM159" s="498"/>
      <c r="HVN159" s="498"/>
      <c r="HVO159" s="498"/>
      <c r="HVP159" s="498"/>
      <c r="HVQ159" s="498"/>
      <c r="HVR159" s="498"/>
      <c r="HVS159" s="498"/>
      <c r="HVT159" s="498"/>
      <c r="HVU159" s="498"/>
      <c r="HVV159" s="498"/>
      <c r="HVW159" s="498"/>
      <c r="HVX159" s="498"/>
      <c r="HVY159" s="498"/>
      <c r="HVZ159" s="498"/>
      <c r="HWA159" s="498"/>
      <c r="HWB159" s="498"/>
      <c r="HWC159" s="498"/>
      <c r="HWD159" s="498"/>
      <c r="HWE159" s="498"/>
      <c r="HWF159" s="498"/>
      <c r="HWG159" s="498"/>
      <c r="HWH159" s="498"/>
      <c r="HWI159" s="498"/>
      <c r="HWJ159" s="498"/>
      <c r="HWK159" s="498"/>
      <c r="HWL159" s="498"/>
      <c r="HWM159" s="498"/>
      <c r="HWN159" s="498"/>
      <c r="HWO159" s="498"/>
      <c r="HWP159" s="498"/>
      <c r="HWQ159" s="498"/>
      <c r="HWR159" s="498"/>
      <c r="HWS159" s="498"/>
      <c r="HWT159" s="498"/>
      <c r="HWU159" s="498"/>
      <c r="HWV159" s="498"/>
      <c r="HWW159" s="498"/>
      <c r="HWX159" s="498"/>
      <c r="HWY159" s="498"/>
      <c r="HWZ159" s="498"/>
      <c r="HXA159" s="498"/>
      <c r="HXB159" s="498"/>
      <c r="HXC159" s="498"/>
      <c r="HXD159" s="498"/>
      <c r="HXE159" s="498"/>
      <c r="HXF159" s="498"/>
      <c r="HXG159" s="498"/>
      <c r="HXH159" s="498"/>
      <c r="HXI159" s="498"/>
      <c r="HXJ159" s="498"/>
      <c r="HXK159" s="498"/>
      <c r="HXL159" s="498"/>
      <c r="HXM159" s="498"/>
      <c r="HXN159" s="498"/>
      <c r="HXO159" s="498"/>
      <c r="HXP159" s="498"/>
      <c r="HXQ159" s="498"/>
      <c r="HXR159" s="498"/>
      <c r="HXS159" s="498"/>
      <c r="HXT159" s="498"/>
      <c r="HXU159" s="498"/>
      <c r="HXV159" s="498"/>
      <c r="HXW159" s="498"/>
      <c r="HXX159" s="498"/>
      <c r="HXY159" s="498"/>
      <c r="HXZ159" s="498"/>
      <c r="HYA159" s="498"/>
      <c r="HYB159" s="498"/>
      <c r="HYC159" s="498"/>
      <c r="HYD159" s="498"/>
      <c r="HYE159" s="498"/>
      <c r="HYF159" s="498"/>
      <c r="HYG159" s="498"/>
      <c r="HYH159" s="498"/>
      <c r="HYI159" s="498"/>
      <c r="HYJ159" s="498"/>
      <c r="HYK159" s="498"/>
      <c r="HYL159" s="498"/>
      <c r="HYM159" s="498"/>
      <c r="HYN159" s="498"/>
      <c r="HYO159" s="498"/>
      <c r="HYP159" s="498"/>
      <c r="HYQ159" s="498"/>
      <c r="HYR159" s="498"/>
      <c r="HYS159" s="498"/>
      <c r="HYT159" s="498"/>
      <c r="HYU159" s="498"/>
      <c r="HYV159" s="498"/>
      <c r="HYW159" s="498"/>
      <c r="HYX159" s="498"/>
      <c r="HYY159" s="498"/>
      <c r="HYZ159" s="498"/>
      <c r="HZA159" s="498"/>
      <c r="HZB159" s="498"/>
      <c r="HZC159" s="498"/>
      <c r="HZD159" s="498"/>
      <c r="HZE159" s="498"/>
      <c r="HZF159" s="498"/>
      <c r="HZG159" s="498"/>
      <c r="HZH159" s="498"/>
      <c r="HZI159" s="498"/>
      <c r="HZJ159" s="498"/>
      <c r="HZK159" s="498"/>
      <c r="HZL159" s="498"/>
      <c r="HZM159" s="498"/>
      <c r="HZN159" s="498"/>
      <c r="HZO159" s="498"/>
      <c r="HZP159" s="498"/>
      <c r="HZQ159" s="498"/>
      <c r="HZR159" s="498"/>
      <c r="HZS159" s="498"/>
      <c r="HZT159" s="498"/>
      <c r="HZU159" s="498"/>
      <c r="HZV159" s="498"/>
      <c r="HZW159" s="498"/>
      <c r="HZX159" s="498"/>
      <c r="HZY159" s="498"/>
      <c r="HZZ159" s="498"/>
      <c r="IAA159" s="498"/>
      <c r="IAB159" s="498"/>
      <c r="IAC159" s="498"/>
      <c r="IAD159" s="498"/>
      <c r="IAE159" s="498"/>
      <c r="IAF159" s="498"/>
      <c r="IAG159" s="498"/>
      <c r="IAH159" s="498"/>
      <c r="IAI159" s="498"/>
      <c r="IAJ159" s="498"/>
      <c r="IAK159" s="498"/>
      <c r="IAL159" s="498"/>
      <c r="IAM159" s="498"/>
      <c r="IAN159" s="498"/>
      <c r="IAO159" s="498"/>
      <c r="IAP159" s="498"/>
      <c r="IAQ159" s="498"/>
      <c r="IAR159" s="498"/>
      <c r="IAS159" s="498"/>
      <c r="IAT159" s="498"/>
      <c r="IAU159" s="498"/>
      <c r="IAV159" s="498"/>
      <c r="IAW159" s="498"/>
      <c r="IAX159" s="498"/>
      <c r="IAY159" s="498"/>
      <c r="IAZ159" s="498"/>
      <c r="IBA159" s="498"/>
      <c r="IBB159" s="498"/>
      <c r="IBC159" s="498"/>
      <c r="IBD159" s="498"/>
      <c r="IBE159" s="498"/>
      <c r="IBF159" s="498"/>
      <c r="IBG159" s="498"/>
      <c r="IBH159" s="498"/>
      <c r="IBI159" s="498"/>
      <c r="IBJ159" s="498"/>
      <c r="IBK159" s="498"/>
      <c r="IBL159" s="498"/>
      <c r="IBM159" s="498"/>
      <c r="IBN159" s="498"/>
      <c r="IBO159" s="498"/>
      <c r="IBP159" s="498"/>
      <c r="IBQ159" s="498"/>
      <c r="IBR159" s="498"/>
      <c r="IBS159" s="498"/>
      <c r="IBT159" s="498"/>
      <c r="IBU159" s="498"/>
      <c r="IBV159" s="498"/>
      <c r="IBW159" s="498"/>
      <c r="IBX159" s="498"/>
      <c r="IBY159" s="498"/>
      <c r="IBZ159" s="498"/>
      <c r="ICA159" s="498"/>
      <c r="ICB159" s="498"/>
      <c r="ICC159" s="498"/>
      <c r="ICD159" s="498"/>
      <c r="ICE159" s="498"/>
      <c r="ICF159" s="498"/>
      <c r="ICG159" s="498"/>
      <c r="ICH159" s="498"/>
      <c r="ICI159" s="498"/>
      <c r="ICJ159" s="498"/>
      <c r="ICK159" s="498"/>
      <c r="ICL159" s="498"/>
      <c r="ICM159" s="498"/>
      <c r="ICN159" s="498"/>
      <c r="ICO159" s="498"/>
      <c r="ICP159" s="498"/>
      <c r="ICQ159" s="498"/>
      <c r="ICR159" s="498"/>
      <c r="ICS159" s="498"/>
      <c r="ICT159" s="498"/>
      <c r="ICU159" s="498"/>
      <c r="ICV159" s="498"/>
      <c r="ICW159" s="498"/>
      <c r="ICX159" s="498"/>
      <c r="ICY159" s="498"/>
      <c r="ICZ159" s="498"/>
      <c r="IDA159" s="498"/>
      <c r="IDB159" s="498"/>
      <c r="IDC159" s="498"/>
      <c r="IDD159" s="498"/>
      <c r="IDE159" s="498"/>
      <c r="IDF159" s="498"/>
      <c r="IDG159" s="498"/>
      <c r="IDH159" s="498"/>
      <c r="IDI159" s="498"/>
      <c r="IDJ159" s="498"/>
      <c r="IDK159" s="498"/>
      <c r="IDL159" s="498"/>
      <c r="IDM159" s="498"/>
      <c r="IDN159" s="498"/>
      <c r="IDO159" s="498"/>
      <c r="IDP159" s="498"/>
      <c r="IDQ159" s="498"/>
      <c r="IDR159" s="498"/>
      <c r="IDS159" s="498"/>
      <c r="IDT159" s="498"/>
      <c r="IDU159" s="498"/>
      <c r="IDV159" s="498"/>
      <c r="IDW159" s="498"/>
      <c r="IDX159" s="498"/>
      <c r="IDY159" s="498"/>
      <c r="IDZ159" s="498"/>
      <c r="IEA159" s="498"/>
      <c r="IEB159" s="498"/>
      <c r="IEC159" s="498"/>
      <c r="IED159" s="498"/>
      <c r="IEE159" s="498"/>
      <c r="IEF159" s="498"/>
      <c r="IEG159" s="498"/>
      <c r="IEH159" s="498"/>
      <c r="IEI159" s="498"/>
      <c r="IEJ159" s="498"/>
      <c r="IEK159" s="498"/>
      <c r="IEL159" s="498"/>
      <c r="IEM159" s="498"/>
      <c r="IEN159" s="498"/>
      <c r="IEO159" s="498"/>
      <c r="IEP159" s="498"/>
      <c r="IEQ159" s="498"/>
      <c r="IER159" s="498"/>
      <c r="IES159" s="498"/>
      <c r="IET159" s="498"/>
      <c r="IEU159" s="498"/>
      <c r="IEV159" s="498"/>
      <c r="IEW159" s="498"/>
      <c r="IEX159" s="498"/>
      <c r="IEY159" s="498"/>
      <c r="IEZ159" s="498"/>
      <c r="IFA159" s="498"/>
      <c r="IFB159" s="498"/>
      <c r="IFC159" s="498"/>
      <c r="IFD159" s="498"/>
      <c r="IFE159" s="498"/>
      <c r="IFF159" s="498"/>
      <c r="IFG159" s="498"/>
      <c r="IFH159" s="498"/>
      <c r="IFI159" s="498"/>
      <c r="IFJ159" s="498"/>
      <c r="IFK159" s="498"/>
      <c r="IFL159" s="498"/>
      <c r="IFM159" s="498"/>
      <c r="IFN159" s="498"/>
      <c r="IFO159" s="498"/>
      <c r="IFP159" s="498"/>
      <c r="IFQ159" s="498"/>
      <c r="IFR159" s="498"/>
      <c r="IFS159" s="498"/>
      <c r="IFT159" s="498"/>
      <c r="IFU159" s="498"/>
      <c r="IFV159" s="498"/>
      <c r="IFW159" s="498"/>
      <c r="IFX159" s="498"/>
      <c r="IFY159" s="498"/>
      <c r="IFZ159" s="498"/>
      <c r="IGA159" s="498"/>
      <c r="IGB159" s="498"/>
      <c r="IGC159" s="498"/>
      <c r="IGD159" s="498"/>
      <c r="IGE159" s="498"/>
      <c r="IGF159" s="498"/>
      <c r="IGG159" s="498"/>
      <c r="IGH159" s="498"/>
      <c r="IGI159" s="498"/>
      <c r="IGJ159" s="498"/>
      <c r="IGK159" s="498"/>
      <c r="IGL159" s="498"/>
      <c r="IGM159" s="498"/>
      <c r="IGN159" s="498"/>
      <c r="IGO159" s="498"/>
      <c r="IGP159" s="498"/>
      <c r="IGQ159" s="498"/>
      <c r="IGR159" s="498"/>
      <c r="IGS159" s="498"/>
      <c r="IGT159" s="498"/>
      <c r="IGU159" s="498"/>
      <c r="IGV159" s="498"/>
      <c r="IGW159" s="498"/>
      <c r="IGX159" s="498"/>
      <c r="IGY159" s="498"/>
      <c r="IGZ159" s="498"/>
      <c r="IHA159" s="498"/>
      <c r="IHB159" s="498"/>
      <c r="IHC159" s="498"/>
      <c r="IHD159" s="498"/>
      <c r="IHE159" s="498"/>
      <c r="IHF159" s="498"/>
      <c r="IHG159" s="498"/>
      <c r="IHH159" s="498"/>
      <c r="IHI159" s="498"/>
      <c r="IHJ159" s="498"/>
      <c r="IHK159" s="498"/>
      <c r="IHL159" s="498"/>
      <c r="IHM159" s="498"/>
      <c r="IHN159" s="498"/>
      <c r="IHO159" s="498"/>
      <c r="IHP159" s="498"/>
      <c r="IHQ159" s="498"/>
      <c r="IHR159" s="498"/>
      <c r="IHS159" s="498"/>
      <c r="IHT159" s="498"/>
      <c r="IHU159" s="498"/>
      <c r="IHV159" s="498"/>
      <c r="IHW159" s="498"/>
      <c r="IHX159" s="498"/>
      <c r="IHY159" s="498"/>
      <c r="IHZ159" s="498"/>
      <c r="IIA159" s="498"/>
      <c r="IIB159" s="498"/>
      <c r="IIC159" s="498"/>
      <c r="IID159" s="498"/>
      <c r="IIE159" s="498"/>
      <c r="IIF159" s="498"/>
      <c r="IIG159" s="498"/>
      <c r="IIH159" s="498"/>
      <c r="III159" s="498"/>
      <c r="IIJ159" s="498"/>
      <c r="IIK159" s="498"/>
      <c r="IIL159" s="498"/>
      <c r="IIM159" s="498"/>
      <c r="IIN159" s="498"/>
      <c r="IIO159" s="498"/>
      <c r="IIP159" s="498"/>
      <c r="IIQ159" s="498"/>
      <c r="IIR159" s="498"/>
      <c r="IIS159" s="498"/>
      <c r="IIT159" s="498"/>
      <c r="IIU159" s="498"/>
      <c r="IIV159" s="498"/>
      <c r="IIW159" s="498"/>
      <c r="IIX159" s="498"/>
      <c r="IIY159" s="498"/>
      <c r="IIZ159" s="498"/>
      <c r="IJA159" s="498"/>
      <c r="IJB159" s="498"/>
      <c r="IJC159" s="498"/>
      <c r="IJD159" s="498"/>
      <c r="IJE159" s="498"/>
      <c r="IJF159" s="498"/>
      <c r="IJG159" s="498"/>
      <c r="IJH159" s="498"/>
      <c r="IJI159" s="498"/>
      <c r="IJJ159" s="498"/>
      <c r="IJK159" s="498"/>
      <c r="IJL159" s="498"/>
      <c r="IJM159" s="498"/>
      <c r="IJN159" s="498"/>
      <c r="IJO159" s="498"/>
      <c r="IJP159" s="498"/>
      <c r="IJQ159" s="498"/>
      <c r="IJR159" s="498"/>
      <c r="IJS159" s="498"/>
      <c r="IJT159" s="498"/>
      <c r="IJU159" s="498"/>
      <c r="IJV159" s="498"/>
      <c r="IJW159" s="498"/>
      <c r="IJX159" s="498"/>
      <c r="IJY159" s="498"/>
      <c r="IJZ159" s="498"/>
      <c r="IKA159" s="498"/>
      <c r="IKB159" s="498"/>
      <c r="IKC159" s="498"/>
      <c r="IKD159" s="498"/>
      <c r="IKE159" s="498"/>
      <c r="IKF159" s="498"/>
      <c r="IKG159" s="498"/>
      <c r="IKH159" s="498"/>
      <c r="IKI159" s="498"/>
      <c r="IKJ159" s="498"/>
      <c r="IKK159" s="498"/>
      <c r="IKL159" s="498"/>
      <c r="IKM159" s="498"/>
      <c r="IKN159" s="498"/>
      <c r="IKO159" s="498"/>
      <c r="IKP159" s="498"/>
      <c r="IKQ159" s="498"/>
      <c r="IKR159" s="498"/>
      <c r="IKS159" s="498"/>
      <c r="IKT159" s="498"/>
      <c r="IKU159" s="498"/>
      <c r="IKV159" s="498"/>
      <c r="IKW159" s="498"/>
      <c r="IKX159" s="498"/>
      <c r="IKY159" s="498"/>
      <c r="IKZ159" s="498"/>
      <c r="ILA159" s="498"/>
      <c r="ILB159" s="498"/>
      <c r="ILC159" s="498"/>
      <c r="ILD159" s="498"/>
      <c r="ILE159" s="498"/>
      <c r="ILF159" s="498"/>
      <c r="ILG159" s="498"/>
      <c r="ILH159" s="498"/>
      <c r="ILI159" s="498"/>
      <c r="ILJ159" s="498"/>
      <c r="ILK159" s="498"/>
      <c r="ILL159" s="498"/>
      <c r="ILM159" s="498"/>
      <c r="ILN159" s="498"/>
      <c r="ILO159" s="498"/>
      <c r="ILP159" s="498"/>
      <c r="ILQ159" s="498"/>
      <c r="ILR159" s="498"/>
      <c r="ILS159" s="498"/>
      <c r="ILT159" s="498"/>
      <c r="ILU159" s="498"/>
      <c r="ILV159" s="498"/>
      <c r="ILW159" s="498"/>
      <c r="ILX159" s="498"/>
      <c r="ILY159" s="498"/>
      <c r="ILZ159" s="498"/>
      <c r="IMA159" s="498"/>
      <c r="IMB159" s="498"/>
      <c r="IMC159" s="498"/>
      <c r="IMD159" s="498"/>
      <c r="IME159" s="498"/>
      <c r="IMF159" s="498"/>
      <c r="IMG159" s="498"/>
      <c r="IMH159" s="498"/>
      <c r="IMI159" s="498"/>
      <c r="IMJ159" s="498"/>
      <c r="IMK159" s="498"/>
      <c r="IML159" s="498"/>
      <c r="IMM159" s="498"/>
      <c r="IMN159" s="498"/>
      <c r="IMO159" s="498"/>
      <c r="IMP159" s="498"/>
      <c r="IMQ159" s="498"/>
      <c r="IMR159" s="498"/>
      <c r="IMS159" s="498"/>
      <c r="IMT159" s="498"/>
      <c r="IMU159" s="498"/>
      <c r="IMV159" s="498"/>
      <c r="IMW159" s="498"/>
      <c r="IMX159" s="498"/>
      <c r="IMY159" s="498"/>
      <c r="IMZ159" s="498"/>
      <c r="INA159" s="498"/>
      <c r="INB159" s="498"/>
      <c r="INC159" s="498"/>
      <c r="IND159" s="498"/>
      <c r="INE159" s="498"/>
      <c r="INF159" s="498"/>
      <c r="ING159" s="498"/>
      <c r="INH159" s="498"/>
      <c r="INI159" s="498"/>
      <c r="INJ159" s="498"/>
      <c r="INK159" s="498"/>
      <c r="INL159" s="498"/>
      <c r="INM159" s="498"/>
      <c r="INN159" s="498"/>
      <c r="INO159" s="498"/>
      <c r="INP159" s="498"/>
      <c r="INQ159" s="498"/>
      <c r="INR159" s="498"/>
      <c r="INS159" s="498"/>
      <c r="INT159" s="498"/>
      <c r="INU159" s="498"/>
      <c r="INV159" s="498"/>
      <c r="INW159" s="498"/>
      <c r="INX159" s="498"/>
      <c r="INY159" s="498"/>
      <c r="INZ159" s="498"/>
      <c r="IOA159" s="498"/>
      <c r="IOB159" s="498"/>
      <c r="IOC159" s="498"/>
      <c r="IOD159" s="498"/>
      <c r="IOE159" s="498"/>
      <c r="IOF159" s="498"/>
      <c r="IOG159" s="498"/>
      <c r="IOH159" s="498"/>
      <c r="IOI159" s="498"/>
      <c r="IOJ159" s="498"/>
      <c r="IOK159" s="498"/>
      <c r="IOL159" s="498"/>
      <c r="IOM159" s="498"/>
      <c r="ION159" s="498"/>
      <c r="IOO159" s="498"/>
      <c r="IOP159" s="498"/>
      <c r="IOQ159" s="498"/>
      <c r="IOR159" s="498"/>
      <c r="IOS159" s="498"/>
      <c r="IOT159" s="498"/>
      <c r="IOU159" s="498"/>
      <c r="IOV159" s="498"/>
      <c r="IOW159" s="498"/>
      <c r="IOX159" s="498"/>
      <c r="IOY159" s="498"/>
      <c r="IOZ159" s="498"/>
      <c r="IPA159" s="498"/>
      <c r="IPB159" s="498"/>
      <c r="IPC159" s="498"/>
      <c r="IPD159" s="498"/>
      <c r="IPE159" s="498"/>
      <c r="IPF159" s="498"/>
      <c r="IPG159" s="498"/>
      <c r="IPH159" s="498"/>
      <c r="IPI159" s="498"/>
      <c r="IPJ159" s="498"/>
      <c r="IPK159" s="498"/>
      <c r="IPL159" s="498"/>
      <c r="IPM159" s="498"/>
      <c r="IPN159" s="498"/>
      <c r="IPO159" s="498"/>
      <c r="IPP159" s="498"/>
      <c r="IPQ159" s="498"/>
      <c r="IPR159" s="498"/>
      <c r="IPS159" s="498"/>
      <c r="IPT159" s="498"/>
      <c r="IPU159" s="498"/>
      <c r="IPV159" s="498"/>
      <c r="IPW159" s="498"/>
      <c r="IPX159" s="498"/>
      <c r="IPY159" s="498"/>
      <c r="IPZ159" s="498"/>
      <c r="IQA159" s="498"/>
      <c r="IQB159" s="498"/>
      <c r="IQC159" s="498"/>
      <c r="IQD159" s="498"/>
      <c r="IQE159" s="498"/>
      <c r="IQF159" s="498"/>
      <c r="IQG159" s="498"/>
      <c r="IQH159" s="498"/>
      <c r="IQI159" s="498"/>
      <c r="IQJ159" s="498"/>
      <c r="IQK159" s="498"/>
      <c r="IQL159" s="498"/>
      <c r="IQM159" s="498"/>
      <c r="IQN159" s="498"/>
      <c r="IQO159" s="498"/>
      <c r="IQP159" s="498"/>
      <c r="IQQ159" s="498"/>
      <c r="IQR159" s="498"/>
      <c r="IQS159" s="498"/>
      <c r="IQT159" s="498"/>
      <c r="IQU159" s="498"/>
      <c r="IQV159" s="498"/>
      <c r="IQW159" s="498"/>
      <c r="IQX159" s="498"/>
      <c r="IQY159" s="498"/>
      <c r="IQZ159" s="498"/>
      <c r="IRA159" s="498"/>
      <c r="IRB159" s="498"/>
      <c r="IRC159" s="498"/>
      <c r="IRD159" s="498"/>
      <c r="IRE159" s="498"/>
      <c r="IRF159" s="498"/>
      <c r="IRG159" s="498"/>
      <c r="IRH159" s="498"/>
      <c r="IRI159" s="498"/>
      <c r="IRJ159" s="498"/>
      <c r="IRK159" s="498"/>
      <c r="IRL159" s="498"/>
      <c r="IRM159" s="498"/>
      <c r="IRN159" s="498"/>
      <c r="IRO159" s="498"/>
      <c r="IRP159" s="498"/>
      <c r="IRQ159" s="498"/>
      <c r="IRR159" s="498"/>
      <c r="IRS159" s="498"/>
      <c r="IRT159" s="498"/>
      <c r="IRU159" s="498"/>
      <c r="IRV159" s="498"/>
      <c r="IRW159" s="498"/>
      <c r="IRX159" s="498"/>
      <c r="IRY159" s="498"/>
      <c r="IRZ159" s="498"/>
      <c r="ISA159" s="498"/>
      <c r="ISB159" s="498"/>
      <c r="ISC159" s="498"/>
      <c r="ISD159" s="498"/>
      <c r="ISE159" s="498"/>
      <c r="ISF159" s="498"/>
      <c r="ISG159" s="498"/>
      <c r="ISH159" s="498"/>
      <c r="ISI159" s="498"/>
      <c r="ISJ159" s="498"/>
      <c r="ISK159" s="498"/>
      <c r="ISL159" s="498"/>
      <c r="ISM159" s="498"/>
      <c r="ISN159" s="498"/>
      <c r="ISO159" s="498"/>
      <c r="ISP159" s="498"/>
      <c r="ISQ159" s="498"/>
      <c r="ISR159" s="498"/>
      <c r="ISS159" s="498"/>
      <c r="IST159" s="498"/>
      <c r="ISU159" s="498"/>
      <c r="ISV159" s="498"/>
      <c r="ISW159" s="498"/>
      <c r="ISX159" s="498"/>
      <c r="ISY159" s="498"/>
      <c r="ISZ159" s="498"/>
      <c r="ITA159" s="498"/>
      <c r="ITB159" s="498"/>
      <c r="ITC159" s="498"/>
      <c r="ITD159" s="498"/>
      <c r="ITE159" s="498"/>
      <c r="ITF159" s="498"/>
      <c r="ITG159" s="498"/>
      <c r="ITH159" s="498"/>
      <c r="ITI159" s="498"/>
      <c r="ITJ159" s="498"/>
      <c r="ITK159" s="498"/>
      <c r="ITL159" s="498"/>
      <c r="ITM159" s="498"/>
      <c r="ITN159" s="498"/>
      <c r="ITO159" s="498"/>
      <c r="ITP159" s="498"/>
      <c r="ITQ159" s="498"/>
      <c r="ITR159" s="498"/>
      <c r="ITS159" s="498"/>
      <c r="ITT159" s="498"/>
      <c r="ITU159" s="498"/>
      <c r="ITV159" s="498"/>
      <c r="ITW159" s="498"/>
      <c r="ITX159" s="498"/>
      <c r="ITY159" s="498"/>
      <c r="ITZ159" s="498"/>
      <c r="IUA159" s="498"/>
      <c r="IUB159" s="498"/>
      <c r="IUC159" s="498"/>
      <c r="IUD159" s="498"/>
      <c r="IUE159" s="498"/>
      <c r="IUF159" s="498"/>
      <c r="IUG159" s="498"/>
      <c r="IUH159" s="498"/>
      <c r="IUI159" s="498"/>
      <c r="IUJ159" s="498"/>
      <c r="IUK159" s="498"/>
      <c r="IUL159" s="498"/>
      <c r="IUM159" s="498"/>
      <c r="IUN159" s="498"/>
      <c r="IUO159" s="498"/>
      <c r="IUP159" s="498"/>
      <c r="IUQ159" s="498"/>
      <c r="IUR159" s="498"/>
      <c r="IUS159" s="498"/>
      <c r="IUT159" s="498"/>
      <c r="IUU159" s="498"/>
      <c r="IUV159" s="498"/>
      <c r="IUW159" s="498"/>
      <c r="IUX159" s="498"/>
      <c r="IUY159" s="498"/>
      <c r="IUZ159" s="498"/>
      <c r="IVA159" s="498"/>
      <c r="IVB159" s="498"/>
      <c r="IVC159" s="498"/>
      <c r="IVD159" s="498"/>
      <c r="IVE159" s="498"/>
      <c r="IVF159" s="498"/>
      <c r="IVG159" s="498"/>
      <c r="IVH159" s="498"/>
      <c r="IVI159" s="498"/>
      <c r="IVJ159" s="498"/>
      <c r="IVK159" s="498"/>
      <c r="IVL159" s="498"/>
      <c r="IVM159" s="498"/>
      <c r="IVN159" s="498"/>
      <c r="IVO159" s="498"/>
      <c r="IVP159" s="498"/>
      <c r="IVQ159" s="498"/>
      <c r="IVR159" s="498"/>
      <c r="IVS159" s="498"/>
      <c r="IVT159" s="498"/>
      <c r="IVU159" s="498"/>
      <c r="IVV159" s="498"/>
      <c r="IVW159" s="498"/>
      <c r="IVX159" s="498"/>
      <c r="IVY159" s="498"/>
      <c r="IVZ159" s="498"/>
      <c r="IWA159" s="498"/>
      <c r="IWB159" s="498"/>
      <c r="IWC159" s="498"/>
      <c r="IWD159" s="498"/>
      <c r="IWE159" s="498"/>
      <c r="IWF159" s="498"/>
      <c r="IWG159" s="498"/>
      <c r="IWH159" s="498"/>
      <c r="IWI159" s="498"/>
      <c r="IWJ159" s="498"/>
      <c r="IWK159" s="498"/>
      <c r="IWL159" s="498"/>
      <c r="IWM159" s="498"/>
      <c r="IWN159" s="498"/>
      <c r="IWO159" s="498"/>
      <c r="IWP159" s="498"/>
      <c r="IWQ159" s="498"/>
      <c r="IWR159" s="498"/>
      <c r="IWS159" s="498"/>
      <c r="IWT159" s="498"/>
      <c r="IWU159" s="498"/>
      <c r="IWV159" s="498"/>
      <c r="IWW159" s="498"/>
      <c r="IWX159" s="498"/>
      <c r="IWY159" s="498"/>
      <c r="IWZ159" s="498"/>
      <c r="IXA159" s="498"/>
      <c r="IXB159" s="498"/>
      <c r="IXC159" s="498"/>
      <c r="IXD159" s="498"/>
      <c r="IXE159" s="498"/>
      <c r="IXF159" s="498"/>
      <c r="IXG159" s="498"/>
      <c r="IXH159" s="498"/>
      <c r="IXI159" s="498"/>
      <c r="IXJ159" s="498"/>
      <c r="IXK159" s="498"/>
      <c r="IXL159" s="498"/>
      <c r="IXM159" s="498"/>
      <c r="IXN159" s="498"/>
      <c r="IXO159" s="498"/>
      <c r="IXP159" s="498"/>
      <c r="IXQ159" s="498"/>
      <c r="IXR159" s="498"/>
      <c r="IXS159" s="498"/>
      <c r="IXT159" s="498"/>
      <c r="IXU159" s="498"/>
      <c r="IXV159" s="498"/>
      <c r="IXW159" s="498"/>
      <c r="IXX159" s="498"/>
      <c r="IXY159" s="498"/>
      <c r="IXZ159" s="498"/>
      <c r="IYA159" s="498"/>
      <c r="IYB159" s="498"/>
      <c r="IYC159" s="498"/>
      <c r="IYD159" s="498"/>
      <c r="IYE159" s="498"/>
      <c r="IYF159" s="498"/>
      <c r="IYG159" s="498"/>
      <c r="IYH159" s="498"/>
      <c r="IYI159" s="498"/>
      <c r="IYJ159" s="498"/>
      <c r="IYK159" s="498"/>
      <c r="IYL159" s="498"/>
      <c r="IYM159" s="498"/>
      <c r="IYN159" s="498"/>
      <c r="IYO159" s="498"/>
      <c r="IYP159" s="498"/>
      <c r="IYQ159" s="498"/>
      <c r="IYR159" s="498"/>
      <c r="IYS159" s="498"/>
      <c r="IYT159" s="498"/>
      <c r="IYU159" s="498"/>
      <c r="IYV159" s="498"/>
      <c r="IYW159" s="498"/>
      <c r="IYX159" s="498"/>
      <c r="IYY159" s="498"/>
      <c r="IYZ159" s="498"/>
      <c r="IZA159" s="498"/>
      <c r="IZB159" s="498"/>
      <c r="IZC159" s="498"/>
      <c r="IZD159" s="498"/>
      <c r="IZE159" s="498"/>
      <c r="IZF159" s="498"/>
      <c r="IZG159" s="498"/>
      <c r="IZH159" s="498"/>
      <c r="IZI159" s="498"/>
      <c r="IZJ159" s="498"/>
      <c r="IZK159" s="498"/>
      <c r="IZL159" s="498"/>
      <c r="IZM159" s="498"/>
      <c r="IZN159" s="498"/>
      <c r="IZO159" s="498"/>
      <c r="IZP159" s="498"/>
      <c r="IZQ159" s="498"/>
      <c r="IZR159" s="498"/>
      <c r="IZS159" s="498"/>
      <c r="IZT159" s="498"/>
      <c r="IZU159" s="498"/>
      <c r="IZV159" s="498"/>
      <c r="IZW159" s="498"/>
      <c r="IZX159" s="498"/>
      <c r="IZY159" s="498"/>
      <c r="IZZ159" s="498"/>
      <c r="JAA159" s="498"/>
      <c r="JAB159" s="498"/>
      <c r="JAC159" s="498"/>
      <c r="JAD159" s="498"/>
      <c r="JAE159" s="498"/>
      <c r="JAF159" s="498"/>
      <c r="JAG159" s="498"/>
      <c r="JAH159" s="498"/>
      <c r="JAI159" s="498"/>
      <c r="JAJ159" s="498"/>
      <c r="JAK159" s="498"/>
      <c r="JAL159" s="498"/>
      <c r="JAM159" s="498"/>
      <c r="JAN159" s="498"/>
      <c r="JAO159" s="498"/>
      <c r="JAP159" s="498"/>
      <c r="JAQ159" s="498"/>
      <c r="JAR159" s="498"/>
      <c r="JAS159" s="498"/>
      <c r="JAT159" s="498"/>
      <c r="JAU159" s="498"/>
      <c r="JAV159" s="498"/>
      <c r="JAW159" s="498"/>
      <c r="JAX159" s="498"/>
      <c r="JAY159" s="498"/>
      <c r="JAZ159" s="498"/>
      <c r="JBA159" s="498"/>
      <c r="JBB159" s="498"/>
      <c r="JBC159" s="498"/>
      <c r="JBD159" s="498"/>
      <c r="JBE159" s="498"/>
      <c r="JBF159" s="498"/>
      <c r="JBG159" s="498"/>
      <c r="JBH159" s="498"/>
      <c r="JBI159" s="498"/>
      <c r="JBJ159" s="498"/>
      <c r="JBK159" s="498"/>
      <c r="JBL159" s="498"/>
      <c r="JBM159" s="498"/>
      <c r="JBN159" s="498"/>
      <c r="JBO159" s="498"/>
      <c r="JBP159" s="498"/>
      <c r="JBQ159" s="498"/>
      <c r="JBR159" s="498"/>
      <c r="JBS159" s="498"/>
      <c r="JBT159" s="498"/>
      <c r="JBU159" s="498"/>
      <c r="JBV159" s="498"/>
      <c r="JBW159" s="498"/>
      <c r="JBX159" s="498"/>
      <c r="JBY159" s="498"/>
      <c r="JBZ159" s="498"/>
      <c r="JCA159" s="498"/>
      <c r="JCB159" s="498"/>
      <c r="JCC159" s="498"/>
      <c r="JCD159" s="498"/>
      <c r="JCE159" s="498"/>
      <c r="JCF159" s="498"/>
      <c r="JCG159" s="498"/>
      <c r="JCH159" s="498"/>
      <c r="JCI159" s="498"/>
      <c r="JCJ159" s="498"/>
      <c r="JCK159" s="498"/>
      <c r="JCL159" s="498"/>
      <c r="JCM159" s="498"/>
      <c r="JCN159" s="498"/>
      <c r="JCO159" s="498"/>
      <c r="JCP159" s="498"/>
      <c r="JCQ159" s="498"/>
      <c r="JCR159" s="498"/>
      <c r="JCS159" s="498"/>
      <c r="JCT159" s="498"/>
      <c r="JCU159" s="498"/>
      <c r="JCV159" s="498"/>
      <c r="JCW159" s="498"/>
      <c r="JCX159" s="498"/>
      <c r="JCY159" s="498"/>
      <c r="JCZ159" s="498"/>
      <c r="JDA159" s="498"/>
      <c r="JDB159" s="498"/>
      <c r="JDC159" s="498"/>
      <c r="JDD159" s="498"/>
      <c r="JDE159" s="498"/>
      <c r="JDF159" s="498"/>
      <c r="JDG159" s="498"/>
      <c r="JDH159" s="498"/>
      <c r="JDI159" s="498"/>
      <c r="JDJ159" s="498"/>
      <c r="JDK159" s="498"/>
      <c r="JDL159" s="498"/>
      <c r="JDM159" s="498"/>
      <c r="JDN159" s="498"/>
      <c r="JDO159" s="498"/>
      <c r="JDP159" s="498"/>
      <c r="JDQ159" s="498"/>
      <c r="JDR159" s="498"/>
      <c r="JDS159" s="498"/>
      <c r="JDT159" s="498"/>
      <c r="JDU159" s="498"/>
      <c r="JDV159" s="498"/>
      <c r="JDW159" s="498"/>
      <c r="JDX159" s="498"/>
      <c r="JDY159" s="498"/>
      <c r="JDZ159" s="498"/>
      <c r="JEA159" s="498"/>
      <c r="JEB159" s="498"/>
      <c r="JEC159" s="498"/>
      <c r="JED159" s="498"/>
      <c r="JEE159" s="498"/>
      <c r="JEF159" s="498"/>
      <c r="JEG159" s="498"/>
      <c r="JEH159" s="498"/>
      <c r="JEI159" s="498"/>
      <c r="JEJ159" s="498"/>
      <c r="JEK159" s="498"/>
      <c r="JEL159" s="498"/>
      <c r="JEM159" s="498"/>
      <c r="JEN159" s="498"/>
      <c r="JEO159" s="498"/>
      <c r="JEP159" s="498"/>
      <c r="JEQ159" s="498"/>
      <c r="JER159" s="498"/>
      <c r="JES159" s="498"/>
      <c r="JET159" s="498"/>
      <c r="JEU159" s="498"/>
      <c r="JEV159" s="498"/>
      <c r="JEW159" s="498"/>
      <c r="JEX159" s="498"/>
      <c r="JEY159" s="498"/>
      <c r="JEZ159" s="498"/>
      <c r="JFA159" s="498"/>
      <c r="JFB159" s="498"/>
      <c r="JFC159" s="498"/>
      <c r="JFD159" s="498"/>
      <c r="JFE159" s="498"/>
      <c r="JFF159" s="498"/>
      <c r="JFG159" s="498"/>
      <c r="JFH159" s="498"/>
      <c r="JFI159" s="498"/>
      <c r="JFJ159" s="498"/>
      <c r="JFK159" s="498"/>
      <c r="JFL159" s="498"/>
      <c r="JFM159" s="498"/>
      <c r="JFN159" s="498"/>
      <c r="JFO159" s="498"/>
      <c r="JFP159" s="498"/>
      <c r="JFQ159" s="498"/>
      <c r="JFR159" s="498"/>
      <c r="JFS159" s="498"/>
      <c r="JFT159" s="498"/>
      <c r="JFU159" s="498"/>
      <c r="JFV159" s="498"/>
      <c r="JFW159" s="498"/>
      <c r="JFX159" s="498"/>
      <c r="JFY159" s="498"/>
      <c r="JFZ159" s="498"/>
      <c r="JGA159" s="498"/>
      <c r="JGB159" s="498"/>
      <c r="JGC159" s="498"/>
      <c r="JGD159" s="498"/>
      <c r="JGE159" s="498"/>
      <c r="JGF159" s="498"/>
      <c r="JGG159" s="498"/>
      <c r="JGH159" s="498"/>
      <c r="JGI159" s="498"/>
      <c r="JGJ159" s="498"/>
      <c r="JGK159" s="498"/>
      <c r="JGL159" s="498"/>
      <c r="JGM159" s="498"/>
      <c r="JGN159" s="498"/>
      <c r="JGO159" s="498"/>
      <c r="JGP159" s="498"/>
      <c r="JGQ159" s="498"/>
      <c r="JGR159" s="498"/>
      <c r="JGS159" s="498"/>
      <c r="JGT159" s="498"/>
      <c r="JGU159" s="498"/>
      <c r="JGV159" s="498"/>
      <c r="JGW159" s="498"/>
      <c r="JGX159" s="498"/>
      <c r="JGY159" s="498"/>
      <c r="JGZ159" s="498"/>
      <c r="JHA159" s="498"/>
      <c r="JHB159" s="498"/>
      <c r="JHC159" s="498"/>
      <c r="JHD159" s="498"/>
      <c r="JHE159" s="498"/>
      <c r="JHF159" s="498"/>
      <c r="JHG159" s="498"/>
      <c r="JHH159" s="498"/>
      <c r="JHI159" s="498"/>
      <c r="JHJ159" s="498"/>
      <c r="JHK159" s="498"/>
      <c r="JHL159" s="498"/>
      <c r="JHM159" s="498"/>
      <c r="JHN159" s="498"/>
      <c r="JHO159" s="498"/>
      <c r="JHP159" s="498"/>
      <c r="JHQ159" s="498"/>
      <c r="JHR159" s="498"/>
      <c r="JHS159" s="498"/>
      <c r="JHT159" s="498"/>
      <c r="JHU159" s="498"/>
      <c r="JHV159" s="498"/>
      <c r="JHW159" s="498"/>
      <c r="JHX159" s="498"/>
      <c r="JHY159" s="498"/>
      <c r="JHZ159" s="498"/>
      <c r="JIA159" s="498"/>
      <c r="JIB159" s="498"/>
      <c r="JIC159" s="498"/>
      <c r="JID159" s="498"/>
      <c r="JIE159" s="498"/>
      <c r="JIF159" s="498"/>
      <c r="JIG159" s="498"/>
      <c r="JIH159" s="498"/>
      <c r="JII159" s="498"/>
      <c r="JIJ159" s="498"/>
      <c r="JIK159" s="498"/>
      <c r="JIL159" s="498"/>
      <c r="JIM159" s="498"/>
      <c r="JIN159" s="498"/>
      <c r="JIO159" s="498"/>
      <c r="JIP159" s="498"/>
      <c r="JIQ159" s="498"/>
      <c r="JIR159" s="498"/>
      <c r="JIS159" s="498"/>
      <c r="JIT159" s="498"/>
      <c r="JIU159" s="498"/>
      <c r="JIV159" s="498"/>
      <c r="JIW159" s="498"/>
      <c r="JIX159" s="498"/>
      <c r="JIY159" s="498"/>
      <c r="JIZ159" s="498"/>
      <c r="JJA159" s="498"/>
      <c r="JJB159" s="498"/>
      <c r="JJC159" s="498"/>
      <c r="JJD159" s="498"/>
      <c r="JJE159" s="498"/>
      <c r="JJF159" s="498"/>
      <c r="JJG159" s="498"/>
      <c r="JJH159" s="498"/>
      <c r="JJI159" s="498"/>
      <c r="JJJ159" s="498"/>
      <c r="JJK159" s="498"/>
      <c r="JJL159" s="498"/>
      <c r="JJM159" s="498"/>
      <c r="JJN159" s="498"/>
      <c r="JJO159" s="498"/>
      <c r="JJP159" s="498"/>
      <c r="JJQ159" s="498"/>
      <c r="JJR159" s="498"/>
      <c r="JJS159" s="498"/>
      <c r="JJT159" s="498"/>
      <c r="JJU159" s="498"/>
      <c r="JJV159" s="498"/>
      <c r="JJW159" s="498"/>
      <c r="JJX159" s="498"/>
      <c r="JJY159" s="498"/>
      <c r="JJZ159" s="498"/>
      <c r="JKA159" s="498"/>
      <c r="JKB159" s="498"/>
      <c r="JKC159" s="498"/>
      <c r="JKD159" s="498"/>
      <c r="JKE159" s="498"/>
      <c r="JKF159" s="498"/>
      <c r="JKG159" s="498"/>
      <c r="JKH159" s="498"/>
      <c r="JKI159" s="498"/>
      <c r="JKJ159" s="498"/>
      <c r="JKK159" s="498"/>
      <c r="JKL159" s="498"/>
      <c r="JKM159" s="498"/>
      <c r="JKN159" s="498"/>
      <c r="JKO159" s="498"/>
      <c r="JKP159" s="498"/>
      <c r="JKQ159" s="498"/>
      <c r="JKR159" s="498"/>
      <c r="JKS159" s="498"/>
      <c r="JKT159" s="498"/>
      <c r="JKU159" s="498"/>
      <c r="JKV159" s="498"/>
      <c r="JKW159" s="498"/>
      <c r="JKX159" s="498"/>
      <c r="JKY159" s="498"/>
      <c r="JKZ159" s="498"/>
      <c r="JLA159" s="498"/>
      <c r="JLB159" s="498"/>
      <c r="JLC159" s="498"/>
      <c r="JLD159" s="498"/>
      <c r="JLE159" s="498"/>
      <c r="JLF159" s="498"/>
      <c r="JLG159" s="498"/>
      <c r="JLH159" s="498"/>
      <c r="JLI159" s="498"/>
      <c r="JLJ159" s="498"/>
      <c r="JLK159" s="498"/>
      <c r="JLL159" s="498"/>
      <c r="JLM159" s="498"/>
      <c r="JLN159" s="498"/>
      <c r="JLO159" s="498"/>
      <c r="JLP159" s="498"/>
      <c r="JLQ159" s="498"/>
      <c r="JLR159" s="498"/>
      <c r="JLS159" s="498"/>
      <c r="JLT159" s="498"/>
      <c r="JLU159" s="498"/>
      <c r="JLV159" s="498"/>
      <c r="JLW159" s="498"/>
      <c r="JLX159" s="498"/>
      <c r="JLY159" s="498"/>
      <c r="JLZ159" s="498"/>
      <c r="JMA159" s="498"/>
      <c r="JMB159" s="498"/>
      <c r="JMC159" s="498"/>
      <c r="JMD159" s="498"/>
      <c r="JME159" s="498"/>
      <c r="JMF159" s="498"/>
      <c r="JMG159" s="498"/>
      <c r="JMH159" s="498"/>
      <c r="JMI159" s="498"/>
      <c r="JMJ159" s="498"/>
      <c r="JMK159" s="498"/>
      <c r="JML159" s="498"/>
      <c r="JMM159" s="498"/>
      <c r="JMN159" s="498"/>
      <c r="JMO159" s="498"/>
      <c r="JMP159" s="498"/>
      <c r="JMQ159" s="498"/>
      <c r="JMR159" s="498"/>
      <c r="JMS159" s="498"/>
      <c r="JMT159" s="498"/>
      <c r="JMU159" s="498"/>
      <c r="JMV159" s="498"/>
      <c r="JMW159" s="498"/>
      <c r="JMX159" s="498"/>
      <c r="JMY159" s="498"/>
      <c r="JMZ159" s="498"/>
      <c r="JNA159" s="498"/>
      <c r="JNB159" s="498"/>
      <c r="JNC159" s="498"/>
      <c r="JND159" s="498"/>
      <c r="JNE159" s="498"/>
      <c r="JNF159" s="498"/>
      <c r="JNG159" s="498"/>
      <c r="JNH159" s="498"/>
      <c r="JNI159" s="498"/>
      <c r="JNJ159" s="498"/>
      <c r="JNK159" s="498"/>
      <c r="JNL159" s="498"/>
      <c r="JNM159" s="498"/>
      <c r="JNN159" s="498"/>
      <c r="JNO159" s="498"/>
      <c r="JNP159" s="498"/>
      <c r="JNQ159" s="498"/>
      <c r="JNR159" s="498"/>
      <c r="JNS159" s="498"/>
      <c r="JNT159" s="498"/>
      <c r="JNU159" s="498"/>
      <c r="JNV159" s="498"/>
      <c r="JNW159" s="498"/>
      <c r="JNX159" s="498"/>
      <c r="JNY159" s="498"/>
      <c r="JNZ159" s="498"/>
      <c r="JOA159" s="498"/>
      <c r="JOB159" s="498"/>
      <c r="JOC159" s="498"/>
      <c r="JOD159" s="498"/>
      <c r="JOE159" s="498"/>
      <c r="JOF159" s="498"/>
      <c r="JOG159" s="498"/>
      <c r="JOH159" s="498"/>
      <c r="JOI159" s="498"/>
      <c r="JOJ159" s="498"/>
      <c r="JOK159" s="498"/>
      <c r="JOL159" s="498"/>
      <c r="JOM159" s="498"/>
      <c r="JON159" s="498"/>
      <c r="JOO159" s="498"/>
      <c r="JOP159" s="498"/>
      <c r="JOQ159" s="498"/>
      <c r="JOR159" s="498"/>
      <c r="JOS159" s="498"/>
      <c r="JOT159" s="498"/>
      <c r="JOU159" s="498"/>
      <c r="JOV159" s="498"/>
      <c r="JOW159" s="498"/>
      <c r="JOX159" s="498"/>
      <c r="JOY159" s="498"/>
      <c r="JOZ159" s="498"/>
      <c r="JPA159" s="498"/>
      <c r="JPB159" s="498"/>
      <c r="JPC159" s="498"/>
      <c r="JPD159" s="498"/>
      <c r="JPE159" s="498"/>
      <c r="JPF159" s="498"/>
      <c r="JPG159" s="498"/>
      <c r="JPH159" s="498"/>
      <c r="JPI159" s="498"/>
      <c r="JPJ159" s="498"/>
      <c r="JPK159" s="498"/>
      <c r="JPL159" s="498"/>
      <c r="JPM159" s="498"/>
      <c r="JPN159" s="498"/>
      <c r="JPO159" s="498"/>
      <c r="JPP159" s="498"/>
      <c r="JPQ159" s="498"/>
      <c r="JPR159" s="498"/>
      <c r="JPS159" s="498"/>
      <c r="JPT159" s="498"/>
      <c r="JPU159" s="498"/>
      <c r="JPV159" s="498"/>
      <c r="JPW159" s="498"/>
      <c r="JPX159" s="498"/>
      <c r="JPY159" s="498"/>
      <c r="JPZ159" s="498"/>
      <c r="JQA159" s="498"/>
      <c r="JQB159" s="498"/>
      <c r="JQC159" s="498"/>
      <c r="JQD159" s="498"/>
      <c r="JQE159" s="498"/>
      <c r="JQF159" s="498"/>
      <c r="JQG159" s="498"/>
      <c r="JQH159" s="498"/>
      <c r="JQI159" s="498"/>
      <c r="JQJ159" s="498"/>
      <c r="JQK159" s="498"/>
      <c r="JQL159" s="498"/>
      <c r="JQM159" s="498"/>
      <c r="JQN159" s="498"/>
      <c r="JQO159" s="498"/>
      <c r="JQP159" s="498"/>
      <c r="JQQ159" s="498"/>
      <c r="JQR159" s="498"/>
      <c r="JQS159" s="498"/>
      <c r="JQT159" s="498"/>
      <c r="JQU159" s="498"/>
      <c r="JQV159" s="498"/>
      <c r="JQW159" s="498"/>
      <c r="JQX159" s="498"/>
      <c r="JQY159" s="498"/>
      <c r="JQZ159" s="498"/>
      <c r="JRA159" s="498"/>
      <c r="JRB159" s="498"/>
      <c r="JRC159" s="498"/>
      <c r="JRD159" s="498"/>
      <c r="JRE159" s="498"/>
      <c r="JRF159" s="498"/>
      <c r="JRG159" s="498"/>
      <c r="JRH159" s="498"/>
      <c r="JRI159" s="498"/>
      <c r="JRJ159" s="498"/>
      <c r="JRK159" s="498"/>
      <c r="JRL159" s="498"/>
      <c r="JRM159" s="498"/>
      <c r="JRN159" s="498"/>
      <c r="JRO159" s="498"/>
      <c r="JRP159" s="498"/>
      <c r="JRQ159" s="498"/>
      <c r="JRR159" s="498"/>
      <c r="JRS159" s="498"/>
      <c r="JRT159" s="498"/>
      <c r="JRU159" s="498"/>
      <c r="JRV159" s="498"/>
      <c r="JRW159" s="498"/>
      <c r="JRX159" s="498"/>
      <c r="JRY159" s="498"/>
      <c r="JRZ159" s="498"/>
      <c r="JSA159" s="498"/>
      <c r="JSB159" s="498"/>
      <c r="JSC159" s="498"/>
      <c r="JSD159" s="498"/>
      <c r="JSE159" s="498"/>
      <c r="JSF159" s="498"/>
      <c r="JSG159" s="498"/>
      <c r="JSH159" s="498"/>
      <c r="JSI159" s="498"/>
      <c r="JSJ159" s="498"/>
      <c r="JSK159" s="498"/>
      <c r="JSL159" s="498"/>
      <c r="JSM159" s="498"/>
      <c r="JSN159" s="498"/>
      <c r="JSO159" s="498"/>
      <c r="JSP159" s="498"/>
      <c r="JSQ159" s="498"/>
      <c r="JSR159" s="498"/>
      <c r="JSS159" s="498"/>
      <c r="JST159" s="498"/>
      <c r="JSU159" s="498"/>
      <c r="JSV159" s="498"/>
      <c r="JSW159" s="498"/>
      <c r="JSX159" s="498"/>
      <c r="JSY159" s="498"/>
      <c r="JSZ159" s="498"/>
      <c r="JTA159" s="498"/>
      <c r="JTB159" s="498"/>
      <c r="JTC159" s="498"/>
      <c r="JTD159" s="498"/>
      <c r="JTE159" s="498"/>
      <c r="JTF159" s="498"/>
      <c r="JTG159" s="498"/>
      <c r="JTH159" s="498"/>
      <c r="JTI159" s="498"/>
      <c r="JTJ159" s="498"/>
      <c r="JTK159" s="498"/>
      <c r="JTL159" s="498"/>
      <c r="JTM159" s="498"/>
      <c r="JTN159" s="498"/>
      <c r="JTO159" s="498"/>
      <c r="JTP159" s="498"/>
      <c r="JTQ159" s="498"/>
      <c r="JTR159" s="498"/>
      <c r="JTS159" s="498"/>
      <c r="JTT159" s="498"/>
      <c r="JTU159" s="498"/>
      <c r="JTV159" s="498"/>
      <c r="JTW159" s="498"/>
      <c r="JTX159" s="498"/>
      <c r="JTY159" s="498"/>
      <c r="JTZ159" s="498"/>
      <c r="JUA159" s="498"/>
      <c r="JUB159" s="498"/>
      <c r="JUC159" s="498"/>
      <c r="JUD159" s="498"/>
      <c r="JUE159" s="498"/>
      <c r="JUF159" s="498"/>
      <c r="JUG159" s="498"/>
      <c r="JUH159" s="498"/>
      <c r="JUI159" s="498"/>
      <c r="JUJ159" s="498"/>
      <c r="JUK159" s="498"/>
      <c r="JUL159" s="498"/>
      <c r="JUM159" s="498"/>
      <c r="JUN159" s="498"/>
      <c r="JUO159" s="498"/>
      <c r="JUP159" s="498"/>
      <c r="JUQ159" s="498"/>
      <c r="JUR159" s="498"/>
      <c r="JUS159" s="498"/>
      <c r="JUT159" s="498"/>
      <c r="JUU159" s="498"/>
      <c r="JUV159" s="498"/>
      <c r="JUW159" s="498"/>
      <c r="JUX159" s="498"/>
      <c r="JUY159" s="498"/>
      <c r="JUZ159" s="498"/>
      <c r="JVA159" s="498"/>
      <c r="JVB159" s="498"/>
      <c r="JVC159" s="498"/>
      <c r="JVD159" s="498"/>
      <c r="JVE159" s="498"/>
      <c r="JVF159" s="498"/>
      <c r="JVG159" s="498"/>
      <c r="JVH159" s="498"/>
      <c r="JVI159" s="498"/>
      <c r="JVJ159" s="498"/>
      <c r="JVK159" s="498"/>
      <c r="JVL159" s="498"/>
      <c r="JVM159" s="498"/>
      <c r="JVN159" s="498"/>
      <c r="JVO159" s="498"/>
      <c r="JVP159" s="498"/>
      <c r="JVQ159" s="498"/>
      <c r="JVR159" s="498"/>
      <c r="JVS159" s="498"/>
      <c r="JVT159" s="498"/>
      <c r="JVU159" s="498"/>
      <c r="JVV159" s="498"/>
      <c r="JVW159" s="498"/>
      <c r="JVX159" s="498"/>
      <c r="JVY159" s="498"/>
      <c r="JVZ159" s="498"/>
      <c r="JWA159" s="498"/>
      <c r="JWB159" s="498"/>
      <c r="JWC159" s="498"/>
      <c r="JWD159" s="498"/>
      <c r="JWE159" s="498"/>
      <c r="JWF159" s="498"/>
      <c r="JWG159" s="498"/>
      <c r="JWH159" s="498"/>
      <c r="JWI159" s="498"/>
      <c r="JWJ159" s="498"/>
      <c r="JWK159" s="498"/>
      <c r="JWL159" s="498"/>
      <c r="JWM159" s="498"/>
      <c r="JWN159" s="498"/>
      <c r="JWO159" s="498"/>
      <c r="JWP159" s="498"/>
      <c r="JWQ159" s="498"/>
      <c r="JWR159" s="498"/>
      <c r="JWS159" s="498"/>
      <c r="JWT159" s="498"/>
      <c r="JWU159" s="498"/>
      <c r="JWV159" s="498"/>
      <c r="JWW159" s="498"/>
      <c r="JWX159" s="498"/>
      <c r="JWY159" s="498"/>
      <c r="JWZ159" s="498"/>
      <c r="JXA159" s="498"/>
      <c r="JXB159" s="498"/>
      <c r="JXC159" s="498"/>
      <c r="JXD159" s="498"/>
      <c r="JXE159" s="498"/>
      <c r="JXF159" s="498"/>
      <c r="JXG159" s="498"/>
      <c r="JXH159" s="498"/>
      <c r="JXI159" s="498"/>
      <c r="JXJ159" s="498"/>
      <c r="JXK159" s="498"/>
      <c r="JXL159" s="498"/>
      <c r="JXM159" s="498"/>
      <c r="JXN159" s="498"/>
      <c r="JXO159" s="498"/>
      <c r="JXP159" s="498"/>
      <c r="JXQ159" s="498"/>
      <c r="JXR159" s="498"/>
      <c r="JXS159" s="498"/>
      <c r="JXT159" s="498"/>
      <c r="JXU159" s="498"/>
      <c r="JXV159" s="498"/>
      <c r="JXW159" s="498"/>
      <c r="JXX159" s="498"/>
      <c r="JXY159" s="498"/>
      <c r="JXZ159" s="498"/>
      <c r="JYA159" s="498"/>
      <c r="JYB159" s="498"/>
      <c r="JYC159" s="498"/>
      <c r="JYD159" s="498"/>
      <c r="JYE159" s="498"/>
      <c r="JYF159" s="498"/>
      <c r="JYG159" s="498"/>
      <c r="JYH159" s="498"/>
      <c r="JYI159" s="498"/>
      <c r="JYJ159" s="498"/>
      <c r="JYK159" s="498"/>
      <c r="JYL159" s="498"/>
      <c r="JYM159" s="498"/>
      <c r="JYN159" s="498"/>
      <c r="JYO159" s="498"/>
      <c r="JYP159" s="498"/>
      <c r="JYQ159" s="498"/>
      <c r="JYR159" s="498"/>
      <c r="JYS159" s="498"/>
      <c r="JYT159" s="498"/>
      <c r="JYU159" s="498"/>
      <c r="JYV159" s="498"/>
      <c r="JYW159" s="498"/>
      <c r="JYX159" s="498"/>
      <c r="JYY159" s="498"/>
      <c r="JYZ159" s="498"/>
      <c r="JZA159" s="498"/>
      <c r="JZB159" s="498"/>
      <c r="JZC159" s="498"/>
      <c r="JZD159" s="498"/>
      <c r="JZE159" s="498"/>
      <c r="JZF159" s="498"/>
      <c r="JZG159" s="498"/>
      <c r="JZH159" s="498"/>
      <c r="JZI159" s="498"/>
      <c r="JZJ159" s="498"/>
      <c r="JZK159" s="498"/>
      <c r="JZL159" s="498"/>
      <c r="JZM159" s="498"/>
      <c r="JZN159" s="498"/>
      <c r="JZO159" s="498"/>
      <c r="JZP159" s="498"/>
      <c r="JZQ159" s="498"/>
      <c r="JZR159" s="498"/>
      <c r="JZS159" s="498"/>
      <c r="JZT159" s="498"/>
      <c r="JZU159" s="498"/>
      <c r="JZV159" s="498"/>
      <c r="JZW159" s="498"/>
      <c r="JZX159" s="498"/>
      <c r="JZY159" s="498"/>
      <c r="JZZ159" s="498"/>
      <c r="KAA159" s="498"/>
      <c r="KAB159" s="498"/>
      <c r="KAC159" s="498"/>
      <c r="KAD159" s="498"/>
      <c r="KAE159" s="498"/>
      <c r="KAF159" s="498"/>
      <c r="KAG159" s="498"/>
      <c r="KAH159" s="498"/>
      <c r="KAI159" s="498"/>
      <c r="KAJ159" s="498"/>
      <c r="KAK159" s="498"/>
      <c r="KAL159" s="498"/>
      <c r="KAM159" s="498"/>
      <c r="KAN159" s="498"/>
      <c r="KAO159" s="498"/>
      <c r="KAP159" s="498"/>
      <c r="KAQ159" s="498"/>
      <c r="KAR159" s="498"/>
      <c r="KAS159" s="498"/>
      <c r="KAT159" s="498"/>
      <c r="KAU159" s="498"/>
      <c r="KAV159" s="498"/>
      <c r="KAW159" s="498"/>
      <c r="KAX159" s="498"/>
      <c r="KAY159" s="498"/>
      <c r="KAZ159" s="498"/>
      <c r="KBA159" s="498"/>
      <c r="KBB159" s="498"/>
      <c r="KBC159" s="498"/>
      <c r="KBD159" s="498"/>
      <c r="KBE159" s="498"/>
      <c r="KBF159" s="498"/>
      <c r="KBG159" s="498"/>
      <c r="KBH159" s="498"/>
      <c r="KBI159" s="498"/>
      <c r="KBJ159" s="498"/>
      <c r="KBK159" s="498"/>
      <c r="KBL159" s="498"/>
      <c r="KBM159" s="498"/>
      <c r="KBN159" s="498"/>
      <c r="KBO159" s="498"/>
      <c r="KBP159" s="498"/>
      <c r="KBQ159" s="498"/>
      <c r="KBR159" s="498"/>
      <c r="KBS159" s="498"/>
      <c r="KBT159" s="498"/>
      <c r="KBU159" s="498"/>
      <c r="KBV159" s="498"/>
      <c r="KBW159" s="498"/>
      <c r="KBX159" s="498"/>
      <c r="KBY159" s="498"/>
      <c r="KBZ159" s="498"/>
      <c r="KCA159" s="498"/>
      <c r="KCB159" s="498"/>
      <c r="KCC159" s="498"/>
      <c r="KCD159" s="498"/>
      <c r="KCE159" s="498"/>
      <c r="KCF159" s="498"/>
      <c r="KCG159" s="498"/>
      <c r="KCH159" s="498"/>
      <c r="KCI159" s="498"/>
      <c r="KCJ159" s="498"/>
      <c r="KCK159" s="498"/>
      <c r="KCL159" s="498"/>
      <c r="KCM159" s="498"/>
      <c r="KCN159" s="498"/>
      <c r="KCO159" s="498"/>
      <c r="KCP159" s="498"/>
      <c r="KCQ159" s="498"/>
      <c r="KCR159" s="498"/>
      <c r="KCS159" s="498"/>
      <c r="KCT159" s="498"/>
      <c r="KCU159" s="498"/>
      <c r="KCV159" s="498"/>
      <c r="KCW159" s="498"/>
      <c r="KCX159" s="498"/>
      <c r="KCY159" s="498"/>
      <c r="KCZ159" s="498"/>
      <c r="KDA159" s="498"/>
      <c r="KDB159" s="498"/>
      <c r="KDC159" s="498"/>
      <c r="KDD159" s="498"/>
      <c r="KDE159" s="498"/>
      <c r="KDF159" s="498"/>
      <c r="KDG159" s="498"/>
      <c r="KDH159" s="498"/>
      <c r="KDI159" s="498"/>
      <c r="KDJ159" s="498"/>
      <c r="KDK159" s="498"/>
      <c r="KDL159" s="498"/>
      <c r="KDM159" s="498"/>
      <c r="KDN159" s="498"/>
      <c r="KDO159" s="498"/>
      <c r="KDP159" s="498"/>
      <c r="KDQ159" s="498"/>
      <c r="KDR159" s="498"/>
      <c r="KDS159" s="498"/>
      <c r="KDT159" s="498"/>
      <c r="KDU159" s="498"/>
      <c r="KDV159" s="498"/>
      <c r="KDW159" s="498"/>
      <c r="KDX159" s="498"/>
      <c r="KDY159" s="498"/>
      <c r="KDZ159" s="498"/>
      <c r="KEA159" s="498"/>
      <c r="KEB159" s="498"/>
      <c r="KEC159" s="498"/>
      <c r="KED159" s="498"/>
      <c r="KEE159" s="498"/>
      <c r="KEF159" s="498"/>
      <c r="KEG159" s="498"/>
      <c r="KEH159" s="498"/>
      <c r="KEI159" s="498"/>
      <c r="KEJ159" s="498"/>
      <c r="KEK159" s="498"/>
      <c r="KEL159" s="498"/>
      <c r="KEM159" s="498"/>
      <c r="KEN159" s="498"/>
      <c r="KEO159" s="498"/>
      <c r="KEP159" s="498"/>
      <c r="KEQ159" s="498"/>
      <c r="KER159" s="498"/>
      <c r="KES159" s="498"/>
      <c r="KET159" s="498"/>
      <c r="KEU159" s="498"/>
      <c r="KEV159" s="498"/>
      <c r="KEW159" s="498"/>
      <c r="KEX159" s="498"/>
      <c r="KEY159" s="498"/>
      <c r="KEZ159" s="498"/>
      <c r="KFA159" s="498"/>
      <c r="KFB159" s="498"/>
      <c r="KFC159" s="498"/>
      <c r="KFD159" s="498"/>
      <c r="KFE159" s="498"/>
      <c r="KFF159" s="498"/>
      <c r="KFG159" s="498"/>
      <c r="KFH159" s="498"/>
      <c r="KFI159" s="498"/>
      <c r="KFJ159" s="498"/>
      <c r="KFK159" s="498"/>
      <c r="KFL159" s="498"/>
      <c r="KFM159" s="498"/>
      <c r="KFN159" s="498"/>
      <c r="KFO159" s="498"/>
      <c r="KFP159" s="498"/>
      <c r="KFQ159" s="498"/>
      <c r="KFR159" s="498"/>
      <c r="KFS159" s="498"/>
      <c r="KFT159" s="498"/>
      <c r="KFU159" s="498"/>
      <c r="KFV159" s="498"/>
      <c r="KFW159" s="498"/>
      <c r="KFX159" s="498"/>
      <c r="KFY159" s="498"/>
      <c r="KFZ159" s="498"/>
      <c r="KGA159" s="498"/>
      <c r="KGB159" s="498"/>
      <c r="KGC159" s="498"/>
      <c r="KGD159" s="498"/>
      <c r="KGE159" s="498"/>
      <c r="KGF159" s="498"/>
      <c r="KGG159" s="498"/>
      <c r="KGH159" s="498"/>
      <c r="KGI159" s="498"/>
      <c r="KGJ159" s="498"/>
      <c r="KGK159" s="498"/>
      <c r="KGL159" s="498"/>
      <c r="KGM159" s="498"/>
      <c r="KGN159" s="498"/>
      <c r="KGO159" s="498"/>
      <c r="KGP159" s="498"/>
      <c r="KGQ159" s="498"/>
      <c r="KGR159" s="498"/>
      <c r="KGS159" s="498"/>
      <c r="KGT159" s="498"/>
      <c r="KGU159" s="498"/>
      <c r="KGV159" s="498"/>
      <c r="KGW159" s="498"/>
      <c r="KGX159" s="498"/>
      <c r="KGY159" s="498"/>
      <c r="KGZ159" s="498"/>
      <c r="KHA159" s="498"/>
      <c r="KHB159" s="498"/>
      <c r="KHC159" s="498"/>
      <c r="KHD159" s="498"/>
      <c r="KHE159" s="498"/>
      <c r="KHF159" s="498"/>
      <c r="KHG159" s="498"/>
      <c r="KHH159" s="498"/>
      <c r="KHI159" s="498"/>
      <c r="KHJ159" s="498"/>
      <c r="KHK159" s="498"/>
      <c r="KHL159" s="498"/>
      <c r="KHM159" s="498"/>
      <c r="KHN159" s="498"/>
      <c r="KHO159" s="498"/>
      <c r="KHP159" s="498"/>
      <c r="KHQ159" s="498"/>
      <c r="KHR159" s="498"/>
      <c r="KHS159" s="498"/>
      <c r="KHT159" s="498"/>
      <c r="KHU159" s="498"/>
      <c r="KHV159" s="498"/>
      <c r="KHW159" s="498"/>
      <c r="KHX159" s="498"/>
      <c r="KHY159" s="498"/>
      <c r="KHZ159" s="498"/>
      <c r="KIA159" s="498"/>
      <c r="KIB159" s="498"/>
      <c r="KIC159" s="498"/>
      <c r="KID159" s="498"/>
      <c r="KIE159" s="498"/>
      <c r="KIF159" s="498"/>
      <c r="KIG159" s="498"/>
      <c r="KIH159" s="498"/>
      <c r="KII159" s="498"/>
      <c r="KIJ159" s="498"/>
      <c r="KIK159" s="498"/>
      <c r="KIL159" s="498"/>
      <c r="KIM159" s="498"/>
      <c r="KIN159" s="498"/>
      <c r="KIO159" s="498"/>
      <c r="KIP159" s="498"/>
      <c r="KIQ159" s="498"/>
      <c r="KIR159" s="498"/>
      <c r="KIS159" s="498"/>
      <c r="KIT159" s="498"/>
      <c r="KIU159" s="498"/>
      <c r="KIV159" s="498"/>
      <c r="KIW159" s="498"/>
      <c r="KIX159" s="498"/>
      <c r="KIY159" s="498"/>
      <c r="KIZ159" s="498"/>
      <c r="KJA159" s="498"/>
      <c r="KJB159" s="498"/>
      <c r="KJC159" s="498"/>
      <c r="KJD159" s="498"/>
      <c r="KJE159" s="498"/>
      <c r="KJF159" s="498"/>
      <c r="KJG159" s="498"/>
      <c r="KJH159" s="498"/>
      <c r="KJI159" s="498"/>
      <c r="KJJ159" s="498"/>
      <c r="KJK159" s="498"/>
      <c r="KJL159" s="498"/>
      <c r="KJM159" s="498"/>
      <c r="KJN159" s="498"/>
      <c r="KJO159" s="498"/>
      <c r="KJP159" s="498"/>
      <c r="KJQ159" s="498"/>
      <c r="KJR159" s="498"/>
      <c r="KJS159" s="498"/>
      <c r="KJT159" s="498"/>
      <c r="KJU159" s="498"/>
      <c r="KJV159" s="498"/>
      <c r="KJW159" s="498"/>
      <c r="KJX159" s="498"/>
      <c r="KJY159" s="498"/>
      <c r="KJZ159" s="498"/>
      <c r="KKA159" s="498"/>
      <c r="KKB159" s="498"/>
      <c r="KKC159" s="498"/>
      <c r="KKD159" s="498"/>
      <c r="KKE159" s="498"/>
      <c r="KKF159" s="498"/>
      <c r="KKG159" s="498"/>
      <c r="KKH159" s="498"/>
      <c r="KKI159" s="498"/>
      <c r="KKJ159" s="498"/>
      <c r="KKK159" s="498"/>
      <c r="KKL159" s="498"/>
      <c r="KKM159" s="498"/>
      <c r="KKN159" s="498"/>
      <c r="KKO159" s="498"/>
      <c r="KKP159" s="498"/>
      <c r="KKQ159" s="498"/>
      <c r="KKR159" s="498"/>
      <c r="KKS159" s="498"/>
      <c r="KKT159" s="498"/>
      <c r="KKU159" s="498"/>
      <c r="KKV159" s="498"/>
      <c r="KKW159" s="498"/>
      <c r="KKX159" s="498"/>
      <c r="KKY159" s="498"/>
      <c r="KKZ159" s="498"/>
      <c r="KLA159" s="498"/>
      <c r="KLB159" s="498"/>
      <c r="KLC159" s="498"/>
      <c r="KLD159" s="498"/>
      <c r="KLE159" s="498"/>
      <c r="KLF159" s="498"/>
      <c r="KLG159" s="498"/>
      <c r="KLH159" s="498"/>
      <c r="KLI159" s="498"/>
      <c r="KLJ159" s="498"/>
      <c r="KLK159" s="498"/>
      <c r="KLL159" s="498"/>
      <c r="KLM159" s="498"/>
      <c r="KLN159" s="498"/>
      <c r="KLO159" s="498"/>
      <c r="KLP159" s="498"/>
      <c r="KLQ159" s="498"/>
      <c r="KLR159" s="498"/>
      <c r="KLS159" s="498"/>
      <c r="KLT159" s="498"/>
      <c r="KLU159" s="498"/>
      <c r="KLV159" s="498"/>
      <c r="KLW159" s="498"/>
      <c r="KLX159" s="498"/>
      <c r="KLY159" s="498"/>
      <c r="KLZ159" s="498"/>
      <c r="KMA159" s="498"/>
      <c r="KMB159" s="498"/>
      <c r="KMC159" s="498"/>
      <c r="KMD159" s="498"/>
      <c r="KME159" s="498"/>
      <c r="KMF159" s="498"/>
      <c r="KMG159" s="498"/>
      <c r="KMH159" s="498"/>
      <c r="KMI159" s="498"/>
      <c r="KMJ159" s="498"/>
      <c r="KMK159" s="498"/>
      <c r="KML159" s="498"/>
      <c r="KMM159" s="498"/>
      <c r="KMN159" s="498"/>
      <c r="KMO159" s="498"/>
      <c r="KMP159" s="498"/>
      <c r="KMQ159" s="498"/>
      <c r="KMR159" s="498"/>
      <c r="KMS159" s="498"/>
      <c r="KMT159" s="498"/>
      <c r="KMU159" s="498"/>
      <c r="KMV159" s="498"/>
      <c r="KMW159" s="498"/>
      <c r="KMX159" s="498"/>
      <c r="KMY159" s="498"/>
      <c r="KMZ159" s="498"/>
      <c r="KNA159" s="498"/>
      <c r="KNB159" s="498"/>
      <c r="KNC159" s="498"/>
      <c r="KND159" s="498"/>
      <c r="KNE159" s="498"/>
      <c r="KNF159" s="498"/>
      <c r="KNG159" s="498"/>
      <c r="KNH159" s="498"/>
      <c r="KNI159" s="498"/>
      <c r="KNJ159" s="498"/>
      <c r="KNK159" s="498"/>
      <c r="KNL159" s="498"/>
      <c r="KNM159" s="498"/>
      <c r="KNN159" s="498"/>
      <c r="KNO159" s="498"/>
      <c r="KNP159" s="498"/>
      <c r="KNQ159" s="498"/>
      <c r="KNR159" s="498"/>
      <c r="KNS159" s="498"/>
      <c r="KNT159" s="498"/>
      <c r="KNU159" s="498"/>
      <c r="KNV159" s="498"/>
      <c r="KNW159" s="498"/>
      <c r="KNX159" s="498"/>
      <c r="KNY159" s="498"/>
      <c r="KNZ159" s="498"/>
      <c r="KOA159" s="498"/>
      <c r="KOB159" s="498"/>
      <c r="KOC159" s="498"/>
      <c r="KOD159" s="498"/>
      <c r="KOE159" s="498"/>
      <c r="KOF159" s="498"/>
      <c r="KOG159" s="498"/>
      <c r="KOH159" s="498"/>
      <c r="KOI159" s="498"/>
      <c r="KOJ159" s="498"/>
      <c r="KOK159" s="498"/>
      <c r="KOL159" s="498"/>
      <c r="KOM159" s="498"/>
      <c r="KON159" s="498"/>
      <c r="KOO159" s="498"/>
      <c r="KOP159" s="498"/>
      <c r="KOQ159" s="498"/>
      <c r="KOR159" s="498"/>
      <c r="KOS159" s="498"/>
      <c r="KOT159" s="498"/>
      <c r="KOU159" s="498"/>
      <c r="KOV159" s="498"/>
      <c r="KOW159" s="498"/>
      <c r="KOX159" s="498"/>
      <c r="KOY159" s="498"/>
      <c r="KOZ159" s="498"/>
      <c r="KPA159" s="498"/>
      <c r="KPB159" s="498"/>
      <c r="KPC159" s="498"/>
      <c r="KPD159" s="498"/>
      <c r="KPE159" s="498"/>
      <c r="KPF159" s="498"/>
      <c r="KPG159" s="498"/>
      <c r="KPH159" s="498"/>
      <c r="KPI159" s="498"/>
      <c r="KPJ159" s="498"/>
      <c r="KPK159" s="498"/>
      <c r="KPL159" s="498"/>
      <c r="KPM159" s="498"/>
      <c r="KPN159" s="498"/>
      <c r="KPO159" s="498"/>
      <c r="KPP159" s="498"/>
      <c r="KPQ159" s="498"/>
      <c r="KPR159" s="498"/>
      <c r="KPS159" s="498"/>
      <c r="KPT159" s="498"/>
      <c r="KPU159" s="498"/>
      <c r="KPV159" s="498"/>
      <c r="KPW159" s="498"/>
      <c r="KPX159" s="498"/>
      <c r="KPY159" s="498"/>
      <c r="KPZ159" s="498"/>
      <c r="KQA159" s="498"/>
      <c r="KQB159" s="498"/>
      <c r="KQC159" s="498"/>
      <c r="KQD159" s="498"/>
      <c r="KQE159" s="498"/>
      <c r="KQF159" s="498"/>
      <c r="KQG159" s="498"/>
      <c r="KQH159" s="498"/>
      <c r="KQI159" s="498"/>
      <c r="KQJ159" s="498"/>
      <c r="KQK159" s="498"/>
      <c r="KQL159" s="498"/>
      <c r="KQM159" s="498"/>
      <c r="KQN159" s="498"/>
      <c r="KQO159" s="498"/>
      <c r="KQP159" s="498"/>
      <c r="KQQ159" s="498"/>
      <c r="KQR159" s="498"/>
      <c r="KQS159" s="498"/>
      <c r="KQT159" s="498"/>
      <c r="KQU159" s="498"/>
      <c r="KQV159" s="498"/>
      <c r="KQW159" s="498"/>
      <c r="KQX159" s="498"/>
      <c r="KQY159" s="498"/>
      <c r="KQZ159" s="498"/>
      <c r="KRA159" s="498"/>
      <c r="KRB159" s="498"/>
      <c r="KRC159" s="498"/>
      <c r="KRD159" s="498"/>
      <c r="KRE159" s="498"/>
      <c r="KRF159" s="498"/>
      <c r="KRG159" s="498"/>
      <c r="KRH159" s="498"/>
      <c r="KRI159" s="498"/>
      <c r="KRJ159" s="498"/>
      <c r="KRK159" s="498"/>
      <c r="KRL159" s="498"/>
      <c r="KRM159" s="498"/>
      <c r="KRN159" s="498"/>
      <c r="KRO159" s="498"/>
      <c r="KRP159" s="498"/>
      <c r="KRQ159" s="498"/>
      <c r="KRR159" s="498"/>
      <c r="KRS159" s="498"/>
      <c r="KRT159" s="498"/>
      <c r="KRU159" s="498"/>
      <c r="KRV159" s="498"/>
      <c r="KRW159" s="498"/>
      <c r="KRX159" s="498"/>
      <c r="KRY159" s="498"/>
      <c r="KRZ159" s="498"/>
      <c r="KSA159" s="498"/>
      <c r="KSB159" s="498"/>
      <c r="KSC159" s="498"/>
      <c r="KSD159" s="498"/>
      <c r="KSE159" s="498"/>
      <c r="KSF159" s="498"/>
      <c r="KSG159" s="498"/>
      <c r="KSH159" s="498"/>
      <c r="KSI159" s="498"/>
      <c r="KSJ159" s="498"/>
      <c r="KSK159" s="498"/>
      <c r="KSL159" s="498"/>
      <c r="KSM159" s="498"/>
      <c r="KSN159" s="498"/>
      <c r="KSO159" s="498"/>
      <c r="KSP159" s="498"/>
      <c r="KSQ159" s="498"/>
      <c r="KSR159" s="498"/>
      <c r="KSS159" s="498"/>
      <c r="KST159" s="498"/>
      <c r="KSU159" s="498"/>
      <c r="KSV159" s="498"/>
      <c r="KSW159" s="498"/>
      <c r="KSX159" s="498"/>
      <c r="KSY159" s="498"/>
      <c r="KSZ159" s="498"/>
      <c r="KTA159" s="498"/>
      <c r="KTB159" s="498"/>
      <c r="KTC159" s="498"/>
      <c r="KTD159" s="498"/>
      <c r="KTE159" s="498"/>
      <c r="KTF159" s="498"/>
      <c r="KTG159" s="498"/>
      <c r="KTH159" s="498"/>
      <c r="KTI159" s="498"/>
      <c r="KTJ159" s="498"/>
      <c r="KTK159" s="498"/>
      <c r="KTL159" s="498"/>
      <c r="KTM159" s="498"/>
      <c r="KTN159" s="498"/>
      <c r="KTO159" s="498"/>
      <c r="KTP159" s="498"/>
      <c r="KTQ159" s="498"/>
      <c r="KTR159" s="498"/>
      <c r="KTS159" s="498"/>
      <c r="KTT159" s="498"/>
      <c r="KTU159" s="498"/>
      <c r="KTV159" s="498"/>
      <c r="KTW159" s="498"/>
      <c r="KTX159" s="498"/>
      <c r="KTY159" s="498"/>
      <c r="KTZ159" s="498"/>
      <c r="KUA159" s="498"/>
      <c r="KUB159" s="498"/>
      <c r="KUC159" s="498"/>
      <c r="KUD159" s="498"/>
      <c r="KUE159" s="498"/>
      <c r="KUF159" s="498"/>
      <c r="KUG159" s="498"/>
      <c r="KUH159" s="498"/>
      <c r="KUI159" s="498"/>
      <c r="KUJ159" s="498"/>
      <c r="KUK159" s="498"/>
      <c r="KUL159" s="498"/>
      <c r="KUM159" s="498"/>
      <c r="KUN159" s="498"/>
      <c r="KUO159" s="498"/>
      <c r="KUP159" s="498"/>
      <c r="KUQ159" s="498"/>
      <c r="KUR159" s="498"/>
      <c r="KUS159" s="498"/>
      <c r="KUT159" s="498"/>
      <c r="KUU159" s="498"/>
      <c r="KUV159" s="498"/>
      <c r="KUW159" s="498"/>
      <c r="KUX159" s="498"/>
      <c r="KUY159" s="498"/>
      <c r="KUZ159" s="498"/>
      <c r="KVA159" s="498"/>
      <c r="KVB159" s="498"/>
      <c r="KVC159" s="498"/>
      <c r="KVD159" s="498"/>
      <c r="KVE159" s="498"/>
      <c r="KVF159" s="498"/>
      <c r="KVG159" s="498"/>
      <c r="KVH159" s="498"/>
      <c r="KVI159" s="498"/>
      <c r="KVJ159" s="498"/>
      <c r="KVK159" s="498"/>
      <c r="KVL159" s="498"/>
      <c r="KVM159" s="498"/>
      <c r="KVN159" s="498"/>
      <c r="KVO159" s="498"/>
      <c r="KVP159" s="498"/>
      <c r="KVQ159" s="498"/>
      <c r="KVR159" s="498"/>
      <c r="KVS159" s="498"/>
      <c r="KVT159" s="498"/>
      <c r="KVU159" s="498"/>
      <c r="KVV159" s="498"/>
      <c r="KVW159" s="498"/>
      <c r="KVX159" s="498"/>
      <c r="KVY159" s="498"/>
      <c r="KVZ159" s="498"/>
      <c r="KWA159" s="498"/>
      <c r="KWB159" s="498"/>
      <c r="KWC159" s="498"/>
      <c r="KWD159" s="498"/>
      <c r="KWE159" s="498"/>
      <c r="KWF159" s="498"/>
      <c r="KWG159" s="498"/>
      <c r="KWH159" s="498"/>
      <c r="KWI159" s="498"/>
      <c r="KWJ159" s="498"/>
      <c r="KWK159" s="498"/>
      <c r="KWL159" s="498"/>
      <c r="KWM159" s="498"/>
      <c r="KWN159" s="498"/>
      <c r="KWO159" s="498"/>
      <c r="KWP159" s="498"/>
      <c r="KWQ159" s="498"/>
      <c r="KWR159" s="498"/>
      <c r="KWS159" s="498"/>
      <c r="KWT159" s="498"/>
      <c r="KWU159" s="498"/>
      <c r="KWV159" s="498"/>
      <c r="KWW159" s="498"/>
      <c r="KWX159" s="498"/>
      <c r="KWY159" s="498"/>
      <c r="KWZ159" s="498"/>
      <c r="KXA159" s="498"/>
      <c r="KXB159" s="498"/>
      <c r="KXC159" s="498"/>
      <c r="KXD159" s="498"/>
      <c r="KXE159" s="498"/>
      <c r="KXF159" s="498"/>
      <c r="KXG159" s="498"/>
      <c r="KXH159" s="498"/>
      <c r="KXI159" s="498"/>
      <c r="KXJ159" s="498"/>
      <c r="KXK159" s="498"/>
      <c r="KXL159" s="498"/>
      <c r="KXM159" s="498"/>
      <c r="KXN159" s="498"/>
      <c r="KXO159" s="498"/>
      <c r="KXP159" s="498"/>
      <c r="KXQ159" s="498"/>
      <c r="KXR159" s="498"/>
      <c r="KXS159" s="498"/>
      <c r="KXT159" s="498"/>
      <c r="KXU159" s="498"/>
      <c r="KXV159" s="498"/>
      <c r="KXW159" s="498"/>
      <c r="KXX159" s="498"/>
      <c r="KXY159" s="498"/>
      <c r="KXZ159" s="498"/>
      <c r="KYA159" s="498"/>
      <c r="KYB159" s="498"/>
      <c r="KYC159" s="498"/>
      <c r="KYD159" s="498"/>
      <c r="KYE159" s="498"/>
      <c r="KYF159" s="498"/>
      <c r="KYG159" s="498"/>
      <c r="KYH159" s="498"/>
      <c r="KYI159" s="498"/>
      <c r="KYJ159" s="498"/>
      <c r="KYK159" s="498"/>
      <c r="KYL159" s="498"/>
      <c r="KYM159" s="498"/>
      <c r="KYN159" s="498"/>
      <c r="KYO159" s="498"/>
      <c r="KYP159" s="498"/>
      <c r="KYQ159" s="498"/>
      <c r="KYR159" s="498"/>
      <c r="KYS159" s="498"/>
      <c r="KYT159" s="498"/>
      <c r="KYU159" s="498"/>
      <c r="KYV159" s="498"/>
      <c r="KYW159" s="498"/>
      <c r="KYX159" s="498"/>
      <c r="KYY159" s="498"/>
      <c r="KYZ159" s="498"/>
      <c r="KZA159" s="498"/>
      <c r="KZB159" s="498"/>
      <c r="KZC159" s="498"/>
      <c r="KZD159" s="498"/>
      <c r="KZE159" s="498"/>
      <c r="KZF159" s="498"/>
      <c r="KZG159" s="498"/>
      <c r="KZH159" s="498"/>
      <c r="KZI159" s="498"/>
      <c r="KZJ159" s="498"/>
      <c r="KZK159" s="498"/>
      <c r="KZL159" s="498"/>
      <c r="KZM159" s="498"/>
      <c r="KZN159" s="498"/>
      <c r="KZO159" s="498"/>
      <c r="KZP159" s="498"/>
      <c r="KZQ159" s="498"/>
      <c r="KZR159" s="498"/>
      <c r="KZS159" s="498"/>
      <c r="KZT159" s="498"/>
      <c r="KZU159" s="498"/>
      <c r="KZV159" s="498"/>
      <c r="KZW159" s="498"/>
      <c r="KZX159" s="498"/>
      <c r="KZY159" s="498"/>
      <c r="KZZ159" s="498"/>
      <c r="LAA159" s="498"/>
      <c r="LAB159" s="498"/>
      <c r="LAC159" s="498"/>
      <c r="LAD159" s="498"/>
      <c r="LAE159" s="498"/>
      <c r="LAF159" s="498"/>
      <c r="LAG159" s="498"/>
      <c r="LAH159" s="498"/>
      <c r="LAI159" s="498"/>
      <c r="LAJ159" s="498"/>
      <c r="LAK159" s="498"/>
      <c r="LAL159" s="498"/>
      <c r="LAM159" s="498"/>
      <c r="LAN159" s="498"/>
      <c r="LAO159" s="498"/>
      <c r="LAP159" s="498"/>
      <c r="LAQ159" s="498"/>
      <c r="LAR159" s="498"/>
      <c r="LAS159" s="498"/>
      <c r="LAT159" s="498"/>
      <c r="LAU159" s="498"/>
      <c r="LAV159" s="498"/>
      <c r="LAW159" s="498"/>
      <c r="LAX159" s="498"/>
      <c r="LAY159" s="498"/>
      <c r="LAZ159" s="498"/>
      <c r="LBA159" s="498"/>
      <c r="LBB159" s="498"/>
      <c r="LBC159" s="498"/>
      <c r="LBD159" s="498"/>
      <c r="LBE159" s="498"/>
      <c r="LBF159" s="498"/>
      <c r="LBG159" s="498"/>
      <c r="LBH159" s="498"/>
      <c r="LBI159" s="498"/>
      <c r="LBJ159" s="498"/>
      <c r="LBK159" s="498"/>
      <c r="LBL159" s="498"/>
      <c r="LBM159" s="498"/>
      <c r="LBN159" s="498"/>
      <c r="LBO159" s="498"/>
      <c r="LBP159" s="498"/>
      <c r="LBQ159" s="498"/>
      <c r="LBR159" s="498"/>
      <c r="LBS159" s="498"/>
      <c r="LBT159" s="498"/>
      <c r="LBU159" s="498"/>
      <c r="LBV159" s="498"/>
      <c r="LBW159" s="498"/>
      <c r="LBX159" s="498"/>
      <c r="LBY159" s="498"/>
      <c r="LBZ159" s="498"/>
      <c r="LCA159" s="498"/>
      <c r="LCB159" s="498"/>
      <c r="LCC159" s="498"/>
      <c r="LCD159" s="498"/>
      <c r="LCE159" s="498"/>
      <c r="LCF159" s="498"/>
      <c r="LCG159" s="498"/>
      <c r="LCH159" s="498"/>
      <c r="LCI159" s="498"/>
      <c r="LCJ159" s="498"/>
      <c r="LCK159" s="498"/>
      <c r="LCL159" s="498"/>
      <c r="LCM159" s="498"/>
      <c r="LCN159" s="498"/>
      <c r="LCO159" s="498"/>
      <c r="LCP159" s="498"/>
      <c r="LCQ159" s="498"/>
      <c r="LCR159" s="498"/>
      <c r="LCS159" s="498"/>
      <c r="LCT159" s="498"/>
      <c r="LCU159" s="498"/>
      <c r="LCV159" s="498"/>
      <c r="LCW159" s="498"/>
      <c r="LCX159" s="498"/>
      <c r="LCY159" s="498"/>
      <c r="LCZ159" s="498"/>
      <c r="LDA159" s="498"/>
      <c r="LDB159" s="498"/>
      <c r="LDC159" s="498"/>
      <c r="LDD159" s="498"/>
      <c r="LDE159" s="498"/>
      <c r="LDF159" s="498"/>
      <c r="LDG159" s="498"/>
      <c r="LDH159" s="498"/>
      <c r="LDI159" s="498"/>
      <c r="LDJ159" s="498"/>
      <c r="LDK159" s="498"/>
      <c r="LDL159" s="498"/>
      <c r="LDM159" s="498"/>
      <c r="LDN159" s="498"/>
      <c r="LDO159" s="498"/>
      <c r="LDP159" s="498"/>
      <c r="LDQ159" s="498"/>
      <c r="LDR159" s="498"/>
      <c r="LDS159" s="498"/>
      <c r="LDT159" s="498"/>
      <c r="LDU159" s="498"/>
      <c r="LDV159" s="498"/>
      <c r="LDW159" s="498"/>
      <c r="LDX159" s="498"/>
      <c r="LDY159" s="498"/>
      <c r="LDZ159" s="498"/>
      <c r="LEA159" s="498"/>
      <c r="LEB159" s="498"/>
      <c r="LEC159" s="498"/>
      <c r="LED159" s="498"/>
      <c r="LEE159" s="498"/>
      <c r="LEF159" s="498"/>
      <c r="LEG159" s="498"/>
      <c r="LEH159" s="498"/>
      <c r="LEI159" s="498"/>
      <c r="LEJ159" s="498"/>
      <c r="LEK159" s="498"/>
      <c r="LEL159" s="498"/>
      <c r="LEM159" s="498"/>
      <c r="LEN159" s="498"/>
      <c r="LEO159" s="498"/>
      <c r="LEP159" s="498"/>
      <c r="LEQ159" s="498"/>
      <c r="LER159" s="498"/>
      <c r="LES159" s="498"/>
      <c r="LET159" s="498"/>
      <c r="LEU159" s="498"/>
      <c r="LEV159" s="498"/>
      <c r="LEW159" s="498"/>
      <c r="LEX159" s="498"/>
      <c r="LEY159" s="498"/>
      <c r="LEZ159" s="498"/>
      <c r="LFA159" s="498"/>
      <c r="LFB159" s="498"/>
      <c r="LFC159" s="498"/>
      <c r="LFD159" s="498"/>
      <c r="LFE159" s="498"/>
      <c r="LFF159" s="498"/>
      <c r="LFG159" s="498"/>
      <c r="LFH159" s="498"/>
      <c r="LFI159" s="498"/>
      <c r="LFJ159" s="498"/>
      <c r="LFK159" s="498"/>
      <c r="LFL159" s="498"/>
      <c r="LFM159" s="498"/>
      <c r="LFN159" s="498"/>
      <c r="LFO159" s="498"/>
      <c r="LFP159" s="498"/>
      <c r="LFQ159" s="498"/>
      <c r="LFR159" s="498"/>
      <c r="LFS159" s="498"/>
      <c r="LFT159" s="498"/>
      <c r="LFU159" s="498"/>
      <c r="LFV159" s="498"/>
      <c r="LFW159" s="498"/>
      <c r="LFX159" s="498"/>
      <c r="LFY159" s="498"/>
      <c r="LFZ159" s="498"/>
      <c r="LGA159" s="498"/>
      <c r="LGB159" s="498"/>
      <c r="LGC159" s="498"/>
      <c r="LGD159" s="498"/>
      <c r="LGE159" s="498"/>
      <c r="LGF159" s="498"/>
      <c r="LGG159" s="498"/>
      <c r="LGH159" s="498"/>
      <c r="LGI159" s="498"/>
      <c r="LGJ159" s="498"/>
      <c r="LGK159" s="498"/>
      <c r="LGL159" s="498"/>
      <c r="LGM159" s="498"/>
      <c r="LGN159" s="498"/>
      <c r="LGO159" s="498"/>
      <c r="LGP159" s="498"/>
      <c r="LGQ159" s="498"/>
      <c r="LGR159" s="498"/>
      <c r="LGS159" s="498"/>
      <c r="LGT159" s="498"/>
      <c r="LGU159" s="498"/>
      <c r="LGV159" s="498"/>
      <c r="LGW159" s="498"/>
      <c r="LGX159" s="498"/>
      <c r="LGY159" s="498"/>
      <c r="LGZ159" s="498"/>
      <c r="LHA159" s="498"/>
      <c r="LHB159" s="498"/>
      <c r="LHC159" s="498"/>
      <c r="LHD159" s="498"/>
      <c r="LHE159" s="498"/>
      <c r="LHF159" s="498"/>
      <c r="LHG159" s="498"/>
      <c r="LHH159" s="498"/>
      <c r="LHI159" s="498"/>
      <c r="LHJ159" s="498"/>
      <c r="LHK159" s="498"/>
      <c r="LHL159" s="498"/>
      <c r="LHM159" s="498"/>
      <c r="LHN159" s="498"/>
      <c r="LHO159" s="498"/>
      <c r="LHP159" s="498"/>
      <c r="LHQ159" s="498"/>
      <c r="LHR159" s="498"/>
      <c r="LHS159" s="498"/>
      <c r="LHT159" s="498"/>
      <c r="LHU159" s="498"/>
      <c r="LHV159" s="498"/>
      <c r="LHW159" s="498"/>
      <c r="LHX159" s="498"/>
      <c r="LHY159" s="498"/>
      <c r="LHZ159" s="498"/>
      <c r="LIA159" s="498"/>
      <c r="LIB159" s="498"/>
      <c r="LIC159" s="498"/>
      <c r="LID159" s="498"/>
      <c r="LIE159" s="498"/>
      <c r="LIF159" s="498"/>
      <c r="LIG159" s="498"/>
      <c r="LIH159" s="498"/>
      <c r="LII159" s="498"/>
      <c r="LIJ159" s="498"/>
      <c r="LIK159" s="498"/>
      <c r="LIL159" s="498"/>
      <c r="LIM159" s="498"/>
      <c r="LIN159" s="498"/>
      <c r="LIO159" s="498"/>
      <c r="LIP159" s="498"/>
      <c r="LIQ159" s="498"/>
      <c r="LIR159" s="498"/>
      <c r="LIS159" s="498"/>
      <c r="LIT159" s="498"/>
      <c r="LIU159" s="498"/>
      <c r="LIV159" s="498"/>
      <c r="LIW159" s="498"/>
      <c r="LIX159" s="498"/>
      <c r="LIY159" s="498"/>
      <c r="LIZ159" s="498"/>
      <c r="LJA159" s="498"/>
      <c r="LJB159" s="498"/>
      <c r="LJC159" s="498"/>
      <c r="LJD159" s="498"/>
      <c r="LJE159" s="498"/>
      <c r="LJF159" s="498"/>
      <c r="LJG159" s="498"/>
      <c r="LJH159" s="498"/>
      <c r="LJI159" s="498"/>
      <c r="LJJ159" s="498"/>
      <c r="LJK159" s="498"/>
      <c r="LJL159" s="498"/>
      <c r="LJM159" s="498"/>
      <c r="LJN159" s="498"/>
      <c r="LJO159" s="498"/>
      <c r="LJP159" s="498"/>
      <c r="LJQ159" s="498"/>
      <c r="LJR159" s="498"/>
      <c r="LJS159" s="498"/>
      <c r="LJT159" s="498"/>
      <c r="LJU159" s="498"/>
      <c r="LJV159" s="498"/>
      <c r="LJW159" s="498"/>
      <c r="LJX159" s="498"/>
      <c r="LJY159" s="498"/>
      <c r="LJZ159" s="498"/>
      <c r="LKA159" s="498"/>
      <c r="LKB159" s="498"/>
      <c r="LKC159" s="498"/>
      <c r="LKD159" s="498"/>
      <c r="LKE159" s="498"/>
      <c r="LKF159" s="498"/>
      <c r="LKG159" s="498"/>
      <c r="LKH159" s="498"/>
      <c r="LKI159" s="498"/>
      <c r="LKJ159" s="498"/>
      <c r="LKK159" s="498"/>
      <c r="LKL159" s="498"/>
      <c r="LKM159" s="498"/>
      <c r="LKN159" s="498"/>
      <c r="LKO159" s="498"/>
      <c r="LKP159" s="498"/>
      <c r="LKQ159" s="498"/>
      <c r="LKR159" s="498"/>
      <c r="LKS159" s="498"/>
      <c r="LKT159" s="498"/>
      <c r="LKU159" s="498"/>
      <c r="LKV159" s="498"/>
      <c r="LKW159" s="498"/>
      <c r="LKX159" s="498"/>
      <c r="LKY159" s="498"/>
      <c r="LKZ159" s="498"/>
      <c r="LLA159" s="498"/>
      <c r="LLB159" s="498"/>
      <c r="LLC159" s="498"/>
      <c r="LLD159" s="498"/>
      <c r="LLE159" s="498"/>
      <c r="LLF159" s="498"/>
      <c r="LLG159" s="498"/>
      <c r="LLH159" s="498"/>
      <c r="LLI159" s="498"/>
      <c r="LLJ159" s="498"/>
      <c r="LLK159" s="498"/>
      <c r="LLL159" s="498"/>
      <c r="LLM159" s="498"/>
      <c r="LLN159" s="498"/>
      <c r="LLO159" s="498"/>
      <c r="LLP159" s="498"/>
      <c r="LLQ159" s="498"/>
      <c r="LLR159" s="498"/>
      <c r="LLS159" s="498"/>
      <c r="LLT159" s="498"/>
      <c r="LLU159" s="498"/>
      <c r="LLV159" s="498"/>
      <c r="LLW159" s="498"/>
      <c r="LLX159" s="498"/>
      <c r="LLY159" s="498"/>
      <c r="LLZ159" s="498"/>
      <c r="LMA159" s="498"/>
      <c r="LMB159" s="498"/>
      <c r="LMC159" s="498"/>
      <c r="LMD159" s="498"/>
      <c r="LME159" s="498"/>
      <c r="LMF159" s="498"/>
      <c r="LMG159" s="498"/>
      <c r="LMH159" s="498"/>
      <c r="LMI159" s="498"/>
      <c r="LMJ159" s="498"/>
      <c r="LMK159" s="498"/>
      <c r="LML159" s="498"/>
      <c r="LMM159" s="498"/>
      <c r="LMN159" s="498"/>
      <c r="LMO159" s="498"/>
      <c r="LMP159" s="498"/>
      <c r="LMQ159" s="498"/>
      <c r="LMR159" s="498"/>
      <c r="LMS159" s="498"/>
      <c r="LMT159" s="498"/>
      <c r="LMU159" s="498"/>
      <c r="LMV159" s="498"/>
      <c r="LMW159" s="498"/>
      <c r="LMX159" s="498"/>
      <c r="LMY159" s="498"/>
      <c r="LMZ159" s="498"/>
      <c r="LNA159" s="498"/>
      <c r="LNB159" s="498"/>
      <c r="LNC159" s="498"/>
      <c r="LND159" s="498"/>
      <c r="LNE159" s="498"/>
      <c r="LNF159" s="498"/>
      <c r="LNG159" s="498"/>
      <c r="LNH159" s="498"/>
      <c r="LNI159" s="498"/>
      <c r="LNJ159" s="498"/>
      <c r="LNK159" s="498"/>
      <c r="LNL159" s="498"/>
      <c r="LNM159" s="498"/>
      <c r="LNN159" s="498"/>
      <c r="LNO159" s="498"/>
      <c r="LNP159" s="498"/>
      <c r="LNQ159" s="498"/>
      <c r="LNR159" s="498"/>
      <c r="LNS159" s="498"/>
      <c r="LNT159" s="498"/>
      <c r="LNU159" s="498"/>
      <c r="LNV159" s="498"/>
      <c r="LNW159" s="498"/>
      <c r="LNX159" s="498"/>
      <c r="LNY159" s="498"/>
      <c r="LNZ159" s="498"/>
      <c r="LOA159" s="498"/>
      <c r="LOB159" s="498"/>
      <c r="LOC159" s="498"/>
      <c r="LOD159" s="498"/>
      <c r="LOE159" s="498"/>
      <c r="LOF159" s="498"/>
      <c r="LOG159" s="498"/>
      <c r="LOH159" s="498"/>
      <c r="LOI159" s="498"/>
      <c r="LOJ159" s="498"/>
      <c r="LOK159" s="498"/>
      <c r="LOL159" s="498"/>
      <c r="LOM159" s="498"/>
      <c r="LON159" s="498"/>
      <c r="LOO159" s="498"/>
      <c r="LOP159" s="498"/>
      <c r="LOQ159" s="498"/>
      <c r="LOR159" s="498"/>
      <c r="LOS159" s="498"/>
      <c r="LOT159" s="498"/>
      <c r="LOU159" s="498"/>
      <c r="LOV159" s="498"/>
      <c r="LOW159" s="498"/>
      <c r="LOX159" s="498"/>
      <c r="LOY159" s="498"/>
      <c r="LOZ159" s="498"/>
      <c r="LPA159" s="498"/>
      <c r="LPB159" s="498"/>
      <c r="LPC159" s="498"/>
      <c r="LPD159" s="498"/>
      <c r="LPE159" s="498"/>
      <c r="LPF159" s="498"/>
      <c r="LPG159" s="498"/>
      <c r="LPH159" s="498"/>
      <c r="LPI159" s="498"/>
      <c r="LPJ159" s="498"/>
      <c r="LPK159" s="498"/>
      <c r="LPL159" s="498"/>
      <c r="LPM159" s="498"/>
      <c r="LPN159" s="498"/>
      <c r="LPO159" s="498"/>
      <c r="LPP159" s="498"/>
      <c r="LPQ159" s="498"/>
      <c r="LPR159" s="498"/>
      <c r="LPS159" s="498"/>
      <c r="LPT159" s="498"/>
      <c r="LPU159" s="498"/>
      <c r="LPV159" s="498"/>
      <c r="LPW159" s="498"/>
      <c r="LPX159" s="498"/>
      <c r="LPY159" s="498"/>
      <c r="LPZ159" s="498"/>
      <c r="LQA159" s="498"/>
      <c r="LQB159" s="498"/>
      <c r="LQC159" s="498"/>
      <c r="LQD159" s="498"/>
      <c r="LQE159" s="498"/>
      <c r="LQF159" s="498"/>
      <c r="LQG159" s="498"/>
      <c r="LQH159" s="498"/>
      <c r="LQI159" s="498"/>
      <c r="LQJ159" s="498"/>
      <c r="LQK159" s="498"/>
      <c r="LQL159" s="498"/>
      <c r="LQM159" s="498"/>
      <c r="LQN159" s="498"/>
      <c r="LQO159" s="498"/>
      <c r="LQP159" s="498"/>
      <c r="LQQ159" s="498"/>
      <c r="LQR159" s="498"/>
      <c r="LQS159" s="498"/>
      <c r="LQT159" s="498"/>
      <c r="LQU159" s="498"/>
      <c r="LQV159" s="498"/>
      <c r="LQW159" s="498"/>
      <c r="LQX159" s="498"/>
      <c r="LQY159" s="498"/>
      <c r="LQZ159" s="498"/>
      <c r="LRA159" s="498"/>
      <c r="LRB159" s="498"/>
      <c r="LRC159" s="498"/>
      <c r="LRD159" s="498"/>
      <c r="LRE159" s="498"/>
      <c r="LRF159" s="498"/>
      <c r="LRG159" s="498"/>
      <c r="LRH159" s="498"/>
      <c r="LRI159" s="498"/>
      <c r="LRJ159" s="498"/>
      <c r="LRK159" s="498"/>
      <c r="LRL159" s="498"/>
      <c r="LRM159" s="498"/>
      <c r="LRN159" s="498"/>
      <c r="LRO159" s="498"/>
      <c r="LRP159" s="498"/>
      <c r="LRQ159" s="498"/>
      <c r="LRR159" s="498"/>
      <c r="LRS159" s="498"/>
      <c r="LRT159" s="498"/>
      <c r="LRU159" s="498"/>
      <c r="LRV159" s="498"/>
      <c r="LRW159" s="498"/>
      <c r="LRX159" s="498"/>
      <c r="LRY159" s="498"/>
      <c r="LRZ159" s="498"/>
      <c r="LSA159" s="498"/>
      <c r="LSB159" s="498"/>
      <c r="LSC159" s="498"/>
      <c r="LSD159" s="498"/>
      <c r="LSE159" s="498"/>
      <c r="LSF159" s="498"/>
      <c r="LSG159" s="498"/>
      <c r="LSH159" s="498"/>
      <c r="LSI159" s="498"/>
      <c r="LSJ159" s="498"/>
      <c r="LSK159" s="498"/>
      <c r="LSL159" s="498"/>
      <c r="LSM159" s="498"/>
      <c r="LSN159" s="498"/>
      <c r="LSO159" s="498"/>
      <c r="LSP159" s="498"/>
      <c r="LSQ159" s="498"/>
      <c r="LSR159" s="498"/>
      <c r="LSS159" s="498"/>
      <c r="LST159" s="498"/>
      <c r="LSU159" s="498"/>
      <c r="LSV159" s="498"/>
      <c r="LSW159" s="498"/>
      <c r="LSX159" s="498"/>
      <c r="LSY159" s="498"/>
      <c r="LSZ159" s="498"/>
      <c r="LTA159" s="498"/>
      <c r="LTB159" s="498"/>
      <c r="LTC159" s="498"/>
      <c r="LTD159" s="498"/>
      <c r="LTE159" s="498"/>
      <c r="LTF159" s="498"/>
      <c r="LTG159" s="498"/>
      <c r="LTH159" s="498"/>
      <c r="LTI159" s="498"/>
      <c r="LTJ159" s="498"/>
      <c r="LTK159" s="498"/>
      <c r="LTL159" s="498"/>
      <c r="LTM159" s="498"/>
      <c r="LTN159" s="498"/>
      <c r="LTO159" s="498"/>
      <c r="LTP159" s="498"/>
      <c r="LTQ159" s="498"/>
      <c r="LTR159" s="498"/>
      <c r="LTS159" s="498"/>
      <c r="LTT159" s="498"/>
      <c r="LTU159" s="498"/>
      <c r="LTV159" s="498"/>
      <c r="LTW159" s="498"/>
      <c r="LTX159" s="498"/>
      <c r="LTY159" s="498"/>
      <c r="LTZ159" s="498"/>
      <c r="LUA159" s="498"/>
      <c r="LUB159" s="498"/>
      <c r="LUC159" s="498"/>
      <c r="LUD159" s="498"/>
      <c r="LUE159" s="498"/>
      <c r="LUF159" s="498"/>
      <c r="LUG159" s="498"/>
      <c r="LUH159" s="498"/>
      <c r="LUI159" s="498"/>
      <c r="LUJ159" s="498"/>
      <c r="LUK159" s="498"/>
      <c r="LUL159" s="498"/>
      <c r="LUM159" s="498"/>
      <c r="LUN159" s="498"/>
      <c r="LUO159" s="498"/>
      <c r="LUP159" s="498"/>
      <c r="LUQ159" s="498"/>
      <c r="LUR159" s="498"/>
      <c r="LUS159" s="498"/>
      <c r="LUT159" s="498"/>
      <c r="LUU159" s="498"/>
      <c r="LUV159" s="498"/>
      <c r="LUW159" s="498"/>
      <c r="LUX159" s="498"/>
      <c r="LUY159" s="498"/>
      <c r="LUZ159" s="498"/>
      <c r="LVA159" s="498"/>
      <c r="LVB159" s="498"/>
      <c r="LVC159" s="498"/>
      <c r="LVD159" s="498"/>
      <c r="LVE159" s="498"/>
      <c r="LVF159" s="498"/>
      <c r="LVG159" s="498"/>
      <c r="LVH159" s="498"/>
      <c r="LVI159" s="498"/>
      <c r="LVJ159" s="498"/>
      <c r="LVK159" s="498"/>
      <c r="LVL159" s="498"/>
      <c r="LVM159" s="498"/>
      <c r="LVN159" s="498"/>
      <c r="LVO159" s="498"/>
      <c r="LVP159" s="498"/>
      <c r="LVQ159" s="498"/>
      <c r="LVR159" s="498"/>
      <c r="LVS159" s="498"/>
      <c r="LVT159" s="498"/>
      <c r="LVU159" s="498"/>
      <c r="LVV159" s="498"/>
      <c r="LVW159" s="498"/>
      <c r="LVX159" s="498"/>
      <c r="LVY159" s="498"/>
      <c r="LVZ159" s="498"/>
      <c r="LWA159" s="498"/>
      <c r="LWB159" s="498"/>
      <c r="LWC159" s="498"/>
      <c r="LWD159" s="498"/>
      <c r="LWE159" s="498"/>
      <c r="LWF159" s="498"/>
      <c r="LWG159" s="498"/>
      <c r="LWH159" s="498"/>
      <c r="LWI159" s="498"/>
      <c r="LWJ159" s="498"/>
      <c r="LWK159" s="498"/>
      <c r="LWL159" s="498"/>
      <c r="LWM159" s="498"/>
      <c r="LWN159" s="498"/>
      <c r="LWO159" s="498"/>
      <c r="LWP159" s="498"/>
      <c r="LWQ159" s="498"/>
      <c r="LWR159" s="498"/>
      <c r="LWS159" s="498"/>
      <c r="LWT159" s="498"/>
      <c r="LWU159" s="498"/>
      <c r="LWV159" s="498"/>
      <c r="LWW159" s="498"/>
      <c r="LWX159" s="498"/>
      <c r="LWY159" s="498"/>
      <c r="LWZ159" s="498"/>
      <c r="LXA159" s="498"/>
      <c r="LXB159" s="498"/>
      <c r="LXC159" s="498"/>
      <c r="LXD159" s="498"/>
      <c r="LXE159" s="498"/>
      <c r="LXF159" s="498"/>
      <c r="LXG159" s="498"/>
      <c r="LXH159" s="498"/>
      <c r="LXI159" s="498"/>
      <c r="LXJ159" s="498"/>
      <c r="LXK159" s="498"/>
      <c r="LXL159" s="498"/>
      <c r="LXM159" s="498"/>
      <c r="LXN159" s="498"/>
      <c r="LXO159" s="498"/>
      <c r="LXP159" s="498"/>
      <c r="LXQ159" s="498"/>
      <c r="LXR159" s="498"/>
      <c r="LXS159" s="498"/>
      <c r="LXT159" s="498"/>
      <c r="LXU159" s="498"/>
      <c r="LXV159" s="498"/>
      <c r="LXW159" s="498"/>
      <c r="LXX159" s="498"/>
      <c r="LXY159" s="498"/>
      <c r="LXZ159" s="498"/>
      <c r="LYA159" s="498"/>
      <c r="LYB159" s="498"/>
      <c r="LYC159" s="498"/>
      <c r="LYD159" s="498"/>
      <c r="LYE159" s="498"/>
      <c r="LYF159" s="498"/>
      <c r="LYG159" s="498"/>
      <c r="LYH159" s="498"/>
      <c r="LYI159" s="498"/>
      <c r="LYJ159" s="498"/>
      <c r="LYK159" s="498"/>
      <c r="LYL159" s="498"/>
      <c r="LYM159" s="498"/>
      <c r="LYN159" s="498"/>
      <c r="LYO159" s="498"/>
      <c r="LYP159" s="498"/>
      <c r="LYQ159" s="498"/>
      <c r="LYR159" s="498"/>
      <c r="LYS159" s="498"/>
      <c r="LYT159" s="498"/>
      <c r="LYU159" s="498"/>
      <c r="LYV159" s="498"/>
      <c r="LYW159" s="498"/>
      <c r="LYX159" s="498"/>
      <c r="LYY159" s="498"/>
      <c r="LYZ159" s="498"/>
      <c r="LZA159" s="498"/>
      <c r="LZB159" s="498"/>
      <c r="LZC159" s="498"/>
      <c r="LZD159" s="498"/>
      <c r="LZE159" s="498"/>
      <c r="LZF159" s="498"/>
      <c r="LZG159" s="498"/>
      <c r="LZH159" s="498"/>
      <c r="LZI159" s="498"/>
      <c r="LZJ159" s="498"/>
      <c r="LZK159" s="498"/>
      <c r="LZL159" s="498"/>
      <c r="LZM159" s="498"/>
      <c r="LZN159" s="498"/>
      <c r="LZO159" s="498"/>
      <c r="LZP159" s="498"/>
      <c r="LZQ159" s="498"/>
      <c r="LZR159" s="498"/>
      <c r="LZS159" s="498"/>
      <c r="LZT159" s="498"/>
      <c r="LZU159" s="498"/>
      <c r="LZV159" s="498"/>
      <c r="LZW159" s="498"/>
      <c r="LZX159" s="498"/>
      <c r="LZY159" s="498"/>
      <c r="LZZ159" s="498"/>
      <c r="MAA159" s="498"/>
      <c r="MAB159" s="498"/>
      <c r="MAC159" s="498"/>
      <c r="MAD159" s="498"/>
      <c r="MAE159" s="498"/>
      <c r="MAF159" s="498"/>
      <c r="MAG159" s="498"/>
      <c r="MAH159" s="498"/>
      <c r="MAI159" s="498"/>
      <c r="MAJ159" s="498"/>
      <c r="MAK159" s="498"/>
      <c r="MAL159" s="498"/>
      <c r="MAM159" s="498"/>
      <c r="MAN159" s="498"/>
      <c r="MAO159" s="498"/>
      <c r="MAP159" s="498"/>
      <c r="MAQ159" s="498"/>
      <c r="MAR159" s="498"/>
      <c r="MAS159" s="498"/>
      <c r="MAT159" s="498"/>
      <c r="MAU159" s="498"/>
      <c r="MAV159" s="498"/>
      <c r="MAW159" s="498"/>
      <c r="MAX159" s="498"/>
      <c r="MAY159" s="498"/>
      <c r="MAZ159" s="498"/>
      <c r="MBA159" s="498"/>
      <c r="MBB159" s="498"/>
      <c r="MBC159" s="498"/>
      <c r="MBD159" s="498"/>
      <c r="MBE159" s="498"/>
      <c r="MBF159" s="498"/>
      <c r="MBG159" s="498"/>
      <c r="MBH159" s="498"/>
      <c r="MBI159" s="498"/>
      <c r="MBJ159" s="498"/>
      <c r="MBK159" s="498"/>
      <c r="MBL159" s="498"/>
      <c r="MBM159" s="498"/>
      <c r="MBN159" s="498"/>
      <c r="MBO159" s="498"/>
      <c r="MBP159" s="498"/>
      <c r="MBQ159" s="498"/>
      <c r="MBR159" s="498"/>
      <c r="MBS159" s="498"/>
      <c r="MBT159" s="498"/>
      <c r="MBU159" s="498"/>
      <c r="MBV159" s="498"/>
      <c r="MBW159" s="498"/>
      <c r="MBX159" s="498"/>
      <c r="MBY159" s="498"/>
      <c r="MBZ159" s="498"/>
      <c r="MCA159" s="498"/>
      <c r="MCB159" s="498"/>
      <c r="MCC159" s="498"/>
      <c r="MCD159" s="498"/>
      <c r="MCE159" s="498"/>
      <c r="MCF159" s="498"/>
      <c r="MCG159" s="498"/>
      <c r="MCH159" s="498"/>
      <c r="MCI159" s="498"/>
      <c r="MCJ159" s="498"/>
      <c r="MCK159" s="498"/>
      <c r="MCL159" s="498"/>
      <c r="MCM159" s="498"/>
      <c r="MCN159" s="498"/>
      <c r="MCO159" s="498"/>
      <c r="MCP159" s="498"/>
      <c r="MCQ159" s="498"/>
      <c r="MCR159" s="498"/>
      <c r="MCS159" s="498"/>
      <c r="MCT159" s="498"/>
      <c r="MCU159" s="498"/>
      <c r="MCV159" s="498"/>
      <c r="MCW159" s="498"/>
      <c r="MCX159" s="498"/>
      <c r="MCY159" s="498"/>
      <c r="MCZ159" s="498"/>
      <c r="MDA159" s="498"/>
      <c r="MDB159" s="498"/>
      <c r="MDC159" s="498"/>
      <c r="MDD159" s="498"/>
      <c r="MDE159" s="498"/>
      <c r="MDF159" s="498"/>
      <c r="MDG159" s="498"/>
      <c r="MDH159" s="498"/>
      <c r="MDI159" s="498"/>
      <c r="MDJ159" s="498"/>
      <c r="MDK159" s="498"/>
      <c r="MDL159" s="498"/>
      <c r="MDM159" s="498"/>
      <c r="MDN159" s="498"/>
      <c r="MDO159" s="498"/>
      <c r="MDP159" s="498"/>
      <c r="MDQ159" s="498"/>
      <c r="MDR159" s="498"/>
      <c r="MDS159" s="498"/>
      <c r="MDT159" s="498"/>
      <c r="MDU159" s="498"/>
      <c r="MDV159" s="498"/>
      <c r="MDW159" s="498"/>
      <c r="MDX159" s="498"/>
      <c r="MDY159" s="498"/>
      <c r="MDZ159" s="498"/>
      <c r="MEA159" s="498"/>
      <c r="MEB159" s="498"/>
      <c r="MEC159" s="498"/>
      <c r="MED159" s="498"/>
      <c r="MEE159" s="498"/>
      <c r="MEF159" s="498"/>
      <c r="MEG159" s="498"/>
      <c r="MEH159" s="498"/>
      <c r="MEI159" s="498"/>
      <c r="MEJ159" s="498"/>
      <c r="MEK159" s="498"/>
      <c r="MEL159" s="498"/>
      <c r="MEM159" s="498"/>
      <c r="MEN159" s="498"/>
      <c r="MEO159" s="498"/>
      <c r="MEP159" s="498"/>
      <c r="MEQ159" s="498"/>
      <c r="MER159" s="498"/>
      <c r="MES159" s="498"/>
      <c r="MET159" s="498"/>
      <c r="MEU159" s="498"/>
      <c r="MEV159" s="498"/>
      <c r="MEW159" s="498"/>
      <c r="MEX159" s="498"/>
      <c r="MEY159" s="498"/>
      <c r="MEZ159" s="498"/>
      <c r="MFA159" s="498"/>
      <c r="MFB159" s="498"/>
      <c r="MFC159" s="498"/>
      <c r="MFD159" s="498"/>
      <c r="MFE159" s="498"/>
      <c r="MFF159" s="498"/>
      <c r="MFG159" s="498"/>
      <c r="MFH159" s="498"/>
      <c r="MFI159" s="498"/>
      <c r="MFJ159" s="498"/>
      <c r="MFK159" s="498"/>
      <c r="MFL159" s="498"/>
      <c r="MFM159" s="498"/>
      <c r="MFN159" s="498"/>
      <c r="MFO159" s="498"/>
      <c r="MFP159" s="498"/>
      <c r="MFQ159" s="498"/>
      <c r="MFR159" s="498"/>
      <c r="MFS159" s="498"/>
      <c r="MFT159" s="498"/>
      <c r="MFU159" s="498"/>
      <c r="MFV159" s="498"/>
      <c r="MFW159" s="498"/>
      <c r="MFX159" s="498"/>
      <c r="MFY159" s="498"/>
      <c r="MFZ159" s="498"/>
      <c r="MGA159" s="498"/>
      <c r="MGB159" s="498"/>
      <c r="MGC159" s="498"/>
      <c r="MGD159" s="498"/>
      <c r="MGE159" s="498"/>
      <c r="MGF159" s="498"/>
      <c r="MGG159" s="498"/>
      <c r="MGH159" s="498"/>
      <c r="MGI159" s="498"/>
      <c r="MGJ159" s="498"/>
      <c r="MGK159" s="498"/>
      <c r="MGL159" s="498"/>
      <c r="MGM159" s="498"/>
      <c r="MGN159" s="498"/>
      <c r="MGO159" s="498"/>
      <c r="MGP159" s="498"/>
      <c r="MGQ159" s="498"/>
      <c r="MGR159" s="498"/>
      <c r="MGS159" s="498"/>
      <c r="MGT159" s="498"/>
      <c r="MGU159" s="498"/>
      <c r="MGV159" s="498"/>
      <c r="MGW159" s="498"/>
      <c r="MGX159" s="498"/>
      <c r="MGY159" s="498"/>
      <c r="MGZ159" s="498"/>
      <c r="MHA159" s="498"/>
      <c r="MHB159" s="498"/>
      <c r="MHC159" s="498"/>
      <c r="MHD159" s="498"/>
      <c r="MHE159" s="498"/>
      <c r="MHF159" s="498"/>
      <c r="MHG159" s="498"/>
      <c r="MHH159" s="498"/>
      <c r="MHI159" s="498"/>
      <c r="MHJ159" s="498"/>
      <c r="MHK159" s="498"/>
      <c r="MHL159" s="498"/>
      <c r="MHM159" s="498"/>
      <c r="MHN159" s="498"/>
      <c r="MHO159" s="498"/>
      <c r="MHP159" s="498"/>
      <c r="MHQ159" s="498"/>
      <c r="MHR159" s="498"/>
      <c r="MHS159" s="498"/>
      <c r="MHT159" s="498"/>
      <c r="MHU159" s="498"/>
      <c r="MHV159" s="498"/>
      <c r="MHW159" s="498"/>
      <c r="MHX159" s="498"/>
      <c r="MHY159" s="498"/>
      <c r="MHZ159" s="498"/>
      <c r="MIA159" s="498"/>
      <c r="MIB159" s="498"/>
      <c r="MIC159" s="498"/>
      <c r="MID159" s="498"/>
      <c r="MIE159" s="498"/>
      <c r="MIF159" s="498"/>
      <c r="MIG159" s="498"/>
      <c r="MIH159" s="498"/>
      <c r="MII159" s="498"/>
      <c r="MIJ159" s="498"/>
      <c r="MIK159" s="498"/>
      <c r="MIL159" s="498"/>
      <c r="MIM159" s="498"/>
      <c r="MIN159" s="498"/>
      <c r="MIO159" s="498"/>
      <c r="MIP159" s="498"/>
      <c r="MIQ159" s="498"/>
      <c r="MIR159" s="498"/>
      <c r="MIS159" s="498"/>
      <c r="MIT159" s="498"/>
      <c r="MIU159" s="498"/>
      <c r="MIV159" s="498"/>
      <c r="MIW159" s="498"/>
      <c r="MIX159" s="498"/>
      <c r="MIY159" s="498"/>
      <c r="MIZ159" s="498"/>
      <c r="MJA159" s="498"/>
      <c r="MJB159" s="498"/>
      <c r="MJC159" s="498"/>
      <c r="MJD159" s="498"/>
      <c r="MJE159" s="498"/>
      <c r="MJF159" s="498"/>
      <c r="MJG159" s="498"/>
      <c r="MJH159" s="498"/>
      <c r="MJI159" s="498"/>
      <c r="MJJ159" s="498"/>
      <c r="MJK159" s="498"/>
      <c r="MJL159" s="498"/>
      <c r="MJM159" s="498"/>
      <c r="MJN159" s="498"/>
      <c r="MJO159" s="498"/>
      <c r="MJP159" s="498"/>
      <c r="MJQ159" s="498"/>
      <c r="MJR159" s="498"/>
      <c r="MJS159" s="498"/>
      <c r="MJT159" s="498"/>
      <c r="MJU159" s="498"/>
      <c r="MJV159" s="498"/>
      <c r="MJW159" s="498"/>
      <c r="MJX159" s="498"/>
      <c r="MJY159" s="498"/>
      <c r="MJZ159" s="498"/>
      <c r="MKA159" s="498"/>
      <c r="MKB159" s="498"/>
      <c r="MKC159" s="498"/>
      <c r="MKD159" s="498"/>
      <c r="MKE159" s="498"/>
      <c r="MKF159" s="498"/>
      <c r="MKG159" s="498"/>
      <c r="MKH159" s="498"/>
      <c r="MKI159" s="498"/>
      <c r="MKJ159" s="498"/>
      <c r="MKK159" s="498"/>
      <c r="MKL159" s="498"/>
      <c r="MKM159" s="498"/>
      <c r="MKN159" s="498"/>
      <c r="MKO159" s="498"/>
      <c r="MKP159" s="498"/>
      <c r="MKQ159" s="498"/>
      <c r="MKR159" s="498"/>
      <c r="MKS159" s="498"/>
      <c r="MKT159" s="498"/>
      <c r="MKU159" s="498"/>
      <c r="MKV159" s="498"/>
      <c r="MKW159" s="498"/>
      <c r="MKX159" s="498"/>
      <c r="MKY159" s="498"/>
      <c r="MKZ159" s="498"/>
      <c r="MLA159" s="498"/>
      <c r="MLB159" s="498"/>
      <c r="MLC159" s="498"/>
      <c r="MLD159" s="498"/>
      <c r="MLE159" s="498"/>
      <c r="MLF159" s="498"/>
      <c r="MLG159" s="498"/>
      <c r="MLH159" s="498"/>
      <c r="MLI159" s="498"/>
      <c r="MLJ159" s="498"/>
      <c r="MLK159" s="498"/>
      <c r="MLL159" s="498"/>
      <c r="MLM159" s="498"/>
      <c r="MLN159" s="498"/>
      <c r="MLO159" s="498"/>
      <c r="MLP159" s="498"/>
      <c r="MLQ159" s="498"/>
      <c r="MLR159" s="498"/>
      <c r="MLS159" s="498"/>
      <c r="MLT159" s="498"/>
      <c r="MLU159" s="498"/>
      <c r="MLV159" s="498"/>
      <c r="MLW159" s="498"/>
      <c r="MLX159" s="498"/>
      <c r="MLY159" s="498"/>
      <c r="MLZ159" s="498"/>
      <c r="MMA159" s="498"/>
      <c r="MMB159" s="498"/>
      <c r="MMC159" s="498"/>
      <c r="MMD159" s="498"/>
      <c r="MME159" s="498"/>
      <c r="MMF159" s="498"/>
      <c r="MMG159" s="498"/>
      <c r="MMH159" s="498"/>
      <c r="MMI159" s="498"/>
      <c r="MMJ159" s="498"/>
      <c r="MMK159" s="498"/>
      <c r="MML159" s="498"/>
      <c r="MMM159" s="498"/>
      <c r="MMN159" s="498"/>
      <c r="MMO159" s="498"/>
      <c r="MMP159" s="498"/>
      <c r="MMQ159" s="498"/>
      <c r="MMR159" s="498"/>
      <c r="MMS159" s="498"/>
      <c r="MMT159" s="498"/>
      <c r="MMU159" s="498"/>
      <c r="MMV159" s="498"/>
      <c r="MMW159" s="498"/>
      <c r="MMX159" s="498"/>
      <c r="MMY159" s="498"/>
      <c r="MMZ159" s="498"/>
      <c r="MNA159" s="498"/>
      <c r="MNB159" s="498"/>
      <c r="MNC159" s="498"/>
      <c r="MND159" s="498"/>
      <c r="MNE159" s="498"/>
      <c r="MNF159" s="498"/>
      <c r="MNG159" s="498"/>
      <c r="MNH159" s="498"/>
      <c r="MNI159" s="498"/>
      <c r="MNJ159" s="498"/>
      <c r="MNK159" s="498"/>
      <c r="MNL159" s="498"/>
      <c r="MNM159" s="498"/>
      <c r="MNN159" s="498"/>
      <c r="MNO159" s="498"/>
      <c r="MNP159" s="498"/>
      <c r="MNQ159" s="498"/>
      <c r="MNR159" s="498"/>
      <c r="MNS159" s="498"/>
      <c r="MNT159" s="498"/>
      <c r="MNU159" s="498"/>
      <c r="MNV159" s="498"/>
      <c r="MNW159" s="498"/>
      <c r="MNX159" s="498"/>
      <c r="MNY159" s="498"/>
      <c r="MNZ159" s="498"/>
      <c r="MOA159" s="498"/>
      <c r="MOB159" s="498"/>
      <c r="MOC159" s="498"/>
      <c r="MOD159" s="498"/>
      <c r="MOE159" s="498"/>
      <c r="MOF159" s="498"/>
      <c r="MOG159" s="498"/>
      <c r="MOH159" s="498"/>
      <c r="MOI159" s="498"/>
      <c r="MOJ159" s="498"/>
      <c r="MOK159" s="498"/>
      <c r="MOL159" s="498"/>
      <c r="MOM159" s="498"/>
      <c r="MON159" s="498"/>
      <c r="MOO159" s="498"/>
      <c r="MOP159" s="498"/>
      <c r="MOQ159" s="498"/>
      <c r="MOR159" s="498"/>
      <c r="MOS159" s="498"/>
      <c r="MOT159" s="498"/>
      <c r="MOU159" s="498"/>
      <c r="MOV159" s="498"/>
      <c r="MOW159" s="498"/>
      <c r="MOX159" s="498"/>
      <c r="MOY159" s="498"/>
      <c r="MOZ159" s="498"/>
      <c r="MPA159" s="498"/>
      <c r="MPB159" s="498"/>
      <c r="MPC159" s="498"/>
      <c r="MPD159" s="498"/>
      <c r="MPE159" s="498"/>
      <c r="MPF159" s="498"/>
      <c r="MPG159" s="498"/>
      <c r="MPH159" s="498"/>
      <c r="MPI159" s="498"/>
      <c r="MPJ159" s="498"/>
      <c r="MPK159" s="498"/>
      <c r="MPL159" s="498"/>
      <c r="MPM159" s="498"/>
      <c r="MPN159" s="498"/>
      <c r="MPO159" s="498"/>
      <c r="MPP159" s="498"/>
      <c r="MPQ159" s="498"/>
      <c r="MPR159" s="498"/>
      <c r="MPS159" s="498"/>
      <c r="MPT159" s="498"/>
      <c r="MPU159" s="498"/>
      <c r="MPV159" s="498"/>
      <c r="MPW159" s="498"/>
      <c r="MPX159" s="498"/>
      <c r="MPY159" s="498"/>
      <c r="MPZ159" s="498"/>
      <c r="MQA159" s="498"/>
      <c r="MQB159" s="498"/>
      <c r="MQC159" s="498"/>
      <c r="MQD159" s="498"/>
      <c r="MQE159" s="498"/>
      <c r="MQF159" s="498"/>
      <c r="MQG159" s="498"/>
      <c r="MQH159" s="498"/>
      <c r="MQI159" s="498"/>
      <c r="MQJ159" s="498"/>
      <c r="MQK159" s="498"/>
      <c r="MQL159" s="498"/>
      <c r="MQM159" s="498"/>
      <c r="MQN159" s="498"/>
      <c r="MQO159" s="498"/>
      <c r="MQP159" s="498"/>
      <c r="MQQ159" s="498"/>
      <c r="MQR159" s="498"/>
      <c r="MQS159" s="498"/>
      <c r="MQT159" s="498"/>
      <c r="MQU159" s="498"/>
      <c r="MQV159" s="498"/>
      <c r="MQW159" s="498"/>
      <c r="MQX159" s="498"/>
      <c r="MQY159" s="498"/>
      <c r="MQZ159" s="498"/>
      <c r="MRA159" s="498"/>
      <c r="MRB159" s="498"/>
      <c r="MRC159" s="498"/>
      <c r="MRD159" s="498"/>
      <c r="MRE159" s="498"/>
      <c r="MRF159" s="498"/>
      <c r="MRG159" s="498"/>
      <c r="MRH159" s="498"/>
      <c r="MRI159" s="498"/>
      <c r="MRJ159" s="498"/>
      <c r="MRK159" s="498"/>
      <c r="MRL159" s="498"/>
      <c r="MRM159" s="498"/>
      <c r="MRN159" s="498"/>
      <c r="MRO159" s="498"/>
      <c r="MRP159" s="498"/>
      <c r="MRQ159" s="498"/>
      <c r="MRR159" s="498"/>
      <c r="MRS159" s="498"/>
      <c r="MRT159" s="498"/>
      <c r="MRU159" s="498"/>
      <c r="MRV159" s="498"/>
      <c r="MRW159" s="498"/>
      <c r="MRX159" s="498"/>
      <c r="MRY159" s="498"/>
      <c r="MRZ159" s="498"/>
      <c r="MSA159" s="498"/>
      <c r="MSB159" s="498"/>
      <c r="MSC159" s="498"/>
      <c r="MSD159" s="498"/>
      <c r="MSE159" s="498"/>
      <c r="MSF159" s="498"/>
      <c r="MSG159" s="498"/>
      <c r="MSH159" s="498"/>
      <c r="MSI159" s="498"/>
      <c r="MSJ159" s="498"/>
      <c r="MSK159" s="498"/>
      <c r="MSL159" s="498"/>
      <c r="MSM159" s="498"/>
      <c r="MSN159" s="498"/>
      <c r="MSO159" s="498"/>
      <c r="MSP159" s="498"/>
      <c r="MSQ159" s="498"/>
      <c r="MSR159" s="498"/>
      <c r="MSS159" s="498"/>
      <c r="MST159" s="498"/>
      <c r="MSU159" s="498"/>
      <c r="MSV159" s="498"/>
      <c r="MSW159" s="498"/>
      <c r="MSX159" s="498"/>
      <c r="MSY159" s="498"/>
      <c r="MSZ159" s="498"/>
      <c r="MTA159" s="498"/>
      <c r="MTB159" s="498"/>
      <c r="MTC159" s="498"/>
      <c r="MTD159" s="498"/>
      <c r="MTE159" s="498"/>
      <c r="MTF159" s="498"/>
      <c r="MTG159" s="498"/>
      <c r="MTH159" s="498"/>
      <c r="MTI159" s="498"/>
      <c r="MTJ159" s="498"/>
      <c r="MTK159" s="498"/>
      <c r="MTL159" s="498"/>
      <c r="MTM159" s="498"/>
      <c r="MTN159" s="498"/>
      <c r="MTO159" s="498"/>
      <c r="MTP159" s="498"/>
      <c r="MTQ159" s="498"/>
      <c r="MTR159" s="498"/>
      <c r="MTS159" s="498"/>
      <c r="MTT159" s="498"/>
      <c r="MTU159" s="498"/>
      <c r="MTV159" s="498"/>
      <c r="MTW159" s="498"/>
      <c r="MTX159" s="498"/>
      <c r="MTY159" s="498"/>
      <c r="MTZ159" s="498"/>
      <c r="MUA159" s="498"/>
      <c r="MUB159" s="498"/>
      <c r="MUC159" s="498"/>
      <c r="MUD159" s="498"/>
      <c r="MUE159" s="498"/>
      <c r="MUF159" s="498"/>
      <c r="MUG159" s="498"/>
      <c r="MUH159" s="498"/>
      <c r="MUI159" s="498"/>
      <c r="MUJ159" s="498"/>
      <c r="MUK159" s="498"/>
      <c r="MUL159" s="498"/>
      <c r="MUM159" s="498"/>
      <c r="MUN159" s="498"/>
      <c r="MUO159" s="498"/>
      <c r="MUP159" s="498"/>
      <c r="MUQ159" s="498"/>
      <c r="MUR159" s="498"/>
      <c r="MUS159" s="498"/>
      <c r="MUT159" s="498"/>
      <c r="MUU159" s="498"/>
      <c r="MUV159" s="498"/>
      <c r="MUW159" s="498"/>
      <c r="MUX159" s="498"/>
      <c r="MUY159" s="498"/>
      <c r="MUZ159" s="498"/>
      <c r="MVA159" s="498"/>
      <c r="MVB159" s="498"/>
      <c r="MVC159" s="498"/>
      <c r="MVD159" s="498"/>
      <c r="MVE159" s="498"/>
      <c r="MVF159" s="498"/>
      <c r="MVG159" s="498"/>
      <c r="MVH159" s="498"/>
      <c r="MVI159" s="498"/>
      <c r="MVJ159" s="498"/>
      <c r="MVK159" s="498"/>
      <c r="MVL159" s="498"/>
      <c r="MVM159" s="498"/>
      <c r="MVN159" s="498"/>
      <c r="MVO159" s="498"/>
      <c r="MVP159" s="498"/>
      <c r="MVQ159" s="498"/>
      <c r="MVR159" s="498"/>
      <c r="MVS159" s="498"/>
      <c r="MVT159" s="498"/>
      <c r="MVU159" s="498"/>
      <c r="MVV159" s="498"/>
      <c r="MVW159" s="498"/>
      <c r="MVX159" s="498"/>
      <c r="MVY159" s="498"/>
      <c r="MVZ159" s="498"/>
      <c r="MWA159" s="498"/>
      <c r="MWB159" s="498"/>
      <c r="MWC159" s="498"/>
      <c r="MWD159" s="498"/>
      <c r="MWE159" s="498"/>
      <c r="MWF159" s="498"/>
      <c r="MWG159" s="498"/>
      <c r="MWH159" s="498"/>
      <c r="MWI159" s="498"/>
      <c r="MWJ159" s="498"/>
      <c r="MWK159" s="498"/>
      <c r="MWL159" s="498"/>
      <c r="MWM159" s="498"/>
      <c r="MWN159" s="498"/>
      <c r="MWO159" s="498"/>
      <c r="MWP159" s="498"/>
      <c r="MWQ159" s="498"/>
      <c r="MWR159" s="498"/>
      <c r="MWS159" s="498"/>
      <c r="MWT159" s="498"/>
      <c r="MWU159" s="498"/>
      <c r="MWV159" s="498"/>
      <c r="MWW159" s="498"/>
      <c r="MWX159" s="498"/>
      <c r="MWY159" s="498"/>
      <c r="MWZ159" s="498"/>
      <c r="MXA159" s="498"/>
      <c r="MXB159" s="498"/>
      <c r="MXC159" s="498"/>
      <c r="MXD159" s="498"/>
      <c r="MXE159" s="498"/>
      <c r="MXF159" s="498"/>
      <c r="MXG159" s="498"/>
      <c r="MXH159" s="498"/>
      <c r="MXI159" s="498"/>
      <c r="MXJ159" s="498"/>
      <c r="MXK159" s="498"/>
      <c r="MXL159" s="498"/>
      <c r="MXM159" s="498"/>
      <c r="MXN159" s="498"/>
      <c r="MXO159" s="498"/>
      <c r="MXP159" s="498"/>
      <c r="MXQ159" s="498"/>
      <c r="MXR159" s="498"/>
      <c r="MXS159" s="498"/>
      <c r="MXT159" s="498"/>
      <c r="MXU159" s="498"/>
      <c r="MXV159" s="498"/>
      <c r="MXW159" s="498"/>
      <c r="MXX159" s="498"/>
      <c r="MXY159" s="498"/>
      <c r="MXZ159" s="498"/>
      <c r="MYA159" s="498"/>
      <c r="MYB159" s="498"/>
      <c r="MYC159" s="498"/>
      <c r="MYD159" s="498"/>
      <c r="MYE159" s="498"/>
      <c r="MYF159" s="498"/>
      <c r="MYG159" s="498"/>
      <c r="MYH159" s="498"/>
      <c r="MYI159" s="498"/>
      <c r="MYJ159" s="498"/>
      <c r="MYK159" s="498"/>
      <c r="MYL159" s="498"/>
      <c r="MYM159" s="498"/>
      <c r="MYN159" s="498"/>
      <c r="MYO159" s="498"/>
      <c r="MYP159" s="498"/>
      <c r="MYQ159" s="498"/>
      <c r="MYR159" s="498"/>
      <c r="MYS159" s="498"/>
      <c r="MYT159" s="498"/>
      <c r="MYU159" s="498"/>
      <c r="MYV159" s="498"/>
      <c r="MYW159" s="498"/>
      <c r="MYX159" s="498"/>
      <c r="MYY159" s="498"/>
      <c r="MYZ159" s="498"/>
      <c r="MZA159" s="498"/>
      <c r="MZB159" s="498"/>
      <c r="MZC159" s="498"/>
      <c r="MZD159" s="498"/>
      <c r="MZE159" s="498"/>
      <c r="MZF159" s="498"/>
      <c r="MZG159" s="498"/>
      <c r="MZH159" s="498"/>
      <c r="MZI159" s="498"/>
      <c r="MZJ159" s="498"/>
      <c r="MZK159" s="498"/>
      <c r="MZL159" s="498"/>
      <c r="MZM159" s="498"/>
      <c r="MZN159" s="498"/>
      <c r="MZO159" s="498"/>
      <c r="MZP159" s="498"/>
      <c r="MZQ159" s="498"/>
      <c r="MZR159" s="498"/>
      <c r="MZS159" s="498"/>
      <c r="MZT159" s="498"/>
      <c r="MZU159" s="498"/>
      <c r="MZV159" s="498"/>
      <c r="MZW159" s="498"/>
      <c r="MZX159" s="498"/>
      <c r="MZY159" s="498"/>
      <c r="MZZ159" s="498"/>
      <c r="NAA159" s="498"/>
      <c r="NAB159" s="498"/>
      <c r="NAC159" s="498"/>
      <c r="NAD159" s="498"/>
      <c r="NAE159" s="498"/>
      <c r="NAF159" s="498"/>
      <c r="NAG159" s="498"/>
      <c r="NAH159" s="498"/>
      <c r="NAI159" s="498"/>
      <c r="NAJ159" s="498"/>
      <c r="NAK159" s="498"/>
      <c r="NAL159" s="498"/>
      <c r="NAM159" s="498"/>
      <c r="NAN159" s="498"/>
      <c r="NAO159" s="498"/>
      <c r="NAP159" s="498"/>
      <c r="NAQ159" s="498"/>
      <c r="NAR159" s="498"/>
      <c r="NAS159" s="498"/>
      <c r="NAT159" s="498"/>
      <c r="NAU159" s="498"/>
      <c r="NAV159" s="498"/>
      <c r="NAW159" s="498"/>
      <c r="NAX159" s="498"/>
      <c r="NAY159" s="498"/>
      <c r="NAZ159" s="498"/>
      <c r="NBA159" s="498"/>
      <c r="NBB159" s="498"/>
      <c r="NBC159" s="498"/>
      <c r="NBD159" s="498"/>
      <c r="NBE159" s="498"/>
      <c r="NBF159" s="498"/>
      <c r="NBG159" s="498"/>
      <c r="NBH159" s="498"/>
      <c r="NBI159" s="498"/>
      <c r="NBJ159" s="498"/>
      <c r="NBK159" s="498"/>
      <c r="NBL159" s="498"/>
      <c r="NBM159" s="498"/>
      <c r="NBN159" s="498"/>
      <c r="NBO159" s="498"/>
      <c r="NBP159" s="498"/>
      <c r="NBQ159" s="498"/>
      <c r="NBR159" s="498"/>
      <c r="NBS159" s="498"/>
      <c r="NBT159" s="498"/>
      <c r="NBU159" s="498"/>
      <c r="NBV159" s="498"/>
      <c r="NBW159" s="498"/>
      <c r="NBX159" s="498"/>
      <c r="NBY159" s="498"/>
      <c r="NBZ159" s="498"/>
      <c r="NCA159" s="498"/>
      <c r="NCB159" s="498"/>
      <c r="NCC159" s="498"/>
      <c r="NCD159" s="498"/>
      <c r="NCE159" s="498"/>
      <c r="NCF159" s="498"/>
      <c r="NCG159" s="498"/>
      <c r="NCH159" s="498"/>
      <c r="NCI159" s="498"/>
      <c r="NCJ159" s="498"/>
      <c r="NCK159" s="498"/>
      <c r="NCL159" s="498"/>
      <c r="NCM159" s="498"/>
      <c r="NCN159" s="498"/>
      <c r="NCO159" s="498"/>
      <c r="NCP159" s="498"/>
      <c r="NCQ159" s="498"/>
      <c r="NCR159" s="498"/>
      <c r="NCS159" s="498"/>
      <c r="NCT159" s="498"/>
      <c r="NCU159" s="498"/>
      <c r="NCV159" s="498"/>
      <c r="NCW159" s="498"/>
      <c r="NCX159" s="498"/>
      <c r="NCY159" s="498"/>
      <c r="NCZ159" s="498"/>
      <c r="NDA159" s="498"/>
      <c r="NDB159" s="498"/>
      <c r="NDC159" s="498"/>
      <c r="NDD159" s="498"/>
      <c r="NDE159" s="498"/>
      <c r="NDF159" s="498"/>
      <c r="NDG159" s="498"/>
      <c r="NDH159" s="498"/>
      <c r="NDI159" s="498"/>
      <c r="NDJ159" s="498"/>
      <c r="NDK159" s="498"/>
      <c r="NDL159" s="498"/>
      <c r="NDM159" s="498"/>
      <c r="NDN159" s="498"/>
      <c r="NDO159" s="498"/>
      <c r="NDP159" s="498"/>
      <c r="NDQ159" s="498"/>
      <c r="NDR159" s="498"/>
      <c r="NDS159" s="498"/>
      <c r="NDT159" s="498"/>
      <c r="NDU159" s="498"/>
      <c r="NDV159" s="498"/>
      <c r="NDW159" s="498"/>
      <c r="NDX159" s="498"/>
      <c r="NDY159" s="498"/>
      <c r="NDZ159" s="498"/>
      <c r="NEA159" s="498"/>
      <c r="NEB159" s="498"/>
      <c r="NEC159" s="498"/>
      <c r="NED159" s="498"/>
      <c r="NEE159" s="498"/>
      <c r="NEF159" s="498"/>
      <c r="NEG159" s="498"/>
      <c r="NEH159" s="498"/>
      <c r="NEI159" s="498"/>
      <c r="NEJ159" s="498"/>
      <c r="NEK159" s="498"/>
      <c r="NEL159" s="498"/>
      <c r="NEM159" s="498"/>
      <c r="NEN159" s="498"/>
      <c r="NEO159" s="498"/>
      <c r="NEP159" s="498"/>
      <c r="NEQ159" s="498"/>
      <c r="NER159" s="498"/>
      <c r="NES159" s="498"/>
      <c r="NET159" s="498"/>
      <c r="NEU159" s="498"/>
      <c r="NEV159" s="498"/>
      <c r="NEW159" s="498"/>
      <c r="NEX159" s="498"/>
      <c r="NEY159" s="498"/>
      <c r="NEZ159" s="498"/>
      <c r="NFA159" s="498"/>
      <c r="NFB159" s="498"/>
      <c r="NFC159" s="498"/>
      <c r="NFD159" s="498"/>
      <c r="NFE159" s="498"/>
      <c r="NFF159" s="498"/>
      <c r="NFG159" s="498"/>
      <c r="NFH159" s="498"/>
      <c r="NFI159" s="498"/>
      <c r="NFJ159" s="498"/>
      <c r="NFK159" s="498"/>
      <c r="NFL159" s="498"/>
      <c r="NFM159" s="498"/>
      <c r="NFN159" s="498"/>
      <c r="NFO159" s="498"/>
      <c r="NFP159" s="498"/>
      <c r="NFQ159" s="498"/>
      <c r="NFR159" s="498"/>
      <c r="NFS159" s="498"/>
      <c r="NFT159" s="498"/>
      <c r="NFU159" s="498"/>
      <c r="NFV159" s="498"/>
      <c r="NFW159" s="498"/>
      <c r="NFX159" s="498"/>
      <c r="NFY159" s="498"/>
      <c r="NFZ159" s="498"/>
      <c r="NGA159" s="498"/>
      <c r="NGB159" s="498"/>
      <c r="NGC159" s="498"/>
      <c r="NGD159" s="498"/>
      <c r="NGE159" s="498"/>
      <c r="NGF159" s="498"/>
      <c r="NGG159" s="498"/>
      <c r="NGH159" s="498"/>
      <c r="NGI159" s="498"/>
      <c r="NGJ159" s="498"/>
      <c r="NGK159" s="498"/>
      <c r="NGL159" s="498"/>
      <c r="NGM159" s="498"/>
      <c r="NGN159" s="498"/>
      <c r="NGO159" s="498"/>
      <c r="NGP159" s="498"/>
      <c r="NGQ159" s="498"/>
      <c r="NGR159" s="498"/>
      <c r="NGS159" s="498"/>
      <c r="NGT159" s="498"/>
      <c r="NGU159" s="498"/>
      <c r="NGV159" s="498"/>
      <c r="NGW159" s="498"/>
      <c r="NGX159" s="498"/>
      <c r="NGY159" s="498"/>
      <c r="NGZ159" s="498"/>
      <c r="NHA159" s="498"/>
      <c r="NHB159" s="498"/>
      <c r="NHC159" s="498"/>
      <c r="NHD159" s="498"/>
      <c r="NHE159" s="498"/>
      <c r="NHF159" s="498"/>
      <c r="NHG159" s="498"/>
      <c r="NHH159" s="498"/>
      <c r="NHI159" s="498"/>
      <c r="NHJ159" s="498"/>
      <c r="NHK159" s="498"/>
      <c r="NHL159" s="498"/>
      <c r="NHM159" s="498"/>
      <c r="NHN159" s="498"/>
      <c r="NHO159" s="498"/>
      <c r="NHP159" s="498"/>
      <c r="NHQ159" s="498"/>
      <c r="NHR159" s="498"/>
      <c r="NHS159" s="498"/>
      <c r="NHT159" s="498"/>
      <c r="NHU159" s="498"/>
      <c r="NHV159" s="498"/>
      <c r="NHW159" s="498"/>
      <c r="NHX159" s="498"/>
      <c r="NHY159" s="498"/>
      <c r="NHZ159" s="498"/>
      <c r="NIA159" s="498"/>
      <c r="NIB159" s="498"/>
      <c r="NIC159" s="498"/>
      <c r="NID159" s="498"/>
      <c r="NIE159" s="498"/>
      <c r="NIF159" s="498"/>
      <c r="NIG159" s="498"/>
      <c r="NIH159" s="498"/>
      <c r="NII159" s="498"/>
      <c r="NIJ159" s="498"/>
      <c r="NIK159" s="498"/>
      <c r="NIL159" s="498"/>
      <c r="NIM159" s="498"/>
      <c r="NIN159" s="498"/>
      <c r="NIO159" s="498"/>
      <c r="NIP159" s="498"/>
      <c r="NIQ159" s="498"/>
      <c r="NIR159" s="498"/>
      <c r="NIS159" s="498"/>
      <c r="NIT159" s="498"/>
      <c r="NIU159" s="498"/>
      <c r="NIV159" s="498"/>
      <c r="NIW159" s="498"/>
      <c r="NIX159" s="498"/>
      <c r="NIY159" s="498"/>
      <c r="NIZ159" s="498"/>
      <c r="NJA159" s="498"/>
      <c r="NJB159" s="498"/>
      <c r="NJC159" s="498"/>
      <c r="NJD159" s="498"/>
      <c r="NJE159" s="498"/>
      <c r="NJF159" s="498"/>
      <c r="NJG159" s="498"/>
      <c r="NJH159" s="498"/>
      <c r="NJI159" s="498"/>
      <c r="NJJ159" s="498"/>
      <c r="NJK159" s="498"/>
      <c r="NJL159" s="498"/>
      <c r="NJM159" s="498"/>
      <c r="NJN159" s="498"/>
      <c r="NJO159" s="498"/>
      <c r="NJP159" s="498"/>
      <c r="NJQ159" s="498"/>
      <c r="NJR159" s="498"/>
      <c r="NJS159" s="498"/>
      <c r="NJT159" s="498"/>
      <c r="NJU159" s="498"/>
      <c r="NJV159" s="498"/>
      <c r="NJW159" s="498"/>
      <c r="NJX159" s="498"/>
      <c r="NJY159" s="498"/>
      <c r="NJZ159" s="498"/>
      <c r="NKA159" s="498"/>
      <c r="NKB159" s="498"/>
      <c r="NKC159" s="498"/>
      <c r="NKD159" s="498"/>
      <c r="NKE159" s="498"/>
      <c r="NKF159" s="498"/>
      <c r="NKG159" s="498"/>
      <c r="NKH159" s="498"/>
      <c r="NKI159" s="498"/>
      <c r="NKJ159" s="498"/>
      <c r="NKK159" s="498"/>
      <c r="NKL159" s="498"/>
      <c r="NKM159" s="498"/>
      <c r="NKN159" s="498"/>
      <c r="NKO159" s="498"/>
      <c r="NKP159" s="498"/>
      <c r="NKQ159" s="498"/>
      <c r="NKR159" s="498"/>
      <c r="NKS159" s="498"/>
      <c r="NKT159" s="498"/>
      <c r="NKU159" s="498"/>
      <c r="NKV159" s="498"/>
      <c r="NKW159" s="498"/>
      <c r="NKX159" s="498"/>
      <c r="NKY159" s="498"/>
      <c r="NKZ159" s="498"/>
      <c r="NLA159" s="498"/>
      <c r="NLB159" s="498"/>
      <c r="NLC159" s="498"/>
      <c r="NLD159" s="498"/>
      <c r="NLE159" s="498"/>
      <c r="NLF159" s="498"/>
      <c r="NLG159" s="498"/>
      <c r="NLH159" s="498"/>
      <c r="NLI159" s="498"/>
      <c r="NLJ159" s="498"/>
      <c r="NLK159" s="498"/>
      <c r="NLL159" s="498"/>
      <c r="NLM159" s="498"/>
      <c r="NLN159" s="498"/>
      <c r="NLO159" s="498"/>
      <c r="NLP159" s="498"/>
      <c r="NLQ159" s="498"/>
      <c r="NLR159" s="498"/>
      <c r="NLS159" s="498"/>
      <c r="NLT159" s="498"/>
      <c r="NLU159" s="498"/>
      <c r="NLV159" s="498"/>
      <c r="NLW159" s="498"/>
      <c r="NLX159" s="498"/>
      <c r="NLY159" s="498"/>
      <c r="NLZ159" s="498"/>
      <c r="NMA159" s="498"/>
      <c r="NMB159" s="498"/>
      <c r="NMC159" s="498"/>
      <c r="NMD159" s="498"/>
      <c r="NME159" s="498"/>
      <c r="NMF159" s="498"/>
      <c r="NMG159" s="498"/>
      <c r="NMH159" s="498"/>
      <c r="NMI159" s="498"/>
      <c r="NMJ159" s="498"/>
      <c r="NMK159" s="498"/>
      <c r="NML159" s="498"/>
      <c r="NMM159" s="498"/>
      <c r="NMN159" s="498"/>
      <c r="NMO159" s="498"/>
      <c r="NMP159" s="498"/>
      <c r="NMQ159" s="498"/>
      <c r="NMR159" s="498"/>
      <c r="NMS159" s="498"/>
      <c r="NMT159" s="498"/>
      <c r="NMU159" s="498"/>
      <c r="NMV159" s="498"/>
      <c r="NMW159" s="498"/>
      <c r="NMX159" s="498"/>
      <c r="NMY159" s="498"/>
      <c r="NMZ159" s="498"/>
      <c r="NNA159" s="498"/>
      <c r="NNB159" s="498"/>
      <c r="NNC159" s="498"/>
      <c r="NND159" s="498"/>
      <c r="NNE159" s="498"/>
      <c r="NNF159" s="498"/>
      <c r="NNG159" s="498"/>
      <c r="NNH159" s="498"/>
      <c r="NNI159" s="498"/>
      <c r="NNJ159" s="498"/>
      <c r="NNK159" s="498"/>
      <c r="NNL159" s="498"/>
      <c r="NNM159" s="498"/>
      <c r="NNN159" s="498"/>
      <c r="NNO159" s="498"/>
      <c r="NNP159" s="498"/>
      <c r="NNQ159" s="498"/>
      <c r="NNR159" s="498"/>
      <c r="NNS159" s="498"/>
      <c r="NNT159" s="498"/>
      <c r="NNU159" s="498"/>
      <c r="NNV159" s="498"/>
      <c r="NNW159" s="498"/>
      <c r="NNX159" s="498"/>
      <c r="NNY159" s="498"/>
      <c r="NNZ159" s="498"/>
      <c r="NOA159" s="498"/>
      <c r="NOB159" s="498"/>
      <c r="NOC159" s="498"/>
      <c r="NOD159" s="498"/>
      <c r="NOE159" s="498"/>
      <c r="NOF159" s="498"/>
      <c r="NOG159" s="498"/>
      <c r="NOH159" s="498"/>
      <c r="NOI159" s="498"/>
      <c r="NOJ159" s="498"/>
      <c r="NOK159" s="498"/>
      <c r="NOL159" s="498"/>
      <c r="NOM159" s="498"/>
      <c r="NON159" s="498"/>
      <c r="NOO159" s="498"/>
      <c r="NOP159" s="498"/>
      <c r="NOQ159" s="498"/>
      <c r="NOR159" s="498"/>
      <c r="NOS159" s="498"/>
      <c r="NOT159" s="498"/>
      <c r="NOU159" s="498"/>
      <c r="NOV159" s="498"/>
      <c r="NOW159" s="498"/>
      <c r="NOX159" s="498"/>
      <c r="NOY159" s="498"/>
      <c r="NOZ159" s="498"/>
      <c r="NPA159" s="498"/>
      <c r="NPB159" s="498"/>
      <c r="NPC159" s="498"/>
      <c r="NPD159" s="498"/>
      <c r="NPE159" s="498"/>
      <c r="NPF159" s="498"/>
      <c r="NPG159" s="498"/>
      <c r="NPH159" s="498"/>
      <c r="NPI159" s="498"/>
      <c r="NPJ159" s="498"/>
      <c r="NPK159" s="498"/>
      <c r="NPL159" s="498"/>
      <c r="NPM159" s="498"/>
      <c r="NPN159" s="498"/>
      <c r="NPO159" s="498"/>
      <c r="NPP159" s="498"/>
      <c r="NPQ159" s="498"/>
      <c r="NPR159" s="498"/>
      <c r="NPS159" s="498"/>
      <c r="NPT159" s="498"/>
      <c r="NPU159" s="498"/>
      <c r="NPV159" s="498"/>
      <c r="NPW159" s="498"/>
      <c r="NPX159" s="498"/>
      <c r="NPY159" s="498"/>
      <c r="NPZ159" s="498"/>
      <c r="NQA159" s="498"/>
      <c r="NQB159" s="498"/>
      <c r="NQC159" s="498"/>
      <c r="NQD159" s="498"/>
      <c r="NQE159" s="498"/>
      <c r="NQF159" s="498"/>
      <c r="NQG159" s="498"/>
      <c r="NQH159" s="498"/>
      <c r="NQI159" s="498"/>
      <c r="NQJ159" s="498"/>
      <c r="NQK159" s="498"/>
      <c r="NQL159" s="498"/>
      <c r="NQM159" s="498"/>
      <c r="NQN159" s="498"/>
      <c r="NQO159" s="498"/>
      <c r="NQP159" s="498"/>
      <c r="NQQ159" s="498"/>
      <c r="NQR159" s="498"/>
      <c r="NQS159" s="498"/>
      <c r="NQT159" s="498"/>
      <c r="NQU159" s="498"/>
      <c r="NQV159" s="498"/>
      <c r="NQW159" s="498"/>
      <c r="NQX159" s="498"/>
      <c r="NQY159" s="498"/>
      <c r="NQZ159" s="498"/>
      <c r="NRA159" s="498"/>
      <c r="NRB159" s="498"/>
      <c r="NRC159" s="498"/>
      <c r="NRD159" s="498"/>
      <c r="NRE159" s="498"/>
      <c r="NRF159" s="498"/>
      <c r="NRG159" s="498"/>
      <c r="NRH159" s="498"/>
      <c r="NRI159" s="498"/>
      <c r="NRJ159" s="498"/>
      <c r="NRK159" s="498"/>
      <c r="NRL159" s="498"/>
      <c r="NRM159" s="498"/>
      <c r="NRN159" s="498"/>
      <c r="NRO159" s="498"/>
      <c r="NRP159" s="498"/>
      <c r="NRQ159" s="498"/>
      <c r="NRR159" s="498"/>
      <c r="NRS159" s="498"/>
      <c r="NRT159" s="498"/>
      <c r="NRU159" s="498"/>
      <c r="NRV159" s="498"/>
      <c r="NRW159" s="498"/>
      <c r="NRX159" s="498"/>
      <c r="NRY159" s="498"/>
      <c r="NRZ159" s="498"/>
      <c r="NSA159" s="498"/>
      <c r="NSB159" s="498"/>
      <c r="NSC159" s="498"/>
      <c r="NSD159" s="498"/>
      <c r="NSE159" s="498"/>
      <c r="NSF159" s="498"/>
      <c r="NSG159" s="498"/>
      <c r="NSH159" s="498"/>
      <c r="NSI159" s="498"/>
      <c r="NSJ159" s="498"/>
      <c r="NSK159" s="498"/>
      <c r="NSL159" s="498"/>
      <c r="NSM159" s="498"/>
      <c r="NSN159" s="498"/>
      <c r="NSO159" s="498"/>
      <c r="NSP159" s="498"/>
      <c r="NSQ159" s="498"/>
      <c r="NSR159" s="498"/>
      <c r="NSS159" s="498"/>
      <c r="NST159" s="498"/>
      <c r="NSU159" s="498"/>
      <c r="NSV159" s="498"/>
      <c r="NSW159" s="498"/>
      <c r="NSX159" s="498"/>
      <c r="NSY159" s="498"/>
      <c r="NSZ159" s="498"/>
      <c r="NTA159" s="498"/>
      <c r="NTB159" s="498"/>
      <c r="NTC159" s="498"/>
      <c r="NTD159" s="498"/>
      <c r="NTE159" s="498"/>
      <c r="NTF159" s="498"/>
      <c r="NTG159" s="498"/>
      <c r="NTH159" s="498"/>
      <c r="NTI159" s="498"/>
      <c r="NTJ159" s="498"/>
      <c r="NTK159" s="498"/>
      <c r="NTL159" s="498"/>
      <c r="NTM159" s="498"/>
      <c r="NTN159" s="498"/>
      <c r="NTO159" s="498"/>
      <c r="NTP159" s="498"/>
      <c r="NTQ159" s="498"/>
      <c r="NTR159" s="498"/>
      <c r="NTS159" s="498"/>
      <c r="NTT159" s="498"/>
      <c r="NTU159" s="498"/>
      <c r="NTV159" s="498"/>
      <c r="NTW159" s="498"/>
      <c r="NTX159" s="498"/>
      <c r="NTY159" s="498"/>
      <c r="NTZ159" s="498"/>
      <c r="NUA159" s="498"/>
      <c r="NUB159" s="498"/>
      <c r="NUC159" s="498"/>
      <c r="NUD159" s="498"/>
      <c r="NUE159" s="498"/>
      <c r="NUF159" s="498"/>
      <c r="NUG159" s="498"/>
      <c r="NUH159" s="498"/>
      <c r="NUI159" s="498"/>
      <c r="NUJ159" s="498"/>
      <c r="NUK159" s="498"/>
      <c r="NUL159" s="498"/>
      <c r="NUM159" s="498"/>
      <c r="NUN159" s="498"/>
      <c r="NUO159" s="498"/>
      <c r="NUP159" s="498"/>
      <c r="NUQ159" s="498"/>
      <c r="NUR159" s="498"/>
      <c r="NUS159" s="498"/>
      <c r="NUT159" s="498"/>
      <c r="NUU159" s="498"/>
      <c r="NUV159" s="498"/>
      <c r="NUW159" s="498"/>
      <c r="NUX159" s="498"/>
      <c r="NUY159" s="498"/>
      <c r="NUZ159" s="498"/>
      <c r="NVA159" s="498"/>
      <c r="NVB159" s="498"/>
      <c r="NVC159" s="498"/>
      <c r="NVD159" s="498"/>
      <c r="NVE159" s="498"/>
      <c r="NVF159" s="498"/>
      <c r="NVG159" s="498"/>
      <c r="NVH159" s="498"/>
      <c r="NVI159" s="498"/>
      <c r="NVJ159" s="498"/>
      <c r="NVK159" s="498"/>
      <c r="NVL159" s="498"/>
      <c r="NVM159" s="498"/>
      <c r="NVN159" s="498"/>
      <c r="NVO159" s="498"/>
      <c r="NVP159" s="498"/>
      <c r="NVQ159" s="498"/>
      <c r="NVR159" s="498"/>
      <c r="NVS159" s="498"/>
      <c r="NVT159" s="498"/>
      <c r="NVU159" s="498"/>
      <c r="NVV159" s="498"/>
      <c r="NVW159" s="498"/>
      <c r="NVX159" s="498"/>
      <c r="NVY159" s="498"/>
      <c r="NVZ159" s="498"/>
      <c r="NWA159" s="498"/>
      <c r="NWB159" s="498"/>
      <c r="NWC159" s="498"/>
      <c r="NWD159" s="498"/>
      <c r="NWE159" s="498"/>
      <c r="NWF159" s="498"/>
      <c r="NWG159" s="498"/>
      <c r="NWH159" s="498"/>
      <c r="NWI159" s="498"/>
      <c r="NWJ159" s="498"/>
      <c r="NWK159" s="498"/>
      <c r="NWL159" s="498"/>
      <c r="NWM159" s="498"/>
      <c r="NWN159" s="498"/>
      <c r="NWO159" s="498"/>
      <c r="NWP159" s="498"/>
      <c r="NWQ159" s="498"/>
      <c r="NWR159" s="498"/>
      <c r="NWS159" s="498"/>
      <c r="NWT159" s="498"/>
      <c r="NWU159" s="498"/>
      <c r="NWV159" s="498"/>
      <c r="NWW159" s="498"/>
      <c r="NWX159" s="498"/>
      <c r="NWY159" s="498"/>
      <c r="NWZ159" s="498"/>
      <c r="NXA159" s="498"/>
      <c r="NXB159" s="498"/>
      <c r="NXC159" s="498"/>
      <c r="NXD159" s="498"/>
      <c r="NXE159" s="498"/>
      <c r="NXF159" s="498"/>
      <c r="NXG159" s="498"/>
      <c r="NXH159" s="498"/>
      <c r="NXI159" s="498"/>
      <c r="NXJ159" s="498"/>
      <c r="NXK159" s="498"/>
      <c r="NXL159" s="498"/>
      <c r="NXM159" s="498"/>
      <c r="NXN159" s="498"/>
      <c r="NXO159" s="498"/>
      <c r="NXP159" s="498"/>
      <c r="NXQ159" s="498"/>
      <c r="NXR159" s="498"/>
      <c r="NXS159" s="498"/>
      <c r="NXT159" s="498"/>
      <c r="NXU159" s="498"/>
      <c r="NXV159" s="498"/>
      <c r="NXW159" s="498"/>
      <c r="NXX159" s="498"/>
      <c r="NXY159" s="498"/>
      <c r="NXZ159" s="498"/>
      <c r="NYA159" s="498"/>
      <c r="NYB159" s="498"/>
      <c r="NYC159" s="498"/>
      <c r="NYD159" s="498"/>
      <c r="NYE159" s="498"/>
      <c r="NYF159" s="498"/>
      <c r="NYG159" s="498"/>
      <c r="NYH159" s="498"/>
      <c r="NYI159" s="498"/>
      <c r="NYJ159" s="498"/>
      <c r="NYK159" s="498"/>
      <c r="NYL159" s="498"/>
      <c r="NYM159" s="498"/>
      <c r="NYN159" s="498"/>
      <c r="NYO159" s="498"/>
      <c r="NYP159" s="498"/>
      <c r="NYQ159" s="498"/>
      <c r="NYR159" s="498"/>
      <c r="NYS159" s="498"/>
      <c r="NYT159" s="498"/>
      <c r="NYU159" s="498"/>
      <c r="NYV159" s="498"/>
      <c r="NYW159" s="498"/>
      <c r="NYX159" s="498"/>
      <c r="NYY159" s="498"/>
      <c r="NYZ159" s="498"/>
      <c r="NZA159" s="498"/>
      <c r="NZB159" s="498"/>
      <c r="NZC159" s="498"/>
      <c r="NZD159" s="498"/>
      <c r="NZE159" s="498"/>
      <c r="NZF159" s="498"/>
      <c r="NZG159" s="498"/>
      <c r="NZH159" s="498"/>
      <c r="NZI159" s="498"/>
      <c r="NZJ159" s="498"/>
      <c r="NZK159" s="498"/>
      <c r="NZL159" s="498"/>
      <c r="NZM159" s="498"/>
      <c r="NZN159" s="498"/>
      <c r="NZO159" s="498"/>
      <c r="NZP159" s="498"/>
      <c r="NZQ159" s="498"/>
      <c r="NZR159" s="498"/>
      <c r="NZS159" s="498"/>
      <c r="NZT159" s="498"/>
      <c r="NZU159" s="498"/>
      <c r="NZV159" s="498"/>
      <c r="NZW159" s="498"/>
      <c r="NZX159" s="498"/>
      <c r="NZY159" s="498"/>
      <c r="NZZ159" s="498"/>
      <c r="OAA159" s="498"/>
      <c r="OAB159" s="498"/>
      <c r="OAC159" s="498"/>
      <c r="OAD159" s="498"/>
      <c r="OAE159" s="498"/>
      <c r="OAF159" s="498"/>
      <c r="OAG159" s="498"/>
      <c r="OAH159" s="498"/>
      <c r="OAI159" s="498"/>
      <c r="OAJ159" s="498"/>
      <c r="OAK159" s="498"/>
      <c r="OAL159" s="498"/>
      <c r="OAM159" s="498"/>
      <c r="OAN159" s="498"/>
      <c r="OAO159" s="498"/>
      <c r="OAP159" s="498"/>
      <c r="OAQ159" s="498"/>
      <c r="OAR159" s="498"/>
      <c r="OAS159" s="498"/>
      <c r="OAT159" s="498"/>
      <c r="OAU159" s="498"/>
      <c r="OAV159" s="498"/>
      <c r="OAW159" s="498"/>
      <c r="OAX159" s="498"/>
      <c r="OAY159" s="498"/>
      <c r="OAZ159" s="498"/>
      <c r="OBA159" s="498"/>
      <c r="OBB159" s="498"/>
      <c r="OBC159" s="498"/>
      <c r="OBD159" s="498"/>
      <c r="OBE159" s="498"/>
      <c r="OBF159" s="498"/>
      <c r="OBG159" s="498"/>
      <c r="OBH159" s="498"/>
      <c r="OBI159" s="498"/>
      <c r="OBJ159" s="498"/>
      <c r="OBK159" s="498"/>
      <c r="OBL159" s="498"/>
      <c r="OBM159" s="498"/>
      <c r="OBN159" s="498"/>
      <c r="OBO159" s="498"/>
      <c r="OBP159" s="498"/>
      <c r="OBQ159" s="498"/>
      <c r="OBR159" s="498"/>
      <c r="OBS159" s="498"/>
      <c r="OBT159" s="498"/>
      <c r="OBU159" s="498"/>
      <c r="OBV159" s="498"/>
      <c r="OBW159" s="498"/>
      <c r="OBX159" s="498"/>
      <c r="OBY159" s="498"/>
      <c r="OBZ159" s="498"/>
      <c r="OCA159" s="498"/>
      <c r="OCB159" s="498"/>
      <c r="OCC159" s="498"/>
      <c r="OCD159" s="498"/>
      <c r="OCE159" s="498"/>
      <c r="OCF159" s="498"/>
      <c r="OCG159" s="498"/>
      <c r="OCH159" s="498"/>
      <c r="OCI159" s="498"/>
      <c r="OCJ159" s="498"/>
      <c r="OCK159" s="498"/>
      <c r="OCL159" s="498"/>
      <c r="OCM159" s="498"/>
      <c r="OCN159" s="498"/>
      <c r="OCO159" s="498"/>
      <c r="OCP159" s="498"/>
      <c r="OCQ159" s="498"/>
      <c r="OCR159" s="498"/>
      <c r="OCS159" s="498"/>
      <c r="OCT159" s="498"/>
      <c r="OCU159" s="498"/>
      <c r="OCV159" s="498"/>
      <c r="OCW159" s="498"/>
      <c r="OCX159" s="498"/>
      <c r="OCY159" s="498"/>
      <c r="OCZ159" s="498"/>
      <c r="ODA159" s="498"/>
      <c r="ODB159" s="498"/>
      <c r="ODC159" s="498"/>
      <c r="ODD159" s="498"/>
      <c r="ODE159" s="498"/>
      <c r="ODF159" s="498"/>
      <c r="ODG159" s="498"/>
      <c r="ODH159" s="498"/>
      <c r="ODI159" s="498"/>
      <c r="ODJ159" s="498"/>
      <c r="ODK159" s="498"/>
      <c r="ODL159" s="498"/>
      <c r="ODM159" s="498"/>
      <c r="ODN159" s="498"/>
      <c r="ODO159" s="498"/>
      <c r="ODP159" s="498"/>
      <c r="ODQ159" s="498"/>
      <c r="ODR159" s="498"/>
      <c r="ODS159" s="498"/>
      <c r="ODT159" s="498"/>
      <c r="ODU159" s="498"/>
      <c r="ODV159" s="498"/>
      <c r="ODW159" s="498"/>
      <c r="ODX159" s="498"/>
      <c r="ODY159" s="498"/>
      <c r="ODZ159" s="498"/>
      <c r="OEA159" s="498"/>
      <c r="OEB159" s="498"/>
      <c r="OEC159" s="498"/>
      <c r="OED159" s="498"/>
      <c r="OEE159" s="498"/>
      <c r="OEF159" s="498"/>
      <c r="OEG159" s="498"/>
      <c r="OEH159" s="498"/>
      <c r="OEI159" s="498"/>
      <c r="OEJ159" s="498"/>
      <c r="OEK159" s="498"/>
      <c r="OEL159" s="498"/>
      <c r="OEM159" s="498"/>
      <c r="OEN159" s="498"/>
      <c r="OEO159" s="498"/>
      <c r="OEP159" s="498"/>
      <c r="OEQ159" s="498"/>
      <c r="OER159" s="498"/>
      <c r="OES159" s="498"/>
      <c r="OET159" s="498"/>
      <c r="OEU159" s="498"/>
      <c r="OEV159" s="498"/>
      <c r="OEW159" s="498"/>
      <c r="OEX159" s="498"/>
      <c r="OEY159" s="498"/>
      <c r="OEZ159" s="498"/>
      <c r="OFA159" s="498"/>
      <c r="OFB159" s="498"/>
      <c r="OFC159" s="498"/>
      <c r="OFD159" s="498"/>
      <c r="OFE159" s="498"/>
      <c r="OFF159" s="498"/>
      <c r="OFG159" s="498"/>
      <c r="OFH159" s="498"/>
      <c r="OFI159" s="498"/>
      <c r="OFJ159" s="498"/>
      <c r="OFK159" s="498"/>
      <c r="OFL159" s="498"/>
      <c r="OFM159" s="498"/>
      <c r="OFN159" s="498"/>
      <c r="OFO159" s="498"/>
      <c r="OFP159" s="498"/>
      <c r="OFQ159" s="498"/>
      <c r="OFR159" s="498"/>
      <c r="OFS159" s="498"/>
      <c r="OFT159" s="498"/>
      <c r="OFU159" s="498"/>
      <c r="OFV159" s="498"/>
      <c r="OFW159" s="498"/>
      <c r="OFX159" s="498"/>
      <c r="OFY159" s="498"/>
      <c r="OFZ159" s="498"/>
      <c r="OGA159" s="498"/>
      <c r="OGB159" s="498"/>
      <c r="OGC159" s="498"/>
      <c r="OGD159" s="498"/>
      <c r="OGE159" s="498"/>
      <c r="OGF159" s="498"/>
      <c r="OGG159" s="498"/>
      <c r="OGH159" s="498"/>
      <c r="OGI159" s="498"/>
      <c r="OGJ159" s="498"/>
      <c r="OGK159" s="498"/>
      <c r="OGL159" s="498"/>
      <c r="OGM159" s="498"/>
      <c r="OGN159" s="498"/>
      <c r="OGO159" s="498"/>
      <c r="OGP159" s="498"/>
      <c r="OGQ159" s="498"/>
      <c r="OGR159" s="498"/>
      <c r="OGS159" s="498"/>
      <c r="OGT159" s="498"/>
      <c r="OGU159" s="498"/>
      <c r="OGV159" s="498"/>
      <c r="OGW159" s="498"/>
      <c r="OGX159" s="498"/>
      <c r="OGY159" s="498"/>
      <c r="OGZ159" s="498"/>
      <c r="OHA159" s="498"/>
      <c r="OHB159" s="498"/>
      <c r="OHC159" s="498"/>
      <c r="OHD159" s="498"/>
      <c r="OHE159" s="498"/>
      <c r="OHF159" s="498"/>
      <c r="OHG159" s="498"/>
      <c r="OHH159" s="498"/>
      <c r="OHI159" s="498"/>
      <c r="OHJ159" s="498"/>
      <c r="OHK159" s="498"/>
      <c r="OHL159" s="498"/>
      <c r="OHM159" s="498"/>
      <c r="OHN159" s="498"/>
      <c r="OHO159" s="498"/>
      <c r="OHP159" s="498"/>
      <c r="OHQ159" s="498"/>
      <c r="OHR159" s="498"/>
      <c r="OHS159" s="498"/>
      <c r="OHT159" s="498"/>
      <c r="OHU159" s="498"/>
      <c r="OHV159" s="498"/>
      <c r="OHW159" s="498"/>
      <c r="OHX159" s="498"/>
      <c r="OHY159" s="498"/>
      <c r="OHZ159" s="498"/>
      <c r="OIA159" s="498"/>
      <c r="OIB159" s="498"/>
      <c r="OIC159" s="498"/>
      <c r="OID159" s="498"/>
      <c r="OIE159" s="498"/>
      <c r="OIF159" s="498"/>
      <c r="OIG159" s="498"/>
      <c r="OIH159" s="498"/>
      <c r="OII159" s="498"/>
      <c r="OIJ159" s="498"/>
      <c r="OIK159" s="498"/>
      <c r="OIL159" s="498"/>
      <c r="OIM159" s="498"/>
      <c r="OIN159" s="498"/>
      <c r="OIO159" s="498"/>
      <c r="OIP159" s="498"/>
      <c r="OIQ159" s="498"/>
      <c r="OIR159" s="498"/>
      <c r="OIS159" s="498"/>
      <c r="OIT159" s="498"/>
      <c r="OIU159" s="498"/>
      <c r="OIV159" s="498"/>
      <c r="OIW159" s="498"/>
      <c r="OIX159" s="498"/>
      <c r="OIY159" s="498"/>
      <c r="OIZ159" s="498"/>
      <c r="OJA159" s="498"/>
      <c r="OJB159" s="498"/>
      <c r="OJC159" s="498"/>
      <c r="OJD159" s="498"/>
      <c r="OJE159" s="498"/>
      <c r="OJF159" s="498"/>
      <c r="OJG159" s="498"/>
      <c r="OJH159" s="498"/>
      <c r="OJI159" s="498"/>
      <c r="OJJ159" s="498"/>
      <c r="OJK159" s="498"/>
      <c r="OJL159" s="498"/>
      <c r="OJM159" s="498"/>
      <c r="OJN159" s="498"/>
      <c r="OJO159" s="498"/>
      <c r="OJP159" s="498"/>
      <c r="OJQ159" s="498"/>
      <c r="OJR159" s="498"/>
      <c r="OJS159" s="498"/>
      <c r="OJT159" s="498"/>
      <c r="OJU159" s="498"/>
      <c r="OJV159" s="498"/>
      <c r="OJW159" s="498"/>
      <c r="OJX159" s="498"/>
      <c r="OJY159" s="498"/>
      <c r="OJZ159" s="498"/>
      <c r="OKA159" s="498"/>
      <c r="OKB159" s="498"/>
      <c r="OKC159" s="498"/>
      <c r="OKD159" s="498"/>
      <c r="OKE159" s="498"/>
      <c r="OKF159" s="498"/>
      <c r="OKG159" s="498"/>
      <c r="OKH159" s="498"/>
      <c r="OKI159" s="498"/>
      <c r="OKJ159" s="498"/>
      <c r="OKK159" s="498"/>
      <c r="OKL159" s="498"/>
      <c r="OKM159" s="498"/>
      <c r="OKN159" s="498"/>
      <c r="OKO159" s="498"/>
      <c r="OKP159" s="498"/>
      <c r="OKQ159" s="498"/>
      <c r="OKR159" s="498"/>
      <c r="OKS159" s="498"/>
      <c r="OKT159" s="498"/>
      <c r="OKU159" s="498"/>
      <c r="OKV159" s="498"/>
      <c r="OKW159" s="498"/>
      <c r="OKX159" s="498"/>
      <c r="OKY159" s="498"/>
      <c r="OKZ159" s="498"/>
      <c r="OLA159" s="498"/>
      <c r="OLB159" s="498"/>
      <c r="OLC159" s="498"/>
      <c r="OLD159" s="498"/>
      <c r="OLE159" s="498"/>
      <c r="OLF159" s="498"/>
      <c r="OLG159" s="498"/>
      <c r="OLH159" s="498"/>
      <c r="OLI159" s="498"/>
      <c r="OLJ159" s="498"/>
      <c r="OLK159" s="498"/>
      <c r="OLL159" s="498"/>
      <c r="OLM159" s="498"/>
      <c r="OLN159" s="498"/>
      <c r="OLO159" s="498"/>
      <c r="OLP159" s="498"/>
      <c r="OLQ159" s="498"/>
      <c r="OLR159" s="498"/>
      <c r="OLS159" s="498"/>
      <c r="OLT159" s="498"/>
      <c r="OLU159" s="498"/>
      <c r="OLV159" s="498"/>
      <c r="OLW159" s="498"/>
      <c r="OLX159" s="498"/>
      <c r="OLY159" s="498"/>
      <c r="OLZ159" s="498"/>
      <c r="OMA159" s="498"/>
      <c r="OMB159" s="498"/>
      <c r="OMC159" s="498"/>
      <c r="OMD159" s="498"/>
      <c r="OME159" s="498"/>
      <c r="OMF159" s="498"/>
      <c r="OMG159" s="498"/>
      <c r="OMH159" s="498"/>
      <c r="OMI159" s="498"/>
      <c r="OMJ159" s="498"/>
      <c r="OMK159" s="498"/>
      <c r="OML159" s="498"/>
      <c r="OMM159" s="498"/>
      <c r="OMN159" s="498"/>
      <c r="OMO159" s="498"/>
      <c r="OMP159" s="498"/>
      <c r="OMQ159" s="498"/>
      <c r="OMR159" s="498"/>
      <c r="OMS159" s="498"/>
      <c r="OMT159" s="498"/>
      <c r="OMU159" s="498"/>
      <c r="OMV159" s="498"/>
      <c r="OMW159" s="498"/>
      <c r="OMX159" s="498"/>
      <c r="OMY159" s="498"/>
      <c r="OMZ159" s="498"/>
      <c r="ONA159" s="498"/>
      <c r="ONB159" s="498"/>
      <c r="ONC159" s="498"/>
      <c r="OND159" s="498"/>
      <c r="ONE159" s="498"/>
      <c r="ONF159" s="498"/>
      <c r="ONG159" s="498"/>
      <c r="ONH159" s="498"/>
      <c r="ONI159" s="498"/>
      <c r="ONJ159" s="498"/>
      <c r="ONK159" s="498"/>
      <c r="ONL159" s="498"/>
      <c r="ONM159" s="498"/>
      <c r="ONN159" s="498"/>
      <c r="ONO159" s="498"/>
      <c r="ONP159" s="498"/>
      <c r="ONQ159" s="498"/>
      <c r="ONR159" s="498"/>
      <c r="ONS159" s="498"/>
      <c r="ONT159" s="498"/>
      <c r="ONU159" s="498"/>
      <c r="ONV159" s="498"/>
      <c r="ONW159" s="498"/>
      <c r="ONX159" s="498"/>
      <c r="ONY159" s="498"/>
      <c r="ONZ159" s="498"/>
      <c r="OOA159" s="498"/>
      <c r="OOB159" s="498"/>
      <c r="OOC159" s="498"/>
      <c r="OOD159" s="498"/>
      <c r="OOE159" s="498"/>
      <c r="OOF159" s="498"/>
      <c r="OOG159" s="498"/>
      <c r="OOH159" s="498"/>
      <c r="OOI159" s="498"/>
      <c r="OOJ159" s="498"/>
      <c r="OOK159" s="498"/>
      <c r="OOL159" s="498"/>
      <c r="OOM159" s="498"/>
      <c r="OON159" s="498"/>
      <c r="OOO159" s="498"/>
      <c r="OOP159" s="498"/>
      <c r="OOQ159" s="498"/>
      <c r="OOR159" s="498"/>
      <c r="OOS159" s="498"/>
      <c r="OOT159" s="498"/>
      <c r="OOU159" s="498"/>
      <c r="OOV159" s="498"/>
      <c r="OOW159" s="498"/>
      <c r="OOX159" s="498"/>
      <c r="OOY159" s="498"/>
      <c r="OOZ159" s="498"/>
      <c r="OPA159" s="498"/>
      <c r="OPB159" s="498"/>
      <c r="OPC159" s="498"/>
      <c r="OPD159" s="498"/>
      <c r="OPE159" s="498"/>
      <c r="OPF159" s="498"/>
      <c r="OPG159" s="498"/>
      <c r="OPH159" s="498"/>
      <c r="OPI159" s="498"/>
      <c r="OPJ159" s="498"/>
      <c r="OPK159" s="498"/>
      <c r="OPL159" s="498"/>
      <c r="OPM159" s="498"/>
      <c r="OPN159" s="498"/>
      <c r="OPO159" s="498"/>
      <c r="OPP159" s="498"/>
      <c r="OPQ159" s="498"/>
      <c r="OPR159" s="498"/>
      <c r="OPS159" s="498"/>
      <c r="OPT159" s="498"/>
      <c r="OPU159" s="498"/>
      <c r="OPV159" s="498"/>
      <c r="OPW159" s="498"/>
      <c r="OPX159" s="498"/>
      <c r="OPY159" s="498"/>
      <c r="OPZ159" s="498"/>
      <c r="OQA159" s="498"/>
      <c r="OQB159" s="498"/>
      <c r="OQC159" s="498"/>
      <c r="OQD159" s="498"/>
      <c r="OQE159" s="498"/>
      <c r="OQF159" s="498"/>
      <c r="OQG159" s="498"/>
      <c r="OQH159" s="498"/>
      <c r="OQI159" s="498"/>
      <c r="OQJ159" s="498"/>
      <c r="OQK159" s="498"/>
      <c r="OQL159" s="498"/>
      <c r="OQM159" s="498"/>
      <c r="OQN159" s="498"/>
      <c r="OQO159" s="498"/>
      <c r="OQP159" s="498"/>
      <c r="OQQ159" s="498"/>
      <c r="OQR159" s="498"/>
      <c r="OQS159" s="498"/>
      <c r="OQT159" s="498"/>
      <c r="OQU159" s="498"/>
      <c r="OQV159" s="498"/>
      <c r="OQW159" s="498"/>
      <c r="OQX159" s="498"/>
      <c r="OQY159" s="498"/>
      <c r="OQZ159" s="498"/>
      <c r="ORA159" s="498"/>
      <c r="ORB159" s="498"/>
      <c r="ORC159" s="498"/>
      <c r="ORD159" s="498"/>
      <c r="ORE159" s="498"/>
      <c r="ORF159" s="498"/>
      <c r="ORG159" s="498"/>
      <c r="ORH159" s="498"/>
      <c r="ORI159" s="498"/>
      <c r="ORJ159" s="498"/>
      <c r="ORK159" s="498"/>
      <c r="ORL159" s="498"/>
      <c r="ORM159" s="498"/>
      <c r="ORN159" s="498"/>
      <c r="ORO159" s="498"/>
      <c r="ORP159" s="498"/>
      <c r="ORQ159" s="498"/>
      <c r="ORR159" s="498"/>
      <c r="ORS159" s="498"/>
      <c r="ORT159" s="498"/>
      <c r="ORU159" s="498"/>
      <c r="ORV159" s="498"/>
      <c r="ORW159" s="498"/>
      <c r="ORX159" s="498"/>
      <c r="ORY159" s="498"/>
      <c r="ORZ159" s="498"/>
      <c r="OSA159" s="498"/>
      <c r="OSB159" s="498"/>
      <c r="OSC159" s="498"/>
      <c r="OSD159" s="498"/>
      <c r="OSE159" s="498"/>
      <c r="OSF159" s="498"/>
      <c r="OSG159" s="498"/>
      <c r="OSH159" s="498"/>
      <c r="OSI159" s="498"/>
      <c r="OSJ159" s="498"/>
      <c r="OSK159" s="498"/>
      <c r="OSL159" s="498"/>
      <c r="OSM159" s="498"/>
      <c r="OSN159" s="498"/>
      <c r="OSO159" s="498"/>
      <c r="OSP159" s="498"/>
      <c r="OSQ159" s="498"/>
      <c r="OSR159" s="498"/>
      <c r="OSS159" s="498"/>
      <c r="OST159" s="498"/>
      <c r="OSU159" s="498"/>
      <c r="OSV159" s="498"/>
      <c r="OSW159" s="498"/>
      <c r="OSX159" s="498"/>
      <c r="OSY159" s="498"/>
      <c r="OSZ159" s="498"/>
      <c r="OTA159" s="498"/>
      <c r="OTB159" s="498"/>
      <c r="OTC159" s="498"/>
      <c r="OTD159" s="498"/>
      <c r="OTE159" s="498"/>
      <c r="OTF159" s="498"/>
      <c r="OTG159" s="498"/>
      <c r="OTH159" s="498"/>
      <c r="OTI159" s="498"/>
      <c r="OTJ159" s="498"/>
      <c r="OTK159" s="498"/>
      <c r="OTL159" s="498"/>
      <c r="OTM159" s="498"/>
      <c r="OTN159" s="498"/>
      <c r="OTO159" s="498"/>
      <c r="OTP159" s="498"/>
      <c r="OTQ159" s="498"/>
      <c r="OTR159" s="498"/>
      <c r="OTS159" s="498"/>
      <c r="OTT159" s="498"/>
      <c r="OTU159" s="498"/>
      <c r="OTV159" s="498"/>
      <c r="OTW159" s="498"/>
      <c r="OTX159" s="498"/>
      <c r="OTY159" s="498"/>
      <c r="OTZ159" s="498"/>
      <c r="OUA159" s="498"/>
      <c r="OUB159" s="498"/>
      <c r="OUC159" s="498"/>
      <c r="OUD159" s="498"/>
      <c r="OUE159" s="498"/>
      <c r="OUF159" s="498"/>
      <c r="OUG159" s="498"/>
      <c r="OUH159" s="498"/>
      <c r="OUI159" s="498"/>
      <c r="OUJ159" s="498"/>
      <c r="OUK159" s="498"/>
      <c r="OUL159" s="498"/>
      <c r="OUM159" s="498"/>
      <c r="OUN159" s="498"/>
      <c r="OUO159" s="498"/>
      <c r="OUP159" s="498"/>
      <c r="OUQ159" s="498"/>
      <c r="OUR159" s="498"/>
      <c r="OUS159" s="498"/>
      <c r="OUT159" s="498"/>
      <c r="OUU159" s="498"/>
      <c r="OUV159" s="498"/>
      <c r="OUW159" s="498"/>
      <c r="OUX159" s="498"/>
      <c r="OUY159" s="498"/>
      <c r="OUZ159" s="498"/>
      <c r="OVA159" s="498"/>
      <c r="OVB159" s="498"/>
      <c r="OVC159" s="498"/>
      <c r="OVD159" s="498"/>
      <c r="OVE159" s="498"/>
      <c r="OVF159" s="498"/>
      <c r="OVG159" s="498"/>
      <c r="OVH159" s="498"/>
      <c r="OVI159" s="498"/>
      <c r="OVJ159" s="498"/>
      <c r="OVK159" s="498"/>
      <c r="OVL159" s="498"/>
      <c r="OVM159" s="498"/>
      <c r="OVN159" s="498"/>
      <c r="OVO159" s="498"/>
      <c r="OVP159" s="498"/>
      <c r="OVQ159" s="498"/>
      <c r="OVR159" s="498"/>
      <c r="OVS159" s="498"/>
      <c r="OVT159" s="498"/>
      <c r="OVU159" s="498"/>
      <c r="OVV159" s="498"/>
      <c r="OVW159" s="498"/>
      <c r="OVX159" s="498"/>
      <c r="OVY159" s="498"/>
      <c r="OVZ159" s="498"/>
      <c r="OWA159" s="498"/>
      <c r="OWB159" s="498"/>
      <c r="OWC159" s="498"/>
      <c r="OWD159" s="498"/>
      <c r="OWE159" s="498"/>
      <c r="OWF159" s="498"/>
      <c r="OWG159" s="498"/>
      <c r="OWH159" s="498"/>
      <c r="OWI159" s="498"/>
      <c r="OWJ159" s="498"/>
      <c r="OWK159" s="498"/>
      <c r="OWL159" s="498"/>
      <c r="OWM159" s="498"/>
      <c r="OWN159" s="498"/>
      <c r="OWO159" s="498"/>
      <c r="OWP159" s="498"/>
      <c r="OWQ159" s="498"/>
      <c r="OWR159" s="498"/>
      <c r="OWS159" s="498"/>
      <c r="OWT159" s="498"/>
      <c r="OWU159" s="498"/>
      <c r="OWV159" s="498"/>
      <c r="OWW159" s="498"/>
      <c r="OWX159" s="498"/>
      <c r="OWY159" s="498"/>
      <c r="OWZ159" s="498"/>
      <c r="OXA159" s="498"/>
      <c r="OXB159" s="498"/>
      <c r="OXC159" s="498"/>
      <c r="OXD159" s="498"/>
      <c r="OXE159" s="498"/>
      <c r="OXF159" s="498"/>
      <c r="OXG159" s="498"/>
      <c r="OXH159" s="498"/>
      <c r="OXI159" s="498"/>
      <c r="OXJ159" s="498"/>
      <c r="OXK159" s="498"/>
      <c r="OXL159" s="498"/>
      <c r="OXM159" s="498"/>
      <c r="OXN159" s="498"/>
      <c r="OXO159" s="498"/>
      <c r="OXP159" s="498"/>
      <c r="OXQ159" s="498"/>
      <c r="OXR159" s="498"/>
      <c r="OXS159" s="498"/>
      <c r="OXT159" s="498"/>
      <c r="OXU159" s="498"/>
      <c r="OXV159" s="498"/>
      <c r="OXW159" s="498"/>
      <c r="OXX159" s="498"/>
      <c r="OXY159" s="498"/>
      <c r="OXZ159" s="498"/>
      <c r="OYA159" s="498"/>
      <c r="OYB159" s="498"/>
      <c r="OYC159" s="498"/>
      <c r="OYD159" s="498"/>
      <c r="OYE159" s="498"/>
      <c r="OYF159" s="498"/>
      <c r="OYG159" s="498"/>
      <c r="OYH159" s="498"/>
      <c r="OYI159" s="498"/>
      <c r="OYJ159" s="498"/>
      <c r="OYK159" s="498"/>
      <c r="OYL159" s="498"/>
      <c r="OYM159" s="498"/>
      <c r="OYN159" s="498"/>
      <c r="OYO159" s="498"/>
      <c r="OYP159" s="498"/>
      <c r="OYQ159" s="498"/>
      <c r="OYR159" s="498"/>
      <c r="OYS159" s="498"/>
      <c r="OYT159" s="498"/>
      <c r="OYU159" s="498"/>
      <c r="OYV159" s="498"/>
      <c r="OYW159" s="498"/>
      <c r="OYX159" s="498"/>
      <c r="OYY159" s="498"/>
      <c r="OYZ159" s="498"/>
      <c r="OZA159" s="498"/>
      <c r="OZB159" s="498"/>
      <c r="OZC159" s="498"/>
      <c r="OZD159" s="498"/>
      <c r="OZE159" s="498"/>
      <c r="OZF159" s="498"/>
      <c r="OZG159" s="498"/>
      <c r="OZH159" s="498"/>
      <c r="OZI159" s="498"/>
      <c r="OZJ159" s="498"/>
      <c r="OZK159" s="498"/>
      <c r="OZL159" s="498"/>
      <c r="OZM159" s="498"/>
      <c r="OZN159" s="498"/>
      <c r="OZO159" s="498"/>
      <c r="OZP159" s="498"/>
      <c r="OZQ159" s="498"/>
      <c r="OZR159" s="498"/>
      <c r="OZS159" s="498"/>
      <c r="OZT159" s="498"/>
      <c r="OZU159" s="498"/>
      <c r="OZV159" s="498"/>
      <c r="OZW159" s="498"/>
      <c r="OZX159" s="498"/>
      <c r="OZY159" s="498"/>
      <c r="OZZ159" s="498"/>
      <c r="PAA159" s="498"/>
      <c r="PAB159" s="498"/>
      <c r="PAC159" s="498"/>
      <c r="PAD159" s="498"/>
      <c r="PAE159" s="498"/>
      <c r="PAF159" s="498"/>
      <c r="PAG159" s="498"/>
      <c r="PAH159" s="498"/>
      <c r="PAI159" s="498"/>
      <c r="PAJ159" s="498"/>
      <c r="PAK159" s="498"/>
      <c r="PAL159" s="498"/>
      <c r="PAM159" s="498"/>
      <c r="PAN159" s="498"/>
      <c r="PAO159" s="498"/>
      <c r="PAP159" s="498"/>
      <c r="PAQ159" s="498"/>
      <c r="PAR159" s="498"/>
      <c r="PAS159" s="498"/>
      <c r="PAT159" s="498"/>
      <c r="PAU159" s="498"/>
      <c r="PAV159" s="498"/>
      <c r="PAW159" s="498"/>
      <c r="PAX159" s="498"/>
      <c r="PAY159" s="498"/>
      <c r="PAZ159" s="498"/>
      <c r="PBA159" s="498"/>
      <c r="PBB159" s="498"/>
      <c r="PBC159" s="498"/>
      <c r="PBD159" s="498"/>
      <c r="PBE159" s="498"/>
      <c r="PBF159" s="498"/>
      <c r="PBG159" s="498"/>
      <c r="PBH159" s="498"/>
      <c r="PBI159" s="498"/>
      <c r="PBJ159" s="498"/>
      <c r="PBK159" s="498"/>
      <c r="PBL159" s="498"/>
      <c r="PBM159" s="498"/>
      <c r="PBN159" s="498"/>
      <c r="PBO159" s="498"/>
      <c r="PBP159" s="498"/>
      <c r="PBQ159" s="498"/>
      <c r="PBR159" s="498"/>
      <c r="PBS159" s="498"/>
      <c r="PBT159" s="498"/>
      <c r="PBU159" s="498"/>
      <c r="PBV159" s="498"/>
      <c r="PBW159" s="498"/>
      <c r="PBX159" s="498"/>
      <c r="PBY159" s="498"/>
      <c r="PBZ159" s="498"/>
      <c r="PCA159" s="498"/>
      <c r="PCB159" s="498"/>
      <c r="PCC159" s="498"/>
      <c r="PCD159" s="498"/>
      <c r="PCE159" s="498"/>
      <c r="PCF159" s="498"/>
      <c r="PCG159" s="498"/>
      <c r="PCH159" s="498"/>
      <c r="PCI159" s="498"/>
      <c r="PCJ159" s="498"/>
      <c r="PCK159" s="498"/>
      <c r="PCL159" s="498"/>
      <c r="PCM159" s="498"/>
      <c r="PCN159" s="498"/>
      <c r="PCO159" s="498"/>
      <c r="PCP159" s="498"/>
      <c r="PCQ159" s="498"/>
      <c r="PCR159" s="498"/>
      <c r="PCS159" s="498"/>
      <c r="PCT159" s="498"/>
      <c r="PCU159" s="498"/>
      <c r="PCV159" s="498"/>
      <c r="PCW159" s="498"/>
      <c r="PCX159" s="498"/>
      <c r="PCY159" s="498"/>
      <c r="PCZ159" s="498"/>
      <c r="PDA159" s="498"/>
      <c r="PDB159" s="498"/>
      <c r="PDC159" s="498"/>
      <c r="PDD159" s="498"/>
      <c r="PDE159" s="498"/>
      <c r="PDF159" s="498"/>
      <c r="PDG159" s="498"/>
      <c r="PDH159" s="498"/>
      <c r="PDI159" s="498"/>
      <c r="PDJ159" s="498"/>
      <c r="PDK159" s="498"/>
      <c r="PDL159" s="498"/>
      <c r="PDM159" s="498"/>
      <c r="PDN159" s="498"/>
      <c r="PDO159" s="498"/>
      <c r="PDP159" s="498"/>
      <c r="PDQ159" s="498"/>
      <c r="PDR159" s="498"/>
      <c r="PDS159" s="498"/>
      <c r="PDT159" s="498"/>
      <c r="PDU159" s="498"/>
      <c r="PDV159" s="498"/>
      <c r="PDW159" s="498"/>
      <c r="PDX159" s="498"/>
      <c r="PDY159" s="498"/>
      <c r="PDZ159" s="498"/>
      <c r="PEA159" s="498"/>
      <c r="PEB159" s="498"/>
      <c r="PEC159" s="498"/>
      <c r="PED159" s="498"/>
      <c r="PEE159" s="498"/>
      <c r="PEF159" s="498"/>
      <c r="PEG159" s="498"/>
      <c r="PEH159" s="498"/>
      <c r="PEI159" s="498"/>
      <c r="PEJ159" s="498"/>
      <c r="PEK159" s="498"/>
      <c r="PEL159" s="498"/>
      <c r="PEM159" s="498"/>
      <c r="PEN159" s="498"/>
      <c r="PEO159" s="498"/>
      <c r="PEP159" s="498"/>
      <c r="PEQ159" s="498"/>
      <c r="PER159" s="498"/>
      <c r="PES159" s="498"/>
      <c r="PET159" s="498"/>
      <c r="PEU159" s="498"/>
      <c r="PEV159" s="498"/>
      <c r="PEW159" s="498"/>
      <c r="PEX159" s="498"/>
      <c r="PEY159" s="498"/>
      <c r="PEZ159" s="498"/>
      <c r="PFA159" s="498"/>
      <c r="PFB159" s="498"/>
      <c r="PFC159" s="498"/>
      <c r="PFD159" s="498"/>
      <c r="PFE159" s="498"/>
      <c r="PFF159" s="498"/>
      <c r="PFG159" s="498"/>
      <c r="PFH159" s="498"/>
      <c r="PFI159" s="498"/>
      <c r="PFJ159" s="498"/>
      <c r="PFK159" s="498"/>
      <c r="PFL159" s="498"/>
      <c r="PFM159" s="498"/>
      <c r="PFN159" s="498"/>
      <c r="PFO159" s="498"/>
      <c r="PFP159" s="498"/>
      <c r="PFQ159" s="498"/>
      <c r="PFR159" s="498"/>
      <c r="PFS159" s="498"/>
      <c r="PFT159" s="498"/>
      <c r="PFU159" s="498"/>
      <c r="PFV159" s="498"/>
      <c r="PFW159" s="498"/>
      <c r="PFX159" s="498"/>
      <c r="PFY159" s="498"/>
      <c r="PFZ159" s="498"/>
      <c r="PGA159" s="498"/>
      <c r="PGB159" s="498"/>
      <c r="PGC159" s="498"/>
      <c r="PGD159" s="498"/>
      <c r="PGE159" s="498"/>
      <c r="PGF159" s="498"/>
      <c r="PGG159" s="498"/>
      <c r="PGH159" s="498"/>
      <c r="PGI159" s="498"/>
      <c r="PGJ159" s="498"/>
      <c r="PGK159" s="498"/>
      <c r="PGL159" s="498"/>
      <c r="PGM159" s="498"/>
      <c r="PGN159" s="498"/>
      <c r="PGO159" s="498"/>
      <c r="PGP159" s="498"/>
      <c r="PGQ159" s="498"/>
      <c r="PGR159" s="498"/>
      <c r="PGS159" s="498"/>
      <c r="PGT159" s="498"/>
      <c r="PGU159" s="498"/>
      <c r="PGV159" s="498"/>
      <c r="PGW159" s="498"/>
      <c r="PGX159" s="498"/>
      <c r="PGY159" s="498"/>
      <c r="PGZ159" s="498"/>
      <c r="PHA159" s="498"/>
      <c r="PHB159" s="498"/>
      <c r="PHC159" s="498"/>
      <c r="PHD159" s="498"/>
      <c r="PHE159" s="498"/>
      <c r="PHF159" s="498"/>
      <c r="PHG159" s="498"/>
      <c r="PHH159" s="498"/>
      <c r="PHI159" s="498"/>
      <c r="PHJ159" s="498"/>
      <c r="PHK159" s="498"/>
      <c r="PHL159" s="498"/>
      <c r="PHM159" s="498"/>
      <c r="PHN159" s="498"/>
      <c r="PHO159" s="498"/>
      <c r="PHP159" s="498"/>
      <c r="PHQ159" s="498"/>
      <c r="PHR159" s="498"/>
      <c r="PHS159" s="498"/>
      <c r="PHT159" s="498"/>
      <c r="PHU159" s="498"/>
      <c r="PHV159" s="498"/>
      <c r="PHW159" s="498"/>
      <c r="PHX159" s="498"/>
      <c r="PHY159" s="498"/>
      <c r="PHZ159" s="498"/>
      <c r="PIA159" s="498"/>
      <c r="PIB159" s="498"/>
      <c r="PIC159" s="498"/>
      <c r="PID159" s="498"/>
      <c r="PIE159" s="498"/>
      <c r="PIF159" s="498"/>
      <c r="PIG159" s="498"/>
      <c r="PIH159" s="498"/>
      <c r="PII159" s="498"/>
      <c r="PIJ159" s="498"/>
      <c r="PIK159" s="498"/>
      <c r="PIL159" s="498"/>
      <c r="PIM159" s="498"/>
      <c r="PIN159" s="498"/>
      <c r="PIO159" s="498"/>
      <c r="PIP159" s="498"/>
      <c r="PIQ159" s="498"/>
      <c r="PIR159" s="498"/>
      <c r="PIS159" s="498"/>
      <c r="PIT159" s="498"/>
      <c r="PIU159" s="498"/>
      <c r="PIV159" s="498"/>
      <c r="PIW159" s="498"/>
      <c r="PIX159" s="498"/>
      <c r="PIY159" s="498"/>
      <c r="PIZ159" s="498"/>
      <c r="PJA159" s="498"/>
      <c r="PJB159" s="498"/>
      <c r="PJC159" s="498"/>
      <c r="PJD159" s="498"/>
      <c r="PJE159" s="498"/>
      <c r="PJF159" s="498"/>
      <c r="PJG159" s="498"/>
      <c r="PJH159" s="498"/>
      <c r="PJI159" s="498"/>
      <c r="PJJ159" s="498"/>
      <c r="PJK159" s="498"/>
      <c r="PJL159" s="498"/>
      <c r="PJM159" s="498"/>
      <c r="PJN159" s="498"/>
      <c r="PJO159" s="498"/>
      <c r="PJP159" s="498"/>
      <c r="PJQ159" s="498"/>
      <c r="PJR159" s="498"/>
      <c r="PJS159" s="498"/>
      <c r="PJT159" s="498"/>
      <c r="PJU159" s="498"/>
      <c r="PJV159" s="498"/>
      <c r="PJW159" s="498"/>
      <c r="PJX159" s="498"/>
      <c r="PJY159" s="498"/>
      <c r="PJZ159" s="498"/>
      <c r="PKA159" s="498"/>
      <c r="PKB159" s="498"/>
      <c r="PKC159" s="498"/>
      <c r="PKD159" s="498"/>
      <c r="PKE159" s="498"/>
      <c r="PKF159" s="498"/>
      <c r="PKG159" s="498"/>
      <c r="PKH159" s="498"/>
      <c r="PKI159" s="498"/>
      <c r="PKJ159" s="498"/>
      <c r="PKK159" s="498"/>
      <c r="PKL159" s="498"/>
      <c r="PKM159" s="498"/>
      <c r="PKN159" s="498"/>
      <c r="PKO159" s="498"/>
      <c r="PKP159" s="498"/>
      <c r="PKQ159" s="498"/>
      <c r="PKR159" s="498"/>
      <c r="PKS159" s="498"/>
      <c r="PKT159" s="498"/>
      <c r="PKU159" s="498"/>
      <c r="PKV159" s="498"/>
      <c r="PKW159" s="498"/>
      <c r="PKX159" s="498"/>
      <c r="PKY159" s="498"/>
      <c r="PKZ159" s="498"/>
      <c r="PLA159" s="498"/>
      <c r="PLB159" s="498"/>
      <c r="PLC159" s="498"/>
      <c r="PLD159" s="498"/>
      <c r="PLE159" s="498"/>
      <c r="PLF159" s="498"/>
      <c r="PLG159" s="498"/>
      <c r="PLH159" s="498"/>
      <c r="PLI159" s="498"/>
      <c r="PLJ159" s="498"/>
      <c r="PLK159" s="498"/>
      <c r="PLL159" s="498"/>
      <c r="PLM159" s="498"/>
      <c r="PLN159" s="498"/>
      <c r="PLO159" s="498"/>
      <c r="PLP159" s="498"/>
      <c r="PLQ159" s="498"/>
      <c r="PLR159" s="498"/>
      <c r="PLS159" s="498"/>
      <c r="PLT159" s="498"/>
      <c r="PLU159" s="498"/>
      <c r="PLV159" s="498"/>
      <c r="PLW159" s="498"/>
      <c r="PLX159" s="498"/>
      <c r="PLY159" s="498"/>
      <c r="PLZ159" s="498"/>
      <c r="PMA159" s="498"/>
      <c r="PMB159" s="498"/>
      <c r="PMC159" s="498"/>
      <c r="PMD159" s="498"/>
      <c r="PME159" s="498"/>
      <c r="PMF159" s="498"/>
      <c r="PMG159" s="498"/>
      <c r="PMH159" s="498"/>
      <c r="PMI159" s="498"/>
      <c r="PMJ159" s="498"/>
      <c r="PMK159" s="498"/>
      <c r="PML159" s="498"/>
      <c r="PMM159" s="498"/>
      <c r="PMN159" s="498"/>
      <c r="PMO159" s="498"/>
      <c r="PMP159" s="498"/>
      <c r="PMQ159" s="498"/>
      <c r="PMR159" s="498"/>
      <c r="PMS159" s="498"/>
      <c r="PMT159" s="498"/>
      <c r="PMU159" s="498"/>
      <c r="PMV159" s="498"/>
      <c r="PMW159" s="498"/>
      <c r="PMX159" s="498"/>
      <c r="PMY159" s="498"/>
      <c r="PMZ159" s="498"/>
      <c r="PNA159" s="498"/>
      <c r="PNB159" s="498"/>
      <c r="PNC159" s="498"/>
      <c r="PND159" s="498"/>
      <c r="PNE159" s="498"/>
      <c r="PNF159" s="498"/>
      <c r="PNG159" s="498"/>
      <c r="PNH159" s="498"/>
      <c r="PNI159" s="498"/>
      <c r="PNJ159" s="498"/>
      <c r="PNK159" s="498"/>
      <c r="PNL159" s="498"/>
      <c r="PNM159" s="498"/>
      <c r="PNN159" s="498"/>
      <c r="PNO159" s="498"/>
      <c r="PNP159" s="498"/>
      <c r="PNQ159" s="498"/>
      <c r="PNR159" s="498"/>
      <c r="PNS159" s="498"/>
      <c r="PNT159" s="498"/>
      <c r="PNU159" s="498"/>
      <c r="PNV159" s="498"/>
      <c r="PNW159" s="498"/>
      <c r="PNX159" s="498"/>
      <c r="PNY159" s="498"/>
      <c r="PNZ159" s="498"/>
      <c r="POA159" s="498"/>
      <c r="POB159" s="498"/>
      <c r="POC159" s="498"/>
      <c r="POD159" s="498"/>
      <c r="POE159" s="498"/>
      <c r="POF159" s="498"/>
      <c r="POG159" s="498"/>
      <c r="POH159" s="498"/>
      <c r="POI159" s="498"/>
      <c r="POJ159" s="498"/>
      <c r="POK159" s="498"/>
      <c r="POL159" s="498"/>
      <c r="POM159" s="498"/>
      <c r="PON159" s="498"/>
      <c r="POO159" s="498"/>
      <c r="POP159" s="498"/>
      <c r="POQ159" s="498"/>
      <c r="POR159" s="498"/>
      <c r="POS159" s="498"/>
      <c r="POT159" s="498"/>
      <c r="POU159" s="498"/>
      <c r="POV159" s="498"/>
      <c r="POW159" s="498"/>
      <c r="POX159" s="498"/>
      <c r="POY159" s="498"/>
      <c r="POZ159" s="498"/>
      <c r="PPA159" s="498"/>
      <c r="PPB159" s="498"/>
      <c r="PPC159" s="498"/>
      <c r="PPD159" s="498"/>
      <c r="PPE159" s="498"/>
      <c r="PPF159" s="498"/>
      <c r="PPG159" s="498"/>
      <c r="PPH159" s="498"/>
      <c r="PPI159" s="498"/>
      <c r="PPJ159" s="498"/>
      <c r="PPK159" s="498"/>
      <c r="PPL159" s="498"/>
      <c r="PPM159" s="498"/>
      <c r="PPN159" s="498"/>
      <c r="PPO159" s="498"/>
      <c r="PPP159" s="498"/>
      <c r="PPQ159" s="498"/>
      <c r="PPR159" s="498"/>
      <c r="PPS159" s="498"/>
      <c r="PPT159" s="498"/>
      <c r="PPU159" s="498"/>
      <c r="PPV159" s="498"/>
      <c r="PPW159" s="498"/>
      <c r="PPX159" s="498"/>
      <c r="PPY159" s="498"/>
      <c r="PPZ159" s="498"/>
      <c r="PQA159" s="498"/>
      <c r="PQB159" s="498"/>
      <c r="PQC159" s="498"/>
      <c r="PQD159" s="498"/>
      <c r="PQE159" s="498"/>
      <c r="PQF159" s="498"/>
      <c r="PQG159" s="498"/>
      <c r="PQH159" s="498"/>
      <c r="PQI159" s="498"/>
      <c r="PQJ159" s="498"/>
      <c r="PQK159" s="498"/>
      <c r="PQL159" s="498"/>
      <c r="PQM159" s="498"/>
      <c r="PQN159" s="498"/>
      <c r="PQO159" s="498"/>
      <c r="PQP159" s="498"/>
      <c r="PQQ159" s="498"/>
      <c r="PQR159" s="498"/>
      <c r="PQS159" s="498"/>
      <c r="PQT159" s="498"/>
      <c r="PQU159" s="498"/>
      <c r="PQV159" s="498"/>
      <c r="PQW159" s="498"/>
      <c r="PQX159" s="498"/>
      <c r="PQY159" s="498"/>
      <c r="PQZ159" s="498"/>
      <c r="PRA159" s="498"/>
      <c r="PRB159" s="498"/>
      <c r="PRC159" s="498"/>
      <c r="PRD159" s="498"/>
      <c r="PRE159" s="498"/>
      <c r="PRF159" s="498"/>
      <c r="PRG159" s="498"/>
      <c r="PRH159" s="498"/>
      <c r="PRI159" s="498"/>
      <c r="PRJ159" s="498"/>
      <c r="PRK159" s="498"/>
      <c r="PRL159" s="498"/>
      <c r="PRM159" s="498"/>
      <c r="PRN159" s="498"/>
      <c r="PRO159" s="498"/>
      <c r="PRP159" s="498"/>
      <c r="PRQ159" s="498"/>
      <c r="PRR159" s="498"/>
      <c r="PRS159" s="498"/>
      <c r="PRT159" s="498"/>
      <c r="PRU159" s="498"/>
      <c r="PRV159" s="498"/>
      <c r="PRW159" s="498"/>
      <c r="PRX159" s="498"/>
      <c r="PRY159" s="498"/>
      <c r="PRZ159" s="498"/>
      <c r="PSA159" s="498"/>
      <c r="PSB159" s="498"/>
      <c r="PSC159" s="498"/>
      <c r="PSD159" s="498"/>
      <c r="PSE159" s="498"/>
      <c r="PSF159" s="498"/>
      <c r="PSG159" s="498"/>
      <c r="PSH159" s="498"/>
      <c r="PSI159" s="498"/>
      <c r="PSJ159" s="498"/>
      <c r="PSK159" s="498"/>
      <c r="PSL159" s="498"/>
      <c r="PSM159" s="498"/>
      <c r="PSN159" s="498"/>
      <c r="PSO159" s="498"/>
      <c r="PSP159" s="498"/>
      <c r="PSQ159" s="498"/>
      <c r="PSR159" s="498"/>
      <c r="PSS159" s="498"/>
      <c r="PST159" s="498"/>
      <c r="PSU159" s="498"/>
      <c r="PSV159" s="498"/>
      <c r="PSW159" s="498"/>
      <c r="PSX159" s="498"/>
      <c r="PSY159" s="498"/>
      <c r="PSZ159" s="498"/>
      <c r="PTA159" s="498"/>
      <c r="PTB159" s="498"/>
      <c r="PTC159" s="498"/>
      <c r="PTD159" s="498"/>
      <c r="PTE159" s="498"/>
      <c r="PTF159" s="498"/>
      <c r="PTG159" s="498"/>
      <c r="PTH159" s="498"/>
      <c r="PTI159" s="498"/>
      <c r="PTJ159" s="498"/>
      <c r="PTK159" s="498"/>
      <c r="PTL159" s="498"/>
      <c r="PTM159" s="498"/>
      <c r="PTN159" s="498"/>
      <c r="PTO159" s="498"/>
      <c r="PTP159" s="498"/>
      <c r="PTQ159" s="498"/>
      <c r="PTR159" s="498"/>
      <c r="PTS159" s="498"/>
      <c r="PTT159" s="498"/>
      <c r="PTU159" s="498"/>
      <c r="PTV159" s="498"/>
      <c r="PTW159" s="498"/>
      <c r="PTX159" s="498"/>
      <c r="PTY159" s="498"/>
      <c r="PTZ159" s="498"/>
      <c r="PUA159" s="498"/>
      <c r="PUB159" s="498"/>
      <c r="PUC159" s="498"/>
      <c r="PUD159" s="498"/>
      <c r="PUE159" s="498"/>
      <c r="PUF159" s="498"/>
      <c r="PUG159" s="498"/>
      <c r="PUH159" s="498"/>
      <c r="PUI159" s="498"/>
      <c r="PUJ159" s="498"/>
      <c r="PUK159" s="498"/>
      <c r="PUL159" s="498"/>
      <c r="PUM159" s="498"/>
      <c r="PUN159" s="498"/>
      <c r="PUO159" s="498"/>
      <c r="PUP159" s="498"/>
      <c r="PUQ159" s="498"/>
      <c r="PUR159" s="498"/>
      <c r="PUS159" s="498"/>
      <c r="PUT159" s="498"/>
      <c r="PUU159" s="498"/>
      <c r="PUV159" s="498"/>
      <c r="PUW159" s="498"/>
      <c r="PUX159" s="498"/>
      <c r="PUY159" s="498"/>
      <c r="PUZ159" s="498"/>
      <c r="PVA159" s="498"/>
      <c r="PVB159" s="498"/>
      <c r="PVC159" s="498"/>
      <c r="PVD159" s="498"/>
      <c r="PVE159" s="498"/>
      <c r="PVF159" s="498"/>
      <c r="PVG159" s="498"/>
      <c r="PVH159" s="498"/>
      <c r="PVI159" s="498"/>
      <c r="PVJ159" s="498"/>
      <c r="PVK159" s="498"/>
      <c r="PVL159" s="498"/>
      <c r="PVM159" s="498"/>
      <c r="PVN159" s="498"/>
      <c r="PVO159" s="498"/>
      <c r="PVP159" s="498"/>
      <c r="PVQ159" s="498"/>
      <c r="PVR159" s="498"/>
      <c r="PVS159" s="498"/>
      <c r="PVT159" s="498"/>
      <c r="PVU159" s="498"/>
      <c r="PVV159" s="498"/>
      <c r="PVW159" s="498"/>
      <c r="PVX159" s="498"/>
      <c r="PVY159" s="498"/>
      <c r="PVZ159" s="498"/>
      <c r="PWA159" s="498"/>
      <c r="PWB159" s="498"/>
      <c r="PWC159" s="498"/>
      <c r="PWD159" s="498"/>
      <c r="PWE159" s="498"/>
      <c r="PWF159" s="498"/>
      <c r="PWG159" s="498"/>
      <c r="PWH159" s="498"/>
      <c r="PWI159" s="498"/>
      <c r="PWJ159" s="498"/>
      <c r="PWK159" s="498"/>
      <c r="PWL159" s="498"/>
      <c r="PWM159" s="498"/>
      <c r="PWN159" s="498"/>
      <c r="PWO159" s="498"/>
      <c r="PWP159" s="498"/>
      <c r="PWQ159" s="498"/>
      <c r="PWR159" s="498"/>
      <c r="PWS159" s="498"/>
      <c r="PWT159" s="498"/>
      <c r="PWU159" s="498"/>
      <c r="PWV159" s="498"/>
      <c r="PWW159" s="498"/>
      <c r="PWX159" s="498"/>
      <c r="PWY159" s="498"/>
      <c r="PWZ159" s="498"/>
      <c r="PXA159" s="498"/>
      <c r="PXB159" s="498"/>
      <c r="PXC159" s="498"/>
      <c r="PXD159" s="498"/>
      <c r="PXE159" s="498"/>
      <c r="PXF159" s="498"/>
      <c r="PXG159" s="498"/>
      <c r="PXH159" s="498"/>
      <c r="PXI159" s="498"/>
      <c r="PXJ159" s="498"/>
      <c r="PXK159" s="498"/>
      <c r="PXL159" s="498"/>
      <c r="PXM159" s="498"/>
      <c r="PXN159" s="498"/>
      <c r="PXO159" s="498"/>
      <c r="PXP159" s="498"/>
      <c r="PXQ159" s="498"/>
      <c r="PXR159" s="498"/>
      <c r="PXS159" s="498"/>
      <c r="PXT159" s="498"/>
      <c r="PXU159" s="498"/>
      <c r="PXV159" s="498"/>
      <c r="PXW159" s="498"/>
      <c r="PXX159" s="498"/>
      <c r="PXY159" s="498"/>
      <c r="PXZ159" s="498"/>
      <c r="PYA159" s="498"/>
      <c r="PYB159" s="498"/>
      <c r="PYC159" s="498"/>
      <c r="PYD159" s="498"/>
      <c r="PYE159" s="498"/>
      <c r="PYF159" s="498"/>
      <c r="PYG159" s="498"/>
      <c r="PYH159" s="498"/>
      <c r="PYI159" s="498"/>
      <c r="PYJ159" s="498"/>
      <c r="PYK159" s="498"/>
      <c r="PYL159" s="498"/>
      <c r="PYM159" s="498"/>
      <c r="PYN159" s="498"/>
      <c r="PYO159" s="498"/>
      <c r="PYP159" s="498"/>
      <c r="PYQ159" s="498"/>
      <c r="PYR159" s="498"/>
      <c r="PYS159" s="498"/>
      <c r="PYT159" s="498"/>
      <c r="PYU159" s="498"/>
      <c r="PYV159" s="498"/>
      <c r="PYW159" s="498"/>
      <c r="PYX159" s="498"/>
      <c r="PYY159" s="498"/>
      <c r="PYZ159" s="498"/>
      <c r="PZA159" s="498"/>
      <c r="PZB159" s="498"/>
      <c r="PZC159" s="498"/>
      <c r="PZD159" s="498"/>
      <c r="PZE159" s="498"/>
      <c r="PZF159" s="498"/>
      <c r="PZG159" s="498"/>
      <c r="PZH159" s="498"/>
      <c r="PZI159" s="498"/>
      <c r="PZJ159" s="498"/>
      <c r="PZK159" s="498"/>
      <c r="PZL159" s="498"/>
      <c r="PZM159" s="498"/>
      <c r="PZN159" s="498"/>
      <c r="PZO159" s="498"/>
      <c r="PZP159" s="498"/>
      <c r="PZQ159" s="498"/>
      <c r="PZR159" s="498"/>
      <c r="PZS159" s="498"/>
      <c r="PZT159" s="498"/>
      <c r="PZU159" s="498"/>
      <c r="PZV159" s="498"/>
      <c r="PZW159" s="498"/>
      <c r="PZX159" s="498"/>
      <c r="PZY159" s="498"/>
      <c r="PZZ159" s="498"/>
      <c r="QAA159" s="498"/>
      <c r="QAB159" s="498"/>
      <c r="QAC159" s="498"/>
      <c r="QAD159" s="498"/>
      <c r="QAE159" s="498"/>
      <c r="QAF159" s="498"/>
      <c r="QAG159" s="498"/>
      <c r="QAH159" s="498"/>
      <c r="QAI159" s="498"/>
      <c r="QAJ159" s="498"/>
      <c r="QAK159" s="498"/>
      <c r="QAL159" s="498"/>
      <c r="QAM159" s="498"/>
      <c r="QAN159" s="498"/>
      <c r="QAO159" s="498"/>
      <c r="QAP159" s="498"/>
      <c r="QAQ159" s="498"/>
      <c r="QAR159" s="498"/>
      <c r="QAS159" s="498"/>
      <c r="QAT159" s="498"/>
      <c r="QAU159" s="498"/>
      <c r="QAV159" s="498"/>
      <c r="QAW159" s="498"/>
      <c r="QAX159" s="498"/>
      <c r="QAY159" s="498"/>
      <c r="QAZ159" s="498"/>
      <c r="QBA159" s="498"/>
      <c r="QBB159" s="498"/>
      <c r="QBC159" s="498"/>
      <c r="QBD159" s="498"/>
      <c r="QBE159" s="498"/>
      <c r="QBF159" s="498"/>
      <c r="QBG159" s="498"/>
      <c r="QBH159" s="498"/>
      <c r="QBI159" s="498"/>
      <c r="QBJ159" s="498"/>
      <c r="QBK159" s="498"/>
      <c r="QBL159" s="498"/>
      <c r="QBM159" s="498"/>
      <c r="QBN159" s="498"/>
      <c r="QBO159" s="498"/>
      <c r="QBP159" s="498"/>
      <c r="QBQ159" s="498"/>
      <c r="QBR159" s="498"/>
      <c r="QBS159" s="498"/>
      <c r="QBT159" s="498"/>
      <c r="QBU159" s="498"/>
      <c r="QBV159" s="498"/>
      <c r="QBW159" s="498"/>
      <c r="QBX159" s="498"/>
      <c r="QBY159" s="498"/>
      <c r="QBZ159" s="498"/>
      <c r="QCA159" s="498"/>
      <c r="QCB159" s="498"/>
      <c r="QCC159" s="498"/>
      <c r="QCD159" s="498"/>
      <c r="QCE159" s="498"/>
      <c r="QCF159" s="498"/>
      <c r="QCG159" s="498"/>
      <c r="QCH159" s="498"/>
      <c r="QCI159" s="498"/>
      <c r="QCJ159" s="498"/>
      <c r="QCK159" s="498"/>
      <c r="QCL159" s="498"/>
      <c r="QCM159" s="498"/>
      <c r="QCN159" s="498"/>
      <c r="QCO159" s="498"/>
      <c r="QCP159" s="498"/>
      <c r="QCQ159" s="498"/>
      <c r="QCR159" s="498"/>
      <c r="QCS159" s="498"/>
      <c r="QCT159" s="498"/>
      <c r="QCU159" s="498"/>
      <c r="QCV159" s="498"/>
      <c r="QCW159" s="498"/>
      <c r="QCX159" s="498"/>
      <c r="QCY159" s="498"/>
      <c r="QCZ159" s="498"/>
      <c r="QDA159" s="498"/>
      <c r="QDB159" s="498"/>
      <c r="QDC159" s="498"/>
      <c r="QDD159" s="498"/>
      <c r="QDE159" s="498"/>
      <c r="QDF159" s="498"/>
      <c r="QDG159" s="498"/>
      <c r="QDH159" s="498"/>
      <c r="QDI159" s="498"/>
      <c r="QDJ159" s="498"/>
      <c r="QDK159" s="498"/>
      <c r="QDL159" s="498"/>
      <c r="QDM159" s="498"/>
      <c r="QDN159" s="498"/>
      <c r="QDO159" s="498"/>
      <c r="QDP159" s="498"/>
      <c r="QDQ159" s="498"/>
      <c r="QDR159" s="498"/>
      <c r="QDS159" s="498"/>
      <c r="QDT159" s="498"/>
      <c r="QDU159" s="498"/>
      <c r="QDV159" s="498"/>
      <c r="QDW159" s="498"/>
      <c r="QDX159" s="498"/>
      <c r="QDY159" s="498"/>
      <c r="QDZ159" s="498"/>
      <c r="QEA159" s="498"/>
      <c r="QEB159" s="498"/>
      <c r="QEC159" s="498"/>
      <c r="QED159" s="498"/>
      <c r="QEE159" s="498"/>
      <c r="QEF159" s="498"/>
      <c r="QEG159" s="498"/>
      <c r="QEH159" s="498"/>
      <c r="QEI159" s="498"/>
      <c r="QEJ159" s="498"/>
      <c r="QEK159" s="498"/>
      <c r="QEL159" s="498"/>
      <c r="QEM159" s="498"/>
      <c r="QEN159" s="498"/>
      <c r="QEO159" s="498"/>
      <c r="QEP159" s="498"/>
      <c r="QEQ159" s="498"/>
      <c r="QER159" s="498"/>
      <c r="QES159" s="498"/>
      <c r="QET159" s="498"/>
      <c r="QEU159" s="498"/>
      <c r="QEV159" s="498"/>
      <c r="QEW159" s="498"/>
      <c r="QEX159" s="498"/>
      <c r="QEY159" s="498"/>
      <c r="QEZ159" s="498"/>
      <c r="QFA159" s="498"/>
      <c r="QFB159" s="498"/>
      <c r="QFC159" s="498"/>
      <c r="QFD159" s="498"/>
      <c r="QFE159" s="498"/>
      <c r="QFF159" s="498"/>
      <c r="QFG159" s="498"/>
      <c r="QFH159" s="498"/>
      <c r="QFI159" s="498"/>
      <c r="QFJ159" s="498"/>
      <c r="QFK159" s="498"/>
      <c r="QFL159" s="498"/>
      <c r="QFM159" s="498"/>
      <c r="QFN159" s="498"/>
      <c r="QFO159" s="498"/>
      <c r="QFP159" s="498"/>
      <c r="QFQ159" s="498"/>
      <c r="QFR159" s="498"/>
      <c r="QFS159" s="498"/>
      <c r="QFT159" s="498"/>
      <c r="QFU159" s="498"/>
      <c r="QFV159" s="498"/>
      <c r="QFW159" s="498"/>
      <c r="QFX159" s="498"/>
      <c r="QFY159" s="498"/>
      <c r="QFZ159" s="498"/>
      <c r="QGA159" s="498"/>
      <c r="QGB159" s="498"/>
      <c r="QGC159" s="498"/>
      <c r="QGD159" s="498"/>
      <c r="QGE159" s="498"/>
      <c r="QGF159" s="498"/>
      <c r="QGG159" s="498"/>
      <c r="QGH159" s="498"/>
      <c r="QGI159" s="498"/>
      <c r="QGJ159" s="498"/>
      <c r="QGK159" s="498"/>
      <c r="QGL159" s="498"/>
      <c r="QGM159" s="498"/>
      <c r="QGN159" s="498"/>
      <c r="QGO159" s="498"/>
      <c r="QGP159" s="498"/>
      <c r="QGQ159" s="498"/>
      <c r="QGR159" s="498"/>
      <c r="QGS159" s="498"/>
      <c r="QGT159" s="498"/>
      <c r="QGU159" s="498"/>
      <c r="QGV159" s="498"/>
      <c r="QGW159" s="498"/>
      <c r="QGX159" s="498"/>
      <c r="QGY159" s="498"/>
      <c r="QGZ159" s="498"/>
      <c r="QHA159" s="498"/>
      <c r="QHB159" s="498"/>
      <c r="QHC159" s="498"/>
      <c r="QHD159" s="498"/>
      <c r="QHE159" s="498"/>
      <c r="QHF159" s="498"/>
      <c r="QHG159" s="498"/>
      <c r="QHH159" s="498"/>
      <c r="QHI159" s="498"/>
      <c r="QHJ159" s="498"/>
      <c r="QHK159" s="498"/>
      <c r="QHL159" s="498"/>
      <c r="QHM159" s="498"/>
      <c r="QHN159" s="498"/>
      <c r="QHO159" s="498"/>
      <c r="QHP159" s="498"/>
      <c r="QHQ159" s="498"/>
      <c r="QHR159" s="498"/>
      <c r="QHS159" s="498"/>
      <c r="QHT159" s="498"/>
      <c r="QHU159" s="498"/>
      <c r="QHV159" s="498"/>
      <c r="QHW159" s="498"/>
      <c r="QHX159" s="498"/>
      <c r="QHY159" s="498"/>
      <c r="QHZ159" s="498"/>
      <c r="QIA159" s="498"/>
      <c r="QIB159" s="498"/>
      <c r="QIC159" s="498"/>
      <c r="QID159" s="498"/>
      <c r="QIE159" s="498"/>
      <c r="QIF159" s="498"/>
      <c r="QIG159" s="498"/>
      <c r="QIH159" s="498"/>
      <c r="QII159" s="498"/>
      <c r="QIJ159" s="498"/>
      <c r="QIK159" s="498"/>
      <c r="QIL159" s="498"/>
      <c r="QIM159" s="498"/>
      <c r="QIN159" s="498"/>
      <c r="QIO159" s="498"/>
      <c r="QIP159" s="498"/>
      <c r="QIQ159" s="498"/>
      <c r="QIR159" s="498"/>
      <c r="QIS159" s="498"/>
      <c r="QIT159" s="498"/>
      <c r="QIU159" s="498"/>
      <c r="QIV159" s="498"/>
      <c r="QIW159" s="498"/>
      <c r="QIX159" s="498"/>
      <c r="QIY159" s="498"/>
      <c r="QIZ159" s="498"/>
      <c r="QJA159" s="498"/>
      <c r="QJB159" s="498"/>
      <c r="QJC159" s="498"/>
      <c r="QJD159" s="498"/>
      <c r="QJE159" s="498"/>
      <c r="QJF159" s="498"/>
      <c r="QJG159" s="498"/>
      <c r="QJH159" s="498"/>
      <c r="QJI159" s="498"/>
      <c r="QJJ159" s="498"/>
      <c r="QJK159" s="498"/>
      <c r="QJL159" s="498"/>
      <c r="QJM159" s="498"/>
      <c r="QJN159" s="498"/>
      <c r="QJO159" s="498"/>
      <c r="QJP159" s="498"/>
      <c r="QJQ159" s="498"/>
      <c r="QJR159" s="498"/>
      <c r="QJS159" s="498"/>
      <c r="QJT159" s="498"/>
      <c r="QJU159" s="498"/>
      <c r="QJV159" s="498"/>
      <c r="QJW159" s="498"/>
      <c r="QJX159" s="498"/>
      <c r="QJY159" s="498"/>
      <c r="QJZ159" s="498"/>
      <c r="QKA159" s="498"/>
      <c r="QKB159" s="498"/>
      <c r="QKC159" s="498"/>
      <c r="QKD159" s="498"/>
      <c r="QKE159" s="498"/>
      <c r="QKF159" s="498"/>
      <c r="QKG159" s="498"/>
      <c r="QKH159" s="498"/>
      <c r="QKI159" s="498"/>
      <c r="QKJ159" s="498"/>
      <c r="QKK159" s="498"/>
      <c r="QKL159" s="498"/>
      <c r="QKM159" s="498"/>
      <c r="QKN159" s="498"/>
      <c r="QKO159" s="498"/>
      <c r="QKP159" s="498"/>
      <c r="QKQ159" s="498"/>
      <c r="QKR159" s="498"/>
      <c r="QKS159" s="498"/>
      <c r="QKT159" s="498"/>
      <c r="QKU159" s="498"/>
      <c r="QKV159" s="498"/>
      <c r="QKW159" s="498"/>
      <c r="QKX159" s="498"/>
      <c r="QKY159" s="498"/>
      <c r="QKZ159" s="498"/>
      <c r="QLA159" s="498"/>
      <c r="QLB159" s="498"/>
      <c r="QLC159" s="498"/>
      <c r="QLD159" s="498"/>
      <c r="QLE159" s="498"/>
      <c r="QLF159" s="498"/>
      <c r="QLG159" s="498"/>
      <c r="QLH159" s="498"/>
      <c r="QLI159" s="498"/>
      <c r="QLJ159" s="498"/>
      <c r="QLK159" s="498"/>
      <c r="QLL159" s="498"/>
      <c r="QLM159" s="498"/>
      <c r="QLN159" s="498"/>
      <c r="QLO159" s="498"/>
      <c r="QLP159" s="498"/>
      <c r="QLQ159" s="498"/>
      <c r="QLR159" s="498"/>
      <c r="QLS159" s="498"/>
      <c r="QLT159" s="498"/>
      <c r="QLU159" s="498"/>
      <c r="QLV159" s="498"/>
      <c r="QLW159" s="498"/>
      <c r="QLX159" s="498"/>
      <c r="QLY159" s="498"/>
      <c r="QLZ159" s="498"/>
      <c r="QMA159" s="498"/>
      <c r="QMB159" s="498"/>
      <c r="QMC159" s="498"/>
      <c r="QMD159" s="498"/>
      <c r="QME159" s="498"/>
      <c r="QMF159" s="498"/>
      <c r="QMG159" s="498"/>
      <c r="QMH159" s="498"/>
      <c r="QMI159" s="498"/>
      <c r="QMJ159" s="498"/>
      <c r="QMK159" s="498"/>
      <c r="QML159" s="498"/>
      <c r="QMM159" s="498"/>
      <c r="QMN159" s="498"/>
      <c r="QMO159" s="498"/>
      <c r="QMP159" s="498"/>
      <c r="QMQ159" s="498"/>
      <c r="QMR159" s="498"/>
      <c r="QMS159" s="498"/>
      <c r="QMT159" s="498"/>
      <c r="QMU159" s="498"/>
      <c r="QMV159" s="498"/>
      <c r="QMW159" s="498"/>
      <c r="QMX159" s="498"/>
      <c r="QMY159" s="498"/>
      <c r="QMZ159" s="498"/>
      <c r="QNA159" s="498"/>
      <c r="QNB159" s="498"/>
      <c r="QNC159" s="498"/>
      <c r="QND159" s="498"/>
      <c r="QNE159" s="498"/>
      <c r="QNF159" s="498"/>
      <c r="QNG159" s="498"/>
      <c r="QNH159" s="498"/>
      <c r="QNI159" s="498"/>
      <c r="QNJ159" s="498"/>
      <c r="QNK159" s="498"/>
      <c r="QNL159" s="498"/>
      <c r="QNM159" s="498"/>
      <c r="QNN159" s="498"/>
      <c r="QNO159" s="498"/>
      <c r="QNP159" s="498"/>
      <c r="QNQ159" s="498"/>
      <c r="QNR159" s="498"/>
      <c r="QNS159" s="498"/>
      <c r="QNT159" s="498"/>
      <c r="QNU159" s="498"/>
      <c r="QNV159" s="498"/>
      <c r="QNW159" s="498"/>
      <c r="QNX159" s="498"/>
      <c r="QNY159" s="498"/>
      <c r="QNZ159" s="498"/>
      <c r="QOA159" s="498"/>
      <c r="QOB159" s="498"/>
      <c r="QOC159" s="498"/>
      <c r="QOD159" s="498"/>
      <c r="QOE159" s="498"/>
      <c r="QOF159" s="498"/>
      <c r="QOG159" s="498"/>
      <c r="QOH159" s="498"/>
      <c r="QOI159" s="498"/>
      <c r="QOJ159" s="498"/>
      <c r="QOK159" s="498"/>
      <c r="QOL159" s="498"/>
      <c r="QOM159" s="498"/>
      <c r="QON159" s="498"/>
      <c r="QOO159" s="498"/>
      <c r="QOP159" s="498"/>
      <c r="QOQ159" s="498"/>
      <c r="QOR159" s="498"/>
      <c r="QOS159" s="498"/>
      <c r="QOT159" s="498"/>
      <c r="QOU159" s="498"/>
      <c r="QOV159" s="498"/>
      <c r="QOW159" s="498"/>
      <c r="QOX159" s="498"/>
      <c r="QOY159" s="498"/>
      <c r="QOZ159" s="498"/>
      <c r="QPA159" s="498"/>
      <c r="QPB159" s="498"/>
      <c r="QPC159" s="498"/>
      <c r="QPD159" s="498"/>
      <c r="QPE159" s="498"/>
      <c r="QPF159" s="498"/>
      <c r="QPG159" s="498"/>
      <c r="QPH159" s="498"/>
      <c r="QPI159" s="498"/>
      <c r="QPJ159" s="498"/>
      <c r="QPK159" s="498"/>
      <c r="QPL159" s="498"/>
      <c r="QPM159" s="498"/>
      <c r="QPN159" s="498"/>
      <c r="QPO159" s="498"/>
      <c r="QPP159" s="498"/>
      <c r="QPQ159" s="498"/>
      <c r="QPR159" s="498"/>
      <c r="QPS159" s="498"/>
      <c r="QPT159" s="498"/>
      <c r="QPU159" s="498"/>
      <c r="QPV159" s="498"/>
      <c r="QPW159" s="498"/>
      <c r="QPX159" s="498"/>
      <c r="QPY159" s="498"/>
      <c r="QPZ159" s="498"/>
      <c r="QQA159" s="498"/>
      <c r="QQB159" s="498"/>
      <c r="QQC159" s="498"/>
      <c r="QQD159" s="498"/>
      <c r="QQE159" s="498"/>
      <c r="QQF159" s="498"/>
      <c r="QQG159" s="498"/>
      <c r="QQH159" s="498"/>
      <c r="QQI159" s="498"/>
      <c r="QQJ159" s="498"/>
      <c r="QQK159" s="498"/>
      <c r="QQL159" s="498"/>
      <c r="QQM159" s="498"/>
      <c r="QQN159" s="498"/>
      <c r="QQO159" s="498"/>
      <c r="QQP159" s="498"/>
      <c r="QQQ159" s="498"/>
      <c r="QQR159" s="498"/>
      <c r="QQS159" s="498"/>
      <c r="QQT159" s="498"/>
      <c r="QQU159" s="498"/>
      <c r="QQV159" s="498"/>
      <c r="QQW159" s="498"/>
      <c r="QQX159" s="498"/>
      <c r="QQY159" s="498"/>
      <c r="QQZ159" s="498"/>
      <c r="QRA159" s="498"/>
      <c r="QRB159" s="498"/>
      <c r="QRC159" s="498"/>
      <c r="QRD159" s="498"/>
      <c r="QRE159" s="498"/>
      <c r="QRF159" s="498"/>
      <c r="QRG159" s="498"/>
      <c r="QRH159" s="498"/>
      <c r="QRI159" s="498"/>
      <c r="QRJ159" s="498"/>
      <c r="QRK159" s="498"/>
      <c r="QRL159" s="498"/>
      <c r="QRM159" s="498"/>
      <c r="QRN159" s="498"/>
      <c r="QRO159" s="498"/>
      <c r="QRP159" s="498"/>
      <c r="QRQ159" s="498"/>
      <c r="QRR159" s="498"/>
      <c r="QRS159" s="498"/>
      <c r="QRT159" s="498"/>
      <c r="QRU159" s="498"/>
      <c r="QRV159" s="498"/>
      <c r="QRW159" s="498"/>
      <c r="QRX159" s="498"/>
      <c r="QRY159" s="498"/>
      <c r="QRZ159" s="498"/>
      <c r="QSA159" s="498"/>
      <c r="QSB159" s="498"/>
      <c r="QSC159" s="498"/>
      <c r="QSD159" s="498"/>
      <c r="QSE159" s="498"/>
      <c r="QSF159" s="498"/>
      <c r="QSG159" s="498"/>
      <c r="QSH159" s="498"/>
      <c r="QSI159" s="498"/>
      <c r="QSJ159" s="498"/>
      <c r="QSK159" s="498"/>
      <c r="QSL159" s="498"/>
      <c r="QSM159" s="498"/>
      <c r="QSN159" s="498"/>
      <c r="QSO159" s="498"/>
      <c r="QSP159" s="498"/>
      <c r="QSQ159" s="498"/>
      <c r="QSR159" s="498"/>
      <c r="QSS159" s="498"/>
      <c r="QST159" s="498"/>
      <c r="QSU159" s="498"/>
      <c r="QSV159" s="498"/>
      <c r="QSW159" s="498"/>
      <c r="QSX159" s="498"/>
      <c r="QSY159" s="498"/>
      <c r="QSZ159" s="498"/>
      <c r="QTA159" s="498"/>
      <c r="QTB159" s="498"/>
      <c r="QTC159" s="498"/>
      <c r="QTD159" s="498"/>
      <c r="QTE159" s="498"/>
      <c r="QTF159" s="498"/>
      <c r="QTG159" s="498"/>
      <c r="QTH159" s="498"/>
      <c r="QTI159" s="498"/>
      <c r="QTJ159" s="498"/>
      <c r="QTK159" s="498"/>
      <c r="QTL159" s="498"/>
      <c r="QTM159" s="498"/>
      <c r="QTN159" s="498"/>
      <c r="QTO159" s="498"/>
      <c r="QTP159" s="498"/>
      <c r="QTQ159" s="498"/>
      <c r="QTR159" s="498"/>
      <c r="QTS159" s="498"/>
      <c r="QTT159" s="498"/>
      <c r="QTU159" s="498"/>
      <c r="QTV159" s="498"/>
      <c r="QTW159" s="498"/>
      <c r="QTX159" s="498"/>
      <c r="QTY159" s="498"/>
      <c r="QTZ159" s="498"/>
      <c r="QUA159" s="498"/>
      <c r="QUB159" s="498"/>
      <c r="QUC159" s="498"/>
      <c r="QUD159" s="498"/>
      <c r="QUE159" s="498"/>
      <c r="QUF159" s="498"/>
      <c r="QUG159" s="498"/>
      <c r="QUH159" s="498"/>
      <c r="QUI159" s="498"/>
      <c r="QUJ159" s="498"/>
      <c r="QUK159" s="498"/>
      <c r="QUL159" s="498"/>
      <c r="QUM159" s="498"/>
      <c r="QUN159" s="498"/>
      <c r="QUO159" s="498"/>
      <c r="QUP159" s="498"/>
      <c r="QUQ159" s="498"/>
      <c r="QUR159" s="498"/>
      <c r="QUS159" s="498"/>
      <c r="QUT159" s="498"/>
      <c r="QUU159" s="498"/>
      <c r="QUV159" s="498"/>
      <c r="QUW159" s="498"/>
      <c r="QUX159" s="498"/>
      <c r="QUY159" s="498"/>
      <c r="QUZ159" s="498"/>
      <c r="QVA159" s="498"/>
      <c r="QVB159" s="498"/>
      <c r="QVC159" s="498"/>
      <c r="QVD159" s="498"/>
      <c r="QVE159" s="498"/>
      <c r="QVF159" s="498"/>
      <c r="QVG159" s="498"/>
      <c r="QVH159" s="498"/>
      <c r="QVI159" s="498"/>
      <c r="QVJ159" s="498"/>
      <c r="QVK159" s="498"/>
      <c r="QVL159" s="498"/>
      <c r="QVM159" s="498"/>
      <c r="QVN159" s="498"/>
      <c r="QVO159" s="498"/>
      <c r="QVP159" s="498"/>
      <c r="QVQ159" s="498"/>
      <c r="QVR159" s="498"/>
      <c r="QVS159" s="498"/>
      <c r="QVT159" s="498"/>
      <c r="QVU159" s="498"/>
      <c r="QVV159" s="498"/>
      <c r="QVW159" s="498"/>
      <c r="QVX159" s="498"/>
      <c r="QVY159" s="498"/>
      <c r="QVZ159" s="498"/>
      <c r="QWA159" s="498"/>
      <c r="QWB159" s="498"/>
      <c r="QWC159" s="498"/>
      <c r="QWD159" s="498"/>
      <c r="QWE159" s="498"/>
      <c r="QWF159" s="498"/>
      <c r="QWG159" s="498"/>
      <c r="QWH159" s="498"/>
      <c r="QWI159" s="498"/>
      <c r="QWJ159" s="498"/>
      <c r="QWK159" s="498"/>
      <c r="QWL159" s="498"/>
      <c r="QWM159" s="498"/>
      <c r="QWN159" s="498"/>
      <c r="QWO159" s="498"/>
      <c r="QWP159" s="498"/>
      <c r="QWQ159" s="498"/>
      <c r="QWR159" s="498"/>
      <c r="QWS159" s="498"/>
      <c r="QWT159" s="498"/>
      <c r="QWU159" s="498"/>
      <c r="QWV159" s="498"/>
      <c r="QWW159" s="498"/>
      <c r="QWX159" s="498"/>
      <c r="QWY159" s="498"/>
      <c r="QWZ159" s="498"/>
      <c r="QXA159" s="498"/>
      <c r="QXB159" s="498"/>
      <c r="QXC159" s="498"/>
      <c r="QXD159" s="498"/>
      <c r="QXE159" s="498"/>
      <c r="QXF159" s="498"/>
      <c r="QXG159" s="498"/>
      <c r="QXH159" s="498"/>
      <c r="QXI159" s="498"/>
      <c r="QXJ159" s="498"/>
      <c r="QXK159" s="498"/>
      <c r="QXL159" s="498"/>
      <c r="QXM159" s="498"/>
      <c r="QXN159" s="498"/>
      <c r="QXO159" s="498"/>
      <c r="QXP159" s="498"/>
      <c r="QXQ159" s="498"/>
      <c r="QXR159" s="498"/>
      <c r="QXS159" s="498"/>
      <c r="QXT159" s="498"/>
      <c r="QXU159" s="498"/>
      <c r="QXV159" s="498"/>
      <c r="QXW159" s="498"/>
      <c r="QXX159" s="498"/>
      <c r="QXY159" s="498"/>
      <c r="QXZ159" s="498"/>
      <c r="QYA159" s="498"/>
      <c r="QYB159" s="498"/>
      <c r="QYC159" s="498"/>
      <c r="QYD159" s="498"/>
      <c r="QYE159" s="498"/>
      <c r="QYF159" s="498"/>
      <c r="QYG159" s="498"/>
      <c r="QYH159" s="498"/>
      <c r="QYI159" s="498"/>
      <c r="QYJ159" s="498"/>
      <c r="QYK159" s="498"/>
      <c r="QYL159" s="498"/>
      <c r="QYM159" s="498"/>
      <c r="QYN159" s="498"/>
      <c r="QYO159" s="498"/>
      <c r="QYP159" s="498"/>
      <c r="QYQ159" s="498"/>
      <c r="QYR159" s="498"/>
      <c r="QYS159" s="498"/>
      <c r="QYT159" s="498"/>
      <c r="QYU159" s="498"/>
      <c r="QYV159" s="498"/>
      <c r="QYW159" s="498"/>
      <c r="QYX159" s="498"/>
      <c r="QYY159" s="498"/>
      <c r="QYZ159" s="498"/>
      <c r="QZA159" s="498"/>
      <c r="QZB159" s="498"/>
      <c r="QZC159" s="498"/>
      <c r="QZD159" s="498"/>
      <c r="QZE159" s="498"/>
      <c r="QZF159" s="498"/>
      <c r="QZG159" s="498"/>
      <c r="QZH159" s="498"/>
      <c r="QZI159" s="498"/>
      <c r="QZJ159" s="498"/>
      <c r="QZK159" s="498"/>
      <c r="QZL159" s="498"/>
      <c r="QZM159" s="498"/>
      <c r="QZN159" s="498"/>
      <c r="QZO159" s="498"/>
      <c r="QZP159" s="498"/>
      <c r="QZQ159" s="498"/>
      <c r="QZR159" s="498"/>
      <c r="QZS159" s="498"/>
      <c r="QZT159" s="498"/>
      <c r="QZU159" s="498"/>
      <c r="QZV159" s="498"/>
      <c r="QZW159" s="498"/>
      <c r="QZX159" s="498"/>
      <c r="QZY159" s="498"/>
      <c r="QZZ159" s="498"/>
      <c r="RAA159" s="498"/>
      <c r="RAB159" s="498"/>
      <c r="RAC159" s="498"/>
      <c r="RAD159" s="498"/>
      <c r="RAE159" s="498"/>
      <c r="RAF159" s="498"/>
      <c r="RAG159" s="498"/>
      <c r="RAH159" s="498"/>
      <c r="RAI159" s="498"/>
      <c r="RAJ159" s="498"/>
      <c r="RAK159" s="498"/>
      <c r="RAL159" s="498"/>
      <c r="RAM159" s="498"/>
      <c r="RAN159" s="498"/>
      <c r="RAO159" s="498"/>
      <c r="RAP159" s="498"/>
      <c r="RAQ159" s="498"/>
      <c r="RAR159" s="498"/>
      <c r="RAS159" s="498"/>
      <c r="RAT159" s="498"/>
      <c r="RAU159" s="498"/>
      <c r="RAV159" s="498"/>
      <c r="RAW159" s="498"/>
      <c r="RAX159" s="498"/>
      <c r="RAY159" s="498"/>
      <c r="RAZ159" s="498"/>
      <c r="RBA159" s="498"/>
      <c r="RBB159" s="498"/>
      <c r="RBC159" s="498"/>
      <c r="RBD159" s="498"/>
      <c r="RBE159" s="498"/>
      <c r="RBF159" s="498"/>
      <c r="RBG159" s="498"/>
      <c r="RBH159" s="498"/>
      <c r="RBI159" s="498"/>
      <c r="RBJ159" s="498"/>
      <c r="RBK159" s="498"/>
      <c r="RBL159" s="498"/>
      <c r="RBM159" s="498"/>
      <c r="RBN159" s="498"/>
      <c r="RBO159" s="498"/>
      <c r="RBP159" s="498"/>
      <c r="RBQ159" s="498"/>
      <c r="RBR159" s="498"/>
      <c r="RBS159" s="498"/>
      <c r="RBT159" s="498"/>
      <c r="RBU159" s="498"/>
      <c r="RBV159" s="498"/>
      <c r="RBW159" s="498"/>
      <c r="RBX159" s="498"/>
      <c r="RBY159" s="498"/>
      <c r="RBZ159" s="498"/>
      <c r="RCA159" s="498"/>
      <c r="RCB159" s="498"/>
      <c r="RCC159" s="498"/>
      <c r="RCD159" s="498"/>
      <c r="RCE159" s="498"/>
      <c r="RCF159" s="498"/>
      <c r="RCG159" s="498"/>
      <c r="RCH159" s="498"/>
      <c r="RCI159" s="498"/>
      <c r="RCJ159" s="498"/>
      <c r="RCK159" s="498"/>
      <c r="RCL159" s="498"/>
      <c r="RCM159" s="498"/>
      <c r="RCN159" s="498"/>
      <c r="RCO159" s="498"/>
      <c r="RCP159" s="498"/>
      <c r="RCQ159" s="498"/>
      <c r="RCR159" s="498"/>
      <c r="RCS159" s="498"/>
      <c r="RCT159" s="498"/>
      <c r="RCU159" s="498"/>
      <c r="RCV159" s="498"/>
      <c r="RCW159" s="498"/>
      <c r="RCX159" s="498"/>
      <c r="RCY159" s="498"/>
      <c r="RCZ159" s="498"/>
      <c r="RDA159" s="498"/>
      <c r="RDB159" s="498"/>
      <c r="RDC159" s="498"/>
      <c r="RDD159" s="498"/>
      <c r="RDE159" s="498"/>
      <c r="RDF159" s="498"/>
      <c r="RDG159" s="498"/>
      <c r="RDH159" s="498"/>
      <c r="RDI159" s="498"/>
      <c r="RDJ159" s="498"/>
      <c r="RDK159" s="498"/>
      <c r="RDL159" s="498"/>
      <c r="RDM159" s="498"/>
      <c r="RDN159" s="498"/>
      <c r="RDO159" s="498"/>
      <c r="RDP159" s="498"/>
      <c r="RDQ159" s="498"/>
      <c r="RDR159" s="498"/>
      <c r="RDS159" s="498"/>
      <c r="RDT159" s="498"/>
      <c r="RDU159" s="498"/>
      <c r="RDV159" s="498"/>
      <c r="RDW159" s="498"/>
      <c r="RDX159" s="498"/>
      <c r="RDY159" s="498"/>
      <c r="RDZ159" s="498"/>
      <c r="REA159" s="498"/>
      <c r="REB159" s="498"/>
      <c r="REC159" s="498"/>
      <c r="RED159" s="498"/>
      <c r="REE159" s="498"/>
      <c r="REF159" s="498"/>
      <c r="REG159" s="498"/>
      <c r="REH159" s="498"/>
      <c r="REI159" s="498"/>
      <c r="REJ159" s="498"/>
      <c r="REK159" s="498"/>
      <c r="REL159" s="498"/>
      <c r="REM159" s="498"/>
      <c r="REN159" s="498"/>
      <c r="REO159" s="498"/>
      <c r="REP159" s="498"/>
      <c r="REQ159" s="498"/>
      <c r="RER159" s="498"/>
      <c r="RES159" s="498"/>
      <c r="RET159" s="498"/>
      <c r="REU159" s="498"/>
      <c r="REV159" s="498"/>
      <c r="REW159" s="498"/>
      <c r="REX159" s="498"/>
      <c r="REY159" s="498"/>
      <c r="REZ159" s="498"/>
      <c r="RFA159" s="498"/>
      <c r="RFB159" s="498"/>
      <c r="RFC159" s="498"/>
      <c r="RFD159" s="498"/>
      <c r="RFE159" s="498"/>
      <c r="RFF159" s="498"/>
      <c r="RFG159" s="498"/>
      <c r="RFH159" s="498"/>
      <c r="RFI159" s="498"/>
      <c r="RFJ159" s="498"/>
      <c r="RFK159" s="498"/>
      <c r="RFL159" s="498"/>
      <c r="RFM159" s="498"/>
      <c r="RFN159" s="498"/>
      <c r="RFO159" s="498"/>
      <c r="RFP159" s="498"/>
      <c r="RFQ159" s="498"/>
      <c r="RFR159" s="498"/>
      <c r="RFS159" s="498"/>
      <c r="RFT159" s="498"/>
      <c r="RFU159" s="498"/>
      <c r="RFV159" s="498"/>
      <c r="RFW159" s="498"/>
      <c r="RFX159" s="498"/>
      <c r="RFY159" s="498"/>
      <c r="RFZ159" s="498"/>
      <c r="RGA159" s="498"/>
      <c r="RGB159" s="498"/>
      <c r="RGC159" s="498"/>
      <c r="RGD159" s="498"/>
      <c r="RGE159" s="498"/>
      <c r="RGF159" s="498"/>
      <c r="RGG159" s="498"/>
      <c r="RGH159" s="498"/>
      <c r="RGI159" s="498"/>
      <c r="RGJ159" s="498"/>
      <c r="RGK159" s="498"/>
      <c r="RGL159" s="498"/>
      <c r="RGM159" s="498"/>
      <c r="RGN159" s="498"/>
      <c r="RGO159" s="498"/>
      <c r="RGP159" s="498"/>
      <c r="RGQ159" s="498"/>
      <c r="RGR159" s="498"/>
      <c r="RGS159" s="498"/>
      <c r="RGT159" s="498"/>
      <c r="RGU159" s="498"/>
      <c r="RGV159" s="498"/>
      <c r="RGW159" s="498"/>
      <c r="RGX159" s="498"/>
      <c r="RGY159" s="498"/>
      <c r="RGZ159" s="498"/>
      <c r="RHA159" s="498"/>
      <c r="RHB159" s="498"/>
      <c r="RHC159" s="498"/>
      <c r="RHD159" s="498"/>
      <c r="RHE159" s="498"/>
      <c r="RHF159" s="498"/>
      <c r="RHG159" s="498"/>
      <c r="RHH159" s="498"/>
      <c r="RHI159" s="498"/>
      <c r="RHJ159" s="498"/>
      <c r="RHK159" s="498"/>
      <c r="RHL159" s="498"/>
      <c r="RHM159" s="498"/>
      <c r="RHN159" s="498"/>
      <c r="RHO159" s="498"/>
      <c r="RHP159" s="498"/>
      <c r="RHQ159" s="498"/>
      <c r="RHR159" s="498"/>
      <c r="RHS159" s="498"/>
      <c r="RHT159" s="498"/>
      <c r="RHU159" s="498"/>
      <c r="RHV159" s="498"/>
      <c r="RHW159" s="498"/>
      <c r="RHX159" s="498"/>
      <c r="RHY159" s="498"/>
      <c r="RHZ159" s="498"/>
      <c r="RIA159" s="498"/>
      <c r="RIB159" s="498"/>
      <c r="RIC159" s="498"/>
      <c r="RID159" s="498"/>
      <c r="RIE159" s="498"/>
      <c r="RIF159" s="498"/>
      <c r="RIG159" s="498"/>
      <c r="RIH159" s="498"/>
      <c r="RII159" s="498"/>
      <c r="RIJ159" s="498"/>
      <c r="RIK159" s="498"/>
      <c r="RIL159" s="498"/>
      <c r="RIM159" s="498"/>
      <c r="RIN159" s="498"/>
      <c r="RIO159" s="498"/>
      <c r="RIP159" s="498"/>
      <c r="RIQ159" s="498"/>
      <c r="RIR159" s="498"/>
      <c r="RIS159" s="498"/>
      <c r="RIT159" s="498"/>
      <c r="RIU159" s="498"/>
      <c r="RIV159" s="498"/>
      <c r="RIW159" s="498"/>
      <c r="RIX159" s="498"/>
      <c r="RIY159" s="498"/>
      <c r="RIZ159" s="498"/>
      <c r="RJA159" s="498"/>
      <c r="RJB159" s="498"/>
      <c r="RJC159" s="498"/>
      <c r="RJD159" s="498"/>
      <c r="RJE159" s="498"/>
      <c r="RJF159" s="498"/>
      <c r="RJG159" s="498"/>
      <c r="RJH159" s="498"/>
      <c r="RJI159" s="498"/>
      <c r="RJJ159" s="498"/>
      <c r="RJK159" s="498"/>
      <c r="RJL159" s="498"/>
      <c r="RJM159" s="498"/>
      <c r="RJN159" s="498"/>
      <c r="RJO159" s="498"/>
      <c r="RJP159" s="498"/>
      <c r="RJQ159" s="498"/>
      <c r="RJR159" s="498"/>
      <c r="RJS159" s="498"/>
      <c r="RJT159" s="498"/>
      <c r="RJU159" s="498"/>
      <c r="RJV159" s="498"/>
      <c r="RJW159" s="498"/>
      <c r="RJX159" s="498"/>
      <c r="RJY159" s="498"/>
      <c r="RJZ159" s="498"/>
      <c r="RKA159" s="498"/>
      <c r="RKB159" s="498"/>
      <c r="RKC159" s="498"/>
      <c r="RKD159" s="498"/>
      <c r="RKE159" s="498"/>
      <c r="RKF159" s="498"/>
      <c r="RKG159" s="498"/>
      <c r="RKH159" s="498"/>
      <c r="RKI159" s="498"/>
      <c r="RKJ159" s="498"/>
      <c r="RKK159" s="498"/>
      <c r="RKL159" s="498"/>
      <c r="RKM159" s="498"/>
      <c r="RKN159" s="498"/>
      <c r="RKO159" s="498"/>
      <c r="RKP159" s="498"/>
      <c r="RKQ159" s="498"/>
      <c r="RKR159" s="498"/>
      <c r="RKS159" s="498"/>
      <c r="RKT159" s="498"/>
      <c r="RKU159" s="498"/>
      <c r="RKV159" s="498"/>
      <c r="RKW159" s="498"/>
      <c r="RKX159" s="498"/>
      <c r="RKY159" s="498"/>
      <c r="RKZ159" s="498"/>
      <c r="RLA159" s="498"/>
      <c r="RLB159" s="498"/>
      <c r="RLC159" s="498"/>
      <c r="RLD159" s="498"/>
      <c r="RLE159" s="498"/>
      <c r="RLF159" s="498"/>
      <c r="RLG159" s="498"/>
      <c r="RLH159" s="498"/>
      <c r="RLI159" s="498"/>
      <c r="RLJ159" s="498"/>
      <c r="RLK159" s="498"/>
      <c r="RLL159" s="498"/>
      <c r="RLM159" s="498"/>
      <c r="RLN159" s="498"/>
      <c r="RLO159" s="498"/>
      <c r="RLP159" s="498"/>
      <c r="RLQ159" s="498"/>
      <c r="RLR159" s="498"/>
      <c r="RLS159" s="498"/>
      <c r="RLT159" s="498"/>
      <c r="RLU159" s="498"/>
      <c r="RLV159" s="498"/>
      <c r="RLW159" s="498"/>
      <c r="RLX159" s="498"/>
      <c r="RLY159" s="498"/>
      <c r="RLZ159" s="498"/>
      <c r="RMA159" s="498"/>
      <c r="RMB159" s="498"/>
      <c r="RMC159" s="498"/>
      <c r="RMD159" s="498"/>
      <c r="RME159" s="498"/>
      <c r="RMF159" s="498"/>
      <c r="RMG159" s="498"/>
      <c r="RMH159" s="498"/>
      <c r="RMI159" s="498"/>
      <c r="RMJ159" s="498"/>
      <c r="RMK159" s="498"/>
      <c r="RML159" s="498"/>
      <c r="RMM159" s="498"/>
      <c r="RMN159" s="498"/>
      <c r="RMO159" s="498"/>
      <c r="RMP159" s="498"/>
      <c r="RMQ159" s="498"/>
      <c r="RMR159" s="498"/>
      <c r="RMS159" s="498"/>
      <c r="RMT159" s="498"/>
      <c r="RMU159" s="498"/>
      <c r="RMV159" s="498"/>
      <c r="RMW159" s="498"/>
      <c r="RMX159" s="498"/>
      <c r="RMY159" s="498"/>
      <c r="RMZ159" s="498"/>
      <c r="RNA159" s="498"/>
      <c r="RNB159" s="498"/>
      <c r="RNC159" s="498"/>
      <c r="RND159" s="498"/>
      <c r="RNE159" s="498"/>
      <c r="RNF159" s="498"/>
      <c r="RNG159" s="498"/>
      <c r="RNH159" s="498"/>
      <c r="RNI159" s="498"/>
      <c r="RNJ159" s="498"/>
      <c r="RNK159" s="498"/>
      <c r="RNL159" s="498"/>
      <c r="RNM159" s="498"/>
      <c r="RNN159" s="498"/>
      <c r="RNO159" s="498"/>
      <c r="RNP159" s="498"/>
      <c r="RNQ159" s="498"/>
      <c r="RNR159" s="498"/>
      <c r="RNS159" s="498"/>
      <c r="RNT159" s="498"/>
      <c r="RNU159" s="498"/>
      <c r="RNV159" s="498"/>
      <c r="RNW159" s="498"/>
      <c r="RNX159" s="498"/>
      <c r="RNY159" s="498"/>
      <c r="RNZ159" s="498"/>
      <c r="ROA159" s="498"/>
      <c r="ROB159" s="498"/>
      <c r="ROC159" s="498"/>
      <c r="ROD159" s="498"/>
      <c r="ROE159" s="498"/>
      <c r="ROF159" s="498"/>
      <c r="ROG159" s="498"/>
      <c r="ROH159" s="498"/>
      <c r="ROI159" s="498"/>
      <c r="ROJ159" s="498"/>
      <c r="ROK159" s="498"/>
      <c r="ROL159" s="498"/>
      <c r="ROM159" s="498"/>
      <c r="RON159" s="498"/>
      <c r="ROO159" s="498"/>
      <c r="ROP159" s="498"/>
      <c r="ROQ159" s="498"/>
      <c r="ROR159" s="498"/>
      <c r="ROS159" s="498"/>
      <c r="ROT159" s="498"/>
      <c r="ROU159" s="498"/>
      <c r="ROV159" s="498"/>
      <c r="ROW159" s="498"/>
      <c r="ROX159" s="498"/>
      <c r="ROY159" s="498"/>
      <c r="ROZ159" s="498"/>
      <c r="RPA159" s="498"/>
      <c r="RPB159" s="498"/>
      <c r="RPC159" s="498"/>
      <c r="RPD159" s="498"/>
      <c r="RPE159" s="498"/>
      <c r="RPF159" s="498"/>
      <c r="RPG159" s="498"/>
      <c r="RPH159" s="498"/>
      <c r="RPI159" s="498"/>
      <c r="RPJ159" s="498"/>
      <c r="RPK159" s="498"/>
      <c r="RPL159" s="498"/>
      <c r="RPM159" s="498"/>
      <c r="RPN159" s="498"/>
      <c r="RPO159" s="498"/>
      <c r="RPP159" s="498"/>
      <c r="RPQ159" s="498"/>
      <c r="RPR159" s="498"/>
      <c r="RPS159" s="498"/>
      <c r="RPT159" s="498"/>
      <c r="RPU159" s="498"/>
      <c r="RPV159" s="498"/>
      <c r="RPW159" s="498"/>
      <c r="RPX159" s="498"/>
      <c r="RPY159" s="498"/>
      <c r="RPZ159" s="498"/>
      <c r="RQA159" s="498"/>
      <c r="RQB159" s="498"/>
      <c r="RQC159" s="498"/>
      <c r="RQD159" s="498"/>
      <c r="RQE159" s="498"/>
      <c r="RQF159" s="498"/>
      <c r="RQG159" s="498"/>
      <c r="RQH159" s="498"/>
      <c r="RQI159" s="498"/>
      <c r="RQJ159" s="498"/>
      <c r="RQK159" s="498"/>
      <c r="RQL159" s="498"/>
      <c r="RQM159" s="498"/>
      <c r="RQN159" s="498"/>
      <c r="RQO159" s="498"/>
      <c r="RQP159" s="498"/>
      <c r="RQQ159" s="498"/>
      <c r="RQR159" s="498"/>
      <c r="RQS159" s="498"/>
      <c r="RQT159" s="498"/>
      <c r="RQU159" s="498"/>
      <c r="RQV159" s="498"/>
      <c r="RQW159" s="498"/>
      <c r="RQX159" s="498"/>
      <c r="RQY159" s="498"/>
      <c r="RQZ159" s="498"/>
      <c r="RRA159" s="498"/>
      <c r="RRB159" s="498"/>
      <c r="RRC159" s="498"/>
      <c r="RRD159" s="498"/>
      <c r="RRE159" s="498"/>
      <c r="RRF159" s="498"/>
      <c r="RRG159" s="498"/>
      <c r="RRH159" s="498"/>
      <c r="RRI159" s="498"/>
      <c r="RRJ159" s="498"/>
      <c r="RRK159" s="498"/>
      <c r="RRL159" s="498"/>
      <c r="RRM159" s="498"/>
      <c r="RRN159" s="498"/>
      <c r="RRO159" s="498"/>
      <c r="RRP159" s="498"/>
      <c r="RRQ159" s="498"/>
      <c r="RRR159" s="498"/>
      <c r="RRS159" s="498"/>
      <c r="RRT159" s="498"/>
      <c r="RRU159" s="498"/>
      <c r="RRV159" s="498"/>
      <c r="RRW159" s="498"/>
      <c r="RRX159" s="498"/>
      <c r="RRY159" s="498"/>
      <c r="RRZ159" s="498"/>
      <c r="RSA159" s="498"/>
      <c r="RSB159" s="498"/>
      <c r="RSC159" s="498"/>
      <c r="RSD159" s="498"/>
      <c r="RSE159" s="498"/>
      <c r="RSF159" s="498"/>
      <c r="RSG159" s="498"/>
      <c r="RSH159" s="498"/>
      <c r="RSI159" s="498"/>
      <c r="RSJ159" s="498"/>
      <c r="RSK159" s="498"/>
      <c r="RSL159" s="498"/>
      <c r="RSM159" s="498"/>
      <c r="RSN159" s="498"/>
      <c r="RSO159" s="498"/>
      <c r="RSP159" s="498"/>
      <c r="RSQ159" s="498"/>
      <c r="RSR159" s="498"/>
      <c r="RSS159" s="498"/>
      <c r="RST159" s="498"/>
      <c r="RSU159" s="498"/>
      <c r="RSV159" s="498"/>
      <c r="RSW159" s="498"/>
      <c r="RSX159" s="498"/>
      <c r="RSY159" s="498"/>
      <c r="RSZ159" s="498"/>
      <c r="RTA159" s="498"/>
      <c r="RTB159" s="498"/>
      <c r="RTC159" s="498"/>
      <c r="RTD159" s="498"/>
      <c r="RTE159" s="498"/>
      <c r="RTF159" s="498"/>
      <c r="RTG159" s="498"/>
      <c r="RTH159" s="498"/>
      <c r="RTI159" s="498"/>
      <c r="RTJ159" s="498"/>
      <c r="RTK159" s="498"/>
      <c r="RTL159" s="498"/>
      <c r="RTM159" s="498"/>
      <c r="RTN159" s="498"/>
      <c r="RTO159" s="498"/>
      <c r="RTP159" s="498"/>
      <c r="RTQ159" s="498"/>
      <c r="RTR159" s="498"/>
      <c r="RTS159" s="498"/>
      <c r="RTT159" s="498"/>
      <c r="RTU159" s="498"/>
      <c r="RTV159" s="498"/>
      <c r="RTW159" s="498"/>
      <c r="RTX159" s="498"/>
      <c r="RTY159" s="498"/>
      <c r="RTZ159" s="498"/>
      <c r="RUA159" s="498"/>
      <c r="RUB159" s="498"/>
      <c r="RUC159" s="498"/>
      <c r="RUD159" s="498"/>
      <c r="RUE159" s="498"/>
      <c r="RUF159" s="498"/>
      <c r="RUG159" s="498"/>
      <c r="RUH159" s="498"/>
      <c r="RUI159" s="498"/>
      <c r="RUJ159" s="498"/>
      <c r="RUK159" s="498"/>
      <c r="RUL159" s="498"/>
      <c r="RUM159" s="498"/>
      <c r="RUN159" s="498"/>
      <c r="RUO159" s="498"/>
      <c r="RUP159" s="498"/>
      <c r="RUQ159" s="498"/>
      <c r="RUR159" s="498"/>
      <c r="RUS159" s="498"/>
      <c r="RUT159" s="498"/>
      <c r="RUU159" s="498"/>
      <c r="RUV159" s="498"/>
      <c r="RUW159" s="498"/>
      <c r="RUX159" s="498"/>
      <c r="RUY159" s="498"/>
      <c r="RUZ159" s="498"/>
      <c r="RVA159" s="498"/>
      <c r="RVB159" s="498"/>
      <c r="RVC159" s="498"/>
      <c r="RVD159" s="498"/>
      <c r="RVE159" s="498"/>
      <c r="RVF159" s="498"/>
      <c r="RVG159" s="498"/>
      <c r="RVH159" s="498"/>
      <c r="RVI159" s="498"/>
      <c r="RVJ159" s="498"/>
      <c r="RVK159" s="498"/>
      <c r="RVL159" s="498"/>
      <c r="RVM159" s="498"/>
      <c r="RVN159" s="498"/>
      <c r="RVO159" s="498"/>
      <c r="RVP159" s="498"/>
      <c r="RVQ159" s="498"/>
      <c r="RVR159" s="498"/>
      <c r="RVS159" s="498"/>
      <c r="RVT159" s="498"/>
      <c r="RVU159" s="498"/>
      <c r="RVV159" s="498"/>
      <c r="RVW159" s="498"/>
      <c r="RVX159" s="498"/>
      <c r="RVY159" s="498"/>
      <c r="RVZ159" s="498"/>
      <c r="RWA159" s="498"/>
      <c r="RWB159" s="498"/>
      <c r="RWC159" s="498"/>
      <c r="RWD159" s="498"/>
      <c r="RWE159" s="498"/>
      <c r="RWF159" s="498"/>
      <c r="RWG159" s="498"/>
      <c r="RWH159" s="498"/>
      <c r="RWI159" s="498"/>
      <c r="RWJ159" s="498"/>
      <c r="RWK159" s="498"/>
      <c r="RWL159" s="498"/>
      <c r="RWM159" s="498"/>
      <c r="RWN159" s="498"/>
      <c r="RWO159" s="498"/>
      <c r="RWP159" s="498"/>
      <c r="RWQ159" s="498"/>
      <c r="RWR159" s="498"/>
      <c r="RWS159" s="498"/>
      <c r="RWT159" s="498"/>
      <c r="RWU159" s="498"/>
      <c r="RWV159" s="498"/>
      <c r="RWW159" s="498"/>
      <c r="RWX159" s="498"/>
      <c r="RWY159" s="498"/>
      <c r="RWZ159" s="498"/>
      <c r="RXA159" s="498"/>
      <c r="RXB159" s="498"/>
      <c r="RXC159" s="498"/>
      <c r="RXD159" s="498"/>
      <c r="RXE159" s="498"/>
      <c r="RXF159" s="498"/>
      <c r="RXG159" s="498"/>
      <c r="RXH159" s="498"/>
      <c r="RXI159" s="498"/>
      <c r="RXJ159" s="498"/>
      <c r="RXK159" s="498"/>
      <c r="RXL159" s="498"/>
      <c r="RXM159" s="498"/>
      <c r="RXN159" s="498"/>
      <c r="RXO159" s="498"/>
      <c r="RXP159" s="498"/>
      <c r="RXQ159" s="498"/>
      <c r="RXR159" s="498"/>
      <c r="RXS159" s="498"/>
      <c r="RXT159" s="498"/>
      <c r="RXU159" s="498"/>
      <c r="RXV159" s="498"/>
      <c r="RXW159" s="498"/>
      <c r="RXX159" s="498"/>
      <c r="RXY159" s="498"/>
      <c r="RXZ159" s="498"/>
      <c r="RYA159" s="498"/>
      <c r="RYB159" s="498"/>
      <c r="RYC159" s="498"/>
      <c r="RYD159" s="498"/>
      <c r="RYE159" s="498"/>
      <c r="RYF159" s="498"/>
      <c r="RYG159" s="498"/>
      <c r="RYH159" s="498"/>
      <c r="RYI159" s="498"/>
      <c r="RYJ159" s="498"/>
      <c r="RYK159" s="498"/>
      <c r="RYL159" s="498"/>
      <c r="RYM159" s="498"/>
      <c r="RYN159" s="498"/>
      <c r="RYO159" s="498"/>
      <c r="RYP159" s="498"/>
      <c r="RYQ159" s="498"/>
      <c r="RYR159" s="498"/>
      <c r="RYS159" s="498"/>
      <c r="RYT159" s="498"/>
      <c r="RYU159" s="498"/>
      <c r="RYV159" s="498"/>
      <c r="RYW159" s="498"/>
      <c r="RYX159" s="498"/>
      <c r="RYY159" s="498"/>
      <c r="RYZ159" s="498"/>
      <c r="RZA159" s="498"/>
      <c r="RZB159" s="498"/>
      <c r="RZC159" s="498"/>
      <c r="RZD159" s="498"/>
      <c r="RZE159" s="498"/>
      <c r="RZF159" s="498"/>
      <c r="RZG159" s="498"/>
      <c r="RZH159" s="498"/>
      <c r="RZI159" s="498"/>
      <c r="RZJ159" s="498"/>
      <c r="RZK159" s="498"/>
      <c r="RZL159" s="498"/>
      <c r="RZM159" s="498"/>
      <c r="RZN159" s="498"/>
      <c r="RZO159" s="498"/>
      <c r="RZP159" s="498"/>
      <c r="RZQ159" s="498"/>
      <c r="RZR159" s="498"/>
      <c r="RZS159" s="498"/>
      <c r="RZT159" s="498"/>
      <c r="RZU159" s="498"/>
      <c r="RZV159" s="498"/>
      <c r="RZW159" s="498"/>
      <c r="RZX159" s="498"/>
      <c r="RZY159" s="498"/>
      <c r="RZZ159" s="498"/>
      <c r="SAA159" s="498"/>
      <c r="SAB159" s="498"/>
      <c r="SAC159" s="498"/>
      <c r="SAD159" s="498"/>
      <c r="SAE159" s="498"/>
      <c r="SAF159" s="498"/>
      <c r="SAG159" s="498"/>
      <c r="SAH159" s="498"/>
      <c r="SAI159" s="498"/>
      <c r="SAJ159" s="498"/>
      <c r="SAK159" s="498"/>
      <c r="SAL159" s="498"/>
      <c r="SAM159" s="498"/>
      <c r="SAN159" s="498"/>
      <c r="SAO159" s="498"/>
      <c r="SAP159" s="498"/>
      <c r="SAQ159" s="498"/>
      <c r="SAR159" s="498"/>
      <c r="SAS159" s="498"/>
      <c r="SAT159" s="498"/>
      <c r="SAU159" s="498"/>
      <c r="SAV159" s="498"/>
      <c r="SAW159" s="498"/>
      <c r="SAX159" s="498"/>
      <c r="SAY159" s="498"/>
      <c r="SAZ159" s="498"/>
      <c r="SBA159" s="498"/>
      <c r="SBB159" s="498"/>
      <c r="SBC159" s="498"/>
      <c r="SBD159" s="498"/>
      <c r="SBE159" s="498"/>
      <c r="SBF159" s="498"/>
      <c r="SBG159" s="498"/>
      <c r="SBH159" s="498"/>
      <c r="SBI159" s="498"/>
      <c r="SBJ159" s="498"/>
      <c r="SBK159" s="498"/>
      <c r="SBL159" s="498"/>
      <c r="SBM159" s="498"/>
      <c r="SBN159" s="498"/>
      <c r="SBO159" s="498"/>
      <c r="SBP159" s="498"/>
      <c r="SBQ159" s="498"/>
      <c r="SBR159" s="498"/>
      <c r="SBS159" s="498"/>
      <c r="SBT159" s="498"/>
      <c r="SBU159" s="498"/>
      <c r="SBV159" s="498"/>
      <c r="SBW159" s="498"/>
      <c r="SBX159" s="498"/>
      <c r="SBY159" s="498"/>
      <c r="SBZ159" s="498"/>
      <c r="SCA159" s="498"/>
      <c r="SCB159" s="498"/>
      <c r="SCC159" s="498"/>
      <c r="SCD159" s="498"/>
      <c r="SCE159" s="498"/>
      <c r="SCF159" s="498"/>
      <c r="SCG159" s="498"/>
      <c r="SCH159" s="498"/>
      <c r="SCI159" s="498"/>
      <c r="SCJ159" s="498"/>
      <c r="SCK159" s="498"/>
      <c r="SCL159" s="498"/>
      <c r="SCM159" s="498"/>
      <c r="SCN159" s="498"/>
      <c r="SCO159" s="498"/>
      <c r="SCP159" s="498"/>
      <c r="SCQ159" s="498"/>
      <c r="SCR159" s="498"/>
      <c r="SCS159" s="498"/>
      <c r="SCT159" s="498"/>
      <c r="SCU159" s="498"/>
      <c r="SCV159" s="498"/>
      <c r="SCW159" s="498"/>
      <c r="SCX159" s="498"/>
      <c r="SCY159" s="498"/>
      <c r="SCZ159" s="498"/>
      <c r="SDA159" s="498"/>
      <c r="SDB159" s="498"/>
      <c r="SDC159" s="498"/>
      <c r="SDD159" s="498"/>
      <c r="SDE159" s="498"/>
      <c r="SDF159" s="498"/>
      <c r="SDG159" s="498"/>
      <c r="SDH159" s="498"/>
      <c r="SDI159" s="498"/>
      <c r="SDJ159" s="498"/>
      <c r="SDK159" s="498"/>
      <c r="SDL159" s="498"/>
      <c r="SDM159" s="498"/>
      <c r="SDN159" s="498"/>
      <c r="SDO159" s="498"/>
      <c r="SDP159" s="498"/>
      <c r="SDQ159" s="498"/>
      <c r="SDR159" s="498"/>
      <c r="SDS159" s="498"/>
      <c r="SDT159" s="498"/>
      <c r="SDU159" s="498"/>
      <c r="SDV159" s="498"/>
      <c r="SDW159" s="498"/>
      <c r="SDX159" s="498"/>
      <c r="SDY159" s="498"/>
      <c r="SDZ159" s="498"/>
      <c r="SEA159" s="498"/>
      <c r="SEB159" s="498"/>
      <c r="SEC159" s="498"/>
      <c r="SED159" s="498"/>
      <c r="SEE159" s="498"/>
      <c r="SEF159" s="498"/>
      <c r="SEG159" s="498"/>
      <c r="SEH159" s="498"/>
      <c r="SEI159" s="498"/>
      <c r="SEJ159" s="498"/>
      <c r="SEK159" s="498"/>
      <c r="SEL159" s="498"/>
      <c r="SEM159" s="498"/>
      <c r="SEN159" s="498"/>
      <c r="SEO159" s="498"/>
      <c r="SEP159" s="498"/>
      <c r="SEQ159" s="498"/>
      <c r="SER159" s="498"/>
      <c r="SES159" s="498"/>
      <c r="SET159" s="498"/>
      <c r="SEU159" s="498"/>
      <c r="SEV159" s="498"/>
      <c r="SEW159" s="498"/>
      <c r="SEX159" s="498"/>
      <c r="SEY159" s="498"/>
      <c r="SEZ159" s="498"/>
      <c r="SFA159" s="498"/>
      <c r="SFB159" s="498"/>
      <c r="SFC159" s="498"/>
      <c r="SFD159" s="498"/>
      <c r="SFE159" s="498"/>
      <c r="SFF159" s="498"/>
      <c r="SFG159" s="498"/>
      <c r="SFH159" s="498"/>
      <c r="SFI159" s="498"/>
      <c r="SFJ159" s="498"/>
      <c r="SFK159" s="498"/>
      <c r="SFL159" s="498"/>
      <c r="SFM159" s="498"/>
      <c r="SFN159" s="498"/>
      <c r="SFO159" s="498"/>
      <c r="SFP159" s="498"/>
      <c r="SFQ159" s="498"/>
      <c r="SFR159" s="498"/>
      <c r="SFS159" s="498"/>
      <c r="SFT159" s="498"/>
      <c r="SFU159" s="498"/>
      <c r="SFV159" s="498"/>
      <c r="SFW159" s="498"/>
      <c r="SFX159" s="498"/>
      <c r="SFY159" s="498"/>
      <c r="SFZ159" s="498"/>
      <c r="SGA159" s="498"/>
      <c r="SGB159" s="498"/>
      <c r="SGC159" s="498"/>
      <c r="SGD159" s="498"/>
      <c r="SGE159" s="498"/>
      <c r="SGF159" s="498"/>
      <c r="SGG159" s="498"/>
      <c r="SGH159" s="498"/>
      <c r="SGI159" s="498"/>
      <c r="SGJ159" s="498"/>
      <c r="SGK159" s="498"/>
      <c r="SGL159" s="498"/>
      <c r="SGM159" s="498"/>
      <c r="SGN159" s="498"/>
      <c r="SGO159" s="498"/>
      <c r="SGP159" s="498"/>
      <c r="SGQ159" s="498"/>
      <c r="SGR159" s="498"/>
      <c r="SGS159" s="498"/>
      <c r="SGT159" s="498"/>
      <c r="SGU159" s="498"/>
      <c r="SGV159" s="498"/>
      <c r="SGW159" s="498"/>
      <c r="SGX159" s="498"/>
      <c r="SGY159" s="498"/>
      <c r="SGZ159" s="498"/>
      <c r="SHA159" s="498"/>
      <c r="SHB159" s="498"/>
      <c r="SHC159" s="498"/>
      <c r="SHD159" s="498"/>
      <c r="SHE159" s="498"/>
      <c r="SHF159" s="498"/>
      <c r="SHG159" s="498"/>
      <c r="SHH159" s="498"/>
      <c r="SHI159" s="498"/>
      <c r="SHJ159" s="498"/>
      <c r="SHK159" s="498"/>
      <c r="SHL159" s="498"/>
      <c r="SHM159" s="498"/>
      <c r="SHN159" s="498"/>
      <c r="SHO159" s="498"/>
      <c r="SHP159" s="498"/>
      <c r="SHQ159" s="498"/>
      <c r="SHR159" s="498"/>
      <c r="SHS159" s="498"/>
      <c r="SHT159" s="498"/>
      <c r="SHU159" s="498"/>
      <c r="SHV159" s="498"/>
      <c r="SHW159" s="498"/>
      <c r="SHX159" s="498"/>
      <c r="SHY159" s="498"/>
      <c r="SHZ159" s="498"/>
      <c r="SIA159" s="498"/>
      <c r="SIB159" s="498"/>
      <c r="SIC159" s="498"/>
      <c r="SID159" s="498"/>
      <c r="SIE159" s="498"/>
      <c r="SIF159" s="498"/>
      <c r="SIG159" s="498"/>
      <c r="SIH159" s="498"/>
      <c r="SII159" s="498"/>
      <c r="SIJ159" s="498"/>
      <c r="SIK159" s="498"/>
      <c r="SIL159" s="498"/>
      <c r="SIM159" s="498"/>
      <c r="SIN159" s="498"/>
      <c r="SIO159" s="498"/>
      <c r="SIP159" s="498"/>
      <c r="SIQ159" s="498"/>
      <c r="SIR159" s="498"/>
      <c r="SIS159" s="498"/>
      <c r="SIT159" s="498"/>
      <c r="SIU159" s="498"/>
      <c r="SIV159" s="498"/>
      <c r="SIW159" s="498"/>
      <c r="SIX159" s="498"/>
      <c r="SIY159" s="498"/>
      <c r="SIZ159" s="498"/>
      <c r="SJA159" s="498"/>
      <c r="SJB159" s="498"/>
      <c r="SJC159" s="498"/>
      <c r="SJD159" s="498"/>
      <c r="SJE159" s="498"/>
      <c r="SJF159" s="498"/>
      <c r="SJG159" s="498"/>
      <c r="SJH159" s="498"/>
      <c r="SJI159" s="498"/>
      <c r="SJJ159" s="498"/>
      <c r="SJK159" s="498"/>
      <c r="SJL159" s="498"/>
      <c r="SJM159" s="498"/>
      <c r="SJN159" s="498"/>
      <c r="SJO159" s="498"/>
      <c r="SJP159" s="498"/>
      <c r="SJQ159" s="498"/>
      <c r="SJR159" s="498"/>
      <c r="SJS159" s="498"/>
      <c r="SJT159" s="498"/>
      <c r="SJU159" s="498"/>
      <c r="SJV159" s="498"/>
      <c r="SJW159" s="498"/>
      <c r="SJX159" s="498"/>
      <c r="SJY159" s="498"/>
      <c r="SJZ159" s="498"/>
      <c r="SKA159" s="498"/>
      <c r="SKB159" s="498"/>
      <c r="SKC159" s="498"/>
      <c r="SKD159" s="498"/>
      <c r="SKE159" s="498"/>
      <c r="SKF159" s="498"/>
      <c r="SKG159" s="498"/>
      <c r="SKH159" s="498"/>
      <c r="SKI159" s="498"/>
      <c r="SKJ159" s="498"/>
      <c r="SKK159" s="498"/>
      <c r="SKL159" s="498"/>
      <c r="SKM159" s="498"/>
      <c r="SKN159" s="498"/>
      <c r="SKO159" s="498"/>
      <c r="SKP159" s="498"/>
      <c r="SKQ159" s="498"/>
      <c r="SKR159" s="498"/>
      <c r="SKS159" s="498"/>
      <c r="SKT159" s="498"/>
      <c r="SKU159" s="498"/>
      <c r="SKV159" s="498"/>
      <c r="SKW159" s="498"/>
      <c r="SKX159" s="498"/>
      <c r="SKY159" s="498"/>
      <c r="SKZ159" s="498"/>
      <c r="SLA159" s="498"/>
      <c r="SLB159" s="498"/>
      <c r="SLC159" s="498"/>
      <c r="SLD159" s="498"/>
      <c r="SLE159" s="498"/>
      <c r="SLF159" s="498"/>
      <c r="SLG159" s="498"/>
      <c r="SLH159" s="498"/>
      <c r="SLI159" s="498"/>
      <c r="SLJ159" s="498"/>
      <c r="SLK159" s="498"/>
      <c r="SLL159" s="498"/>
      <c r="SLM159" s="498"/>
      <c r="SLN159" s="498"/>
      <c r="SLO159" s="498"/>
      <c r="SLP159" s="498"/>
      <c r="SLQ159" s="498"/>
      <c r="SLR159" s="498"/>
      <c r="SLS159" s="498"/>
      <c r="SLT159" s="498"/>
      <c r="SLU159" s="498"/>
      <c r="SLV159" s="498"/>
      <c r="SLW159" s="498"/>
      <c r="SLX159" s="498"/>
      <c r="SLY159" s="498"/>
      <c r="SLZ159" s="498"/>
      <c r="SMA159" s="498"/>
      <c r="SMB159" s="498"/>
      <c r="SMC159" s="498"/>
      <c r="SMD159" s="498"/>
      <c r="SME159" s="498"/>
      <c r="SMF159" s="498"/>
      <c r="SMG159" s="498"/>
      <c r="SMH159" s="498"/>
      <c r="SMI159" s="498"/>
      <c r="SMJ159" s="498"/>
      <c r="SMK159" s="498"/>
      <c r="SML159" s="498"/>
      <c r="SMM159" s="498"/>
      <c r="SMN159" s="498"/>
      <c r="SMO159" s="498"/>
      <c r="SMP159" s="498"/>
      <c r="SMQ159" s="498"/>
      <c r="SMR159" s="498"/>
      <c r="SMS159" s="498"/>
      <c r="SMT159" s="498"/>
      <c r="SMU159" s="498"/>
      <c r="SMV159" s="498"/>
      <c r="SMW159" s="498"/>
      <c r="SMX159" s="498"/>
      <c r="SMY159" s="498"/>
      <c r="SMZ159" s="498"/>
      <c r="SNA159" s="498"/>
      <c r="SNB159" s="498"/>
      <c r="SNC159" s="498"/>
      <c r="SND159" s="498"/>
      <c r="SNE159" s="498"/>
      <c r="SNF159" s="498"/>
      <c r="SNG159" s="498"/>
      <c r="SNH159" s="498"/>
      <c r="SNI159" s="498"/>
      <c r="SNJ159" s="498"/>
      <c r="SNK159" s="498"/>
      <c r="SNL159" s="498"/>
      <c r="SNM159" s="498"/>
      <c r="SNN159" s="498"/>
      <c r="SNO159" s="498"/>
      <c r="SNP159" s="498"/>
      <c r="SNQ159" s="498"/>
      <c r="SNR159" s="498"/>
      <c r="SNS159" s="498"/>
      <c r="SNT159" s="498"/>
      <c r="SNU159" s="498"/>
      <c r="SNV159" s="498"/>
      <c r="SNW159" s="498"/>
      <c r="SNX159" s="498"/>
      <c r="SNY159" s="498"/>
      <c r="SNZ159" s="498"/>
      <c r="SOA159" s="498"/>
      <c r="SOB159" s="498"/>
      <c r="SOC159" s="498"/>
      <c r="SOD159" s="498"/>
      <c r="SOE159" s="498"/>
      <c r="SOF159" s="498"/>
      <c r="SOG159" s="498"/>
      <c r="SOH159" s="498"/>
      <c r="SOI159" s="498"/>
      <c r="SOJ159" s="498"/>
      <c r="SOK159" s="498"/>
      <c r="SOL159" s="498"/>
      <c r="SOM159" s="498"/>
      <c r="SON159" s="498"/>
      <c r="SOO159" s="498"/>
      <c r="SOP159" s="498"/>
      <c r="SOQ159" s="498"/>
      <c r="SOR159" s="498"/>
      <c r="SOS159" s="498"/>
      <c r="SOT159" s="498"/>
      <c r="SOU159" s="498"/>
      <c r="SOV159" s="498"/>
      <c r="SOW159" s="498"/>
      <c r="SOX159" s="498"/>
      <c r="SOY159" s="498"/>
      <c r="SOZ159" s="498"/>
      <c r="SPA159" s="498"/>
      <c r="SPB159" s="498"/>
      <c r="SPC159" s="498"/>
      <c r="SPD159" s="498"/>
      <c r="SPE159" s="498"/>
      <c r="SPF159" s="498"/>
      <c r="SPG159" s="498"/>
      <c r="SPH159" s="498"/>
      <c r="SPI159" s="498"/>
      <c r="SPJ159" s="498"/>
      <c r="SPK159" s="498"/>
      <c r="SPL159" s="498"/>
      <c r="SPM159" s="498"/>
      <c r="SPN159" s="498"/>
      <c r="SPO159" s="498"/>
      <c r="SPP159" s="498"/>
      <c r="SPQ159" s="498"/>
      <c r="SPR159" s="498"/>
      <c r="SPS159" s="498"/>
      <c r="SPT159" s="498"/>
      <c r="SPU159" s="498"/>
      <c r="SPV159" s="498"/>
      <c r="SPW159" s="498"/>
      <c r="SPX159" s="498"/>
      <c r="SPY159" s="498"/>
      <c r="SPZ159" s="498"/>
      <c r="SQA159" s="498"/>
      <c r="SQB159" s="498"/>
      <c r="SQC159" s="498"/>
      <c r="SQD159" s="498"/>
      <c r="SQE159" s="498"/>
      <c r="SQF159" s="498"/>
      <c r="SQG159" s="498"/>
      <c r="SQH159" s="498"/>
      <c r="SQI159" s="498"/>
      <c r="SQJ159" s="498"/>
      <c r="SQK159" s="498"/>
      <c r="SQL159" s="498"/>
      <c r="SQM159" s="498"/>
      <c r="SQN159" s="498"/>
      <c r="SQO159" s="498"/>
      <c r="SQP159" s="498"/>
      <c r="SQQ159" s="498"/>
      <c r="SQR159" s="498"/>
      <c r="SQS159" s="498"/>
      <c r="SQT159" s="498"/>
      <c r="SQU159" s="498"/>
      <c r="SQV159" s="498"/>
      <c r="SQW159" s="498"/>
      <c r="SQX159" s="498"/>
      <c r="SQY159" s="498"/>
      <c r="SQZ159" s="498"/>
      <c r="SRA159" s="498"/>
      <c r="SRB159" s="498"/>
      <c r="SRC159" s="498"/>
      <c r="SRD159" s="498"/>
      <c r="SRE159" s="498"/>
      <c r="SRF159" s="498"/>
      <c r="SRG159" s="498"/>
      <c r="SRH159" s="498"/>
      <c r="SRI159" s="498"/>
      <c r="SRJ159" s="498"/>
      <c r="SRK159" s="498"/>
      <c r="SRL159" s="498"/>
      <c r="SRM159" s="498"/>
      <c r="SRN159" s="498"/>
      <c r="SRO159" s="498"/>
      <c r="SRP159" s="498"/>
      <c r="SRQ159" s="498"/>
      <c r="SRR159" s="498"/>
      <c r="SRS159" s="498"/>
      <c r="SRT159" s="498"/>
      <c r="SRU159" s="498"/>
      <c r="SRV159" s="498"/>
      <c r="SRW159" s="498"/>
      <c r="SRX159" s="498"/>
      <c r="SRY159" s="498"/>
      <c r="SRZ159" s="498"/>
      <c r="SSA159" s="498"/>
      <c r="SSB159" s="498"/>
      <c r="SSC159" s="498"/>
      <c r="SSD159" s="498"/>
      <c r="SSE159" s="498"/>
      <c r="SSF159" s="498"/>
      <c r="SSG159" s="498"/>
      <c r="SSH159" s="498"/>
      <c r="SSI159" s="498"/>
      <c r="SSJ159" s="498"/>
      <c r="SSK159" s="498"/>
      <c r="SSL159" s="498"/>
      <c r="SSM159" s="498"/>
      <c r="SSN159" s="498"/>
      <c r="SSO159" s="498"/>
      <c r="SSP159" s="498"/>
      <c r="SSQ159" s="498"/>
      <c r="SSR159" s="498"/>
      <c r="SSS159" s="498"/>
      <c r="SST159" s="498"/>
      <c r="SSU159" s="498"/>
      <c r="SSV159" s="498"/>
      <c r="SSW159" s="498"/>
      <c r="SSX159" s="498"/>
      <c r="SSY159" s="498"/>
      <c r="SSZ159" s="498"/>
      <c r="STA159" s="498"/>
      <c r="STB159" s="498"/>
      <c r="STC159" s="498"/>
      <c r="STD159" s="498"/>
      <c r="STE159" s="498"/>
      <c r="STF159" s="498"/>
      <c r="STG159" s="498"/>
      <c r="STH159" s="498"/>
      <c r="STI159" s="498"/>
      <c r="STJ159" s="498"/>
      <c r="STK159" s="498"/>
      <c r="STL159" s="498"/>
      <c r="STM159" s="498"/>
      <c r="STN159" s="498"/>
      <c r="STO159" s="498"/>
      <c r="STP159" s="498"/>
      <c r="STQ159" s="498"/>
      <c r="STR159" s="498"/>
      <c r="STS159" s="498"/>
      <c r="STT159" s="498"/>
      <c r="STU159" s="498"/>
      <c r="STV159" s="498"/>
      <c r="STW159" s="498"/>
      <c r="STX159" s="498"/>
      <c r="STY159" s="498"/>
      <c r="STZ159" s="498"/>
      <c r="SUA159" s="498"/>
      <c r="SUB159" s="498"/>
      <c r="SUC159" s="498"/>
      <c r="SUD159" s="498"/>
      <c r="SUE159" s="498"/>
      <c r="SUF159" s="498"/>
      <c r="SUG159" s="498"/>
      <c r="SUH159" s="498"/>
      <c r="SUI159" s="498"/>
      <c r="SUJ159" s="498"/>
      <c r="SUK159" s="498"/>
      <c r="SUL159" s="498"/>
      <c r="SUM159" s="498"/>
      <c r="SUN159" s="498"/>
      <c r="SUO159" s="498"/>
      <c r="SUP159" s="498"/>
      <c r="SUQ159" s="498"/>
      <c r="SUR159" s="498"/>
      <c r="SUS159" s="498"/>
      <c r="SUT159" s="498"/>
      <c r="SUU159" s="498"/>
      <c r="SUV159" s="498"/>
      <c r="SUW159" s="498"/>
      <c r="SUX159" s="498"/>
      <c r="SUY159" s="498"/>
      <c r="SUZ159" s="498"/>
      <c r="SVA159" s="498"/>
      <c r="SVB159" s="498"/>
      <c r="SVC159" s="498"/>
      <c r="SVD159" s="498"/>
      <c r="SVE159" s="498"/>
      <c r="SVF159" s="498"/>
      <c r="SVG159" s="498"/>
      <c r="SVH159" s="498"/>
      <c r="SVI159" s="498"/>
      <c r="SVJ159" s="498"/>
      <c r="SVK159" s="498"/>
      <c r="SVL159" s="498"/>
      <c r="SVM159" s="498"/>
      <c r="SVN159" s="498"/>
      <c r="SVO159" s="498"/>
      <c r="SVP159" s="498"/>
      <c r="SVQ159" s="498"/>
      <c r="SVR159" s="498"/>
      <c r="SVS159" s="498"/>
      <c r="SVT159" s="498"/>
      <c r="SVU159" s="498"/>
      <c r="SVV159" s="498"/>
      <c r="SVW159" s="498"/>
      <c r="SVX159" s="498"/>
      <c r="SVY159" s="498"/>
      <c r="SVZ159" s="498"/>
      <c r="SWA159" s="498"/>
      <c r="SWB159" s="498"/>
      <c r="SWC159" s="498"/>
      <c r="SWD159" s="498"/>
      <c r="SWE159" s="498"/>
      <c r="SWF159" s="498"/>
      <c r="SWG159" s="498"/>
      <c r="SWH159" s="498"/>
      <c r="SWI159" s="498"/>
      <c r="SWJ159" s="498"/>
      <c r="SWK159" s="498"/>
      <c r="SWL159" s="498"/>
      <c r="SWM159" s="498"/>
      <c r="SWN159" s="498"/>
      <c r="SWO159" s="498"/>
      <c r="SWP159" s="498"/>
      <c r="SWQ159" s="498"/>
      <c r="SWR159" s="498"/>
      <c r="SWS159" s="498"/>
      <c r="SWT159" s="498"/>
      <c r="SWU159" s="498"/>
      <c r="SWV159" s="498"/>
      <c r="SWW159" s="498"/>
      <c r="SWX159" s="498"/>
      <c r="SWY159" s="498"/>
      <c r="SWZ159" s="498"/>
      <c r="SXA159" s="498"/>
      <c r="SXB159" s="498"/>
      <c r="SXC159" s="498"/>
      <c r="SXD159" s="498"/>
      <c r="SXE159" s="498"/>
      <c r="SXF159" s="498"/>
      <c r="SXG159" s="498"/>
      <c r="SXH159" s="498"/>
      <c r="SXI159" s="498"/>
      <c r="SXJ159" s="498"/>
      <c r="SXK159" s="498"/>
      <c r="SXL159" s="498"/>
      <c r="SXM159" s="498"/>
      <c r="SXN159" s="498"/>
      <c r="SXO159" s="498"/>
      <c r="SXP159" s="498"/>
      <c r="SXQ159" s="498"/>
      <c r="SXR159" s="498"/>
      <c r="SXS159" s="498"/>
      <c r="SXT159" s="498"/>
      <c r="SXU159" s="498"/>
      <c r="SXV159" s="498"/>
      <c r="SXW159" s="498"/>
      <c r="SXX159" s="498"/>
      <c r="SXY159" s="498"/>
      <c r="SXZ159" s="498"/>
      <c r="SYA159" s="498"/>
      <c r="SYB159" s="498"/>
      <c r="SYC159" s="498"/>
      <c r="SYD159" s="498"/>
      <c r="SYE159" s="498"/>
      <c r="SYF159" s="498"/>
      <c r="SYG159" s="498"/>
      <c r="SYH159" s="498"/>
      <c r="SYI159" s="498"/>
      <c r="SYJ159" s="498"/>
      <c r="SYK159" s="498"/>
      <c r="SYL159" s="498"/>
      <c r="SYM159" s="498"/>
      <c r="SYN159" s="498"/>
      <c r="SYO159" s="498"/>
      <c r="SYP159" s="498"/>
      <c r="SYQ159" s="498"/>
      <c r="SYR159" s="498"/>
      <c r="SYS159" s="498"/>
      <c r="SYT159" s="498"/>
      <c r="SYU159" s="498"/>
      <c r="SYV159" s="498"/>
      <c r="SYW159" s="498"/>
      <c r="SYX159" s="498"/>
      <c r="SYY159" s="498"/>
      <c r="SYZ159" s="498"/>
      <c r="SZA159" s="498"/>
      <c r="SZB159" s="498"/>
      <c r="SZC159" s="498"/>
      <c r="SZD159" s="498"/>
      <c r="SZE159" s="498"/>
      <c r="SZF159" s="498"/>
      <c r="SZG159" s="498"/>
      <c r="SZH159" s="498"/>
      <c r="SZI159" s="498"/>
      <c r="SZJ159" s="498"/>
      <c r="SZK159" s="498"/>
      <c r="SZL159" s="498"/>
      <c r="SZM159" s="498"/>
      <c r="SZN159" s="498"/>
      <c r="SZO159" s="498"/>
      <c r="SZP159" s="498"/>
      <c r="SZQ159" s="498"/>
      <c r="SZR159" s="498"/>
      <c r="SZS159" s="498"/>
      <c r="SZT159" s="498"/>
      <c r="SZU159" s="498"/>
      <c r="SZV159" s="498"/>
      <c r="SZW159" s="498"/>
      <c r="SZX159" s="498"/>
      <c r="SZY159" s="498"/>
      <c r="SZZ159" s="498"/>
      <c r="TAA159" s="498"/>
      <c r="TAB159" s="498"/>
      <c r="TAC159" s="498"/>
      <c r="TAD159" s="498"/>
      <c r="TAE159" s="498"/>
      <c r="TAF159" s="498"/>
      <c r="TAG159" s="498"/>
      <c r="TAH159" s="498"/>
      <c r="TAI159" s="498"/>
      <c r="TAJ159" s="498"/>
      <c r="TAK159" s="498"/>
      <c r="TAL159" s="498"/>
      <c r="TAM159" s="498"/>
      <c r="TAN159" s="498"/>
      <c r="TAO159" s="498"/>
      <c r="TAP159" s="498"/>
      <c r="TAQ159" s="498"/>
      <c r="TAR159" s="498"/>
      <c r="TAS159" s="498"/>
      <c r="TAT159" s="498"/>
      <c r="TAU159" s="498"/>
      <c r="TAV159" s="498"/>
      <c r="TAW159" s="498"/>
      <c r="TAX159" s="498"/>
      <c r="TAY159" s="498"/>
      <c r="TAZ159" s="498"/>
      <c r="TBA159" s="498"/>
      <c r="TBB159" s="498"/>
      <c r="TBC159" s="498"/>
      <c r="TBD159" s="498"/>
      <c r="TBE159" s="498"/>
      <c r="TBF159" s="498"/>
      <c r="TBG159" s="498"/>
      <c r="TBH159" s="498"/>
      <c r="TBI159" s="498"/>
      <c r="TBJ159" s="498"/>
      <c r="TBK159" s="498"/>
      <c r="TBL159" s="498"/>
      <c r="TBM159" s="498"/>
      <c r="TBN159" s="498"/>
      <c r="TBO159" s="498"/>
      <c r="TBP159" s="498"/>
      <c r="TBQ159" s="498"/>
      <c r="TBR159" s="498"/>
      <c r="TBS159" s="498"/>
      <c r="TBT159" s="498"/>
      <c r="TBU159" s="498"/>
      <c r="TBV159" s="498"/>
      <c r="TBW159" s="498"/>
      <c r="TBX159" s="498"/>
      <c r="TBY159" s="498"/>
      <c r="TBZ159" s="498"/>
      <c r="TCA159" s="498"/>
      <c r="TCB159" s="498"/>
      <c r="TCC159" s="498"/>
      <c r="TCD159" s="498"/>
      <c r="TCE159" s="498"/>
      <c r="TCF159" s="498"/>
      <c r="TCG159" s="498"/>
      <c r="TCH159" s="498"/>
      <c r="TCI159" s="498"/>
      <c r="TCJ159" s="498"/>
      <c r="TCK159" s="498"/>
      <c r="TCL159" s="498"/>
      <c r="TCM159" s="498"/>
      <c r="TCN159" s="498"/>
      <c r="TCO159" s="498"/>
      <c r="TCP159" s="498"/>
      <c r="TCQ159" s="498"/>
      <c r="TCR159" s="498"/>
      <c r="TCS159" s="498"/>
      <c r="TCT159" s="498"/>
      <c r="TCU159" s="498"/>
      <c r="TCV159" s="498"/>
      <c r="TCW159" s="498"/>
      <c r="TCX159" s="498"/>
      <c r="TCY159" s="498"/>
      <c r="TCZ159" s="498"/>
      <c r="TDA159" s="498"/>
      <c r="TDB159" s="498"/>
      <c r="TDC159" s="498"/>
      <c r="TDD159" s="498"/>
      <c r="TDE159" s="498"/>
      <c r="TDF159" s="498"/>
      <c r="TDG159" s="498"/>
      <c r="TDH159" s="498"/>
      <c r="TDI159" s="498"/>
      <c r="TDJ159" s="498"/>
      <c r="TDK159" s="498"/>
      <c r="TDL159" s="498"/>
      <c r="TDM159" s="498"/>
      <c r="TDN159" s="498"/>
      <c r="TDO159" s="498"/>
      <c r="TDP159" s="498"/>
      <c r="TDQ159" s="498"/>
      <c r="TDR159" s="498"/>
      <c r="TDS159" s="498"/>
      <c r="TDT159" s="498"/>
      <c r="TDU159" s="498"/>
      <c r="TDV159" s="498"/>
      <c r="TDW159" s="498"/>
      <c r="TDX159" s="498"/>
      <c r="TDY159" s="498"/>
      <c r="TDZ159" s="498"/>
      <c r="TEA159" s="498"/>
      <c r="TEB159" s="498"/>
      <c r="TEC159" s="498"/>
      <c r="TED159" s="498"/>
      <c r="TEE159" s="498"/>
      <c r="TEF159" s="498"/>
      <c r="TEG159" s="498"/>
      <c r="TEH159" s="498"/>
      <c r="TEI159" s="498"/>
      <c r="TEJ159" s="498"/>
      <c r="TEK159" s="498"/>
      <c r="TEL159" s="498"/>
      <c r="TEM159" s="498"/>
      <c r="TEN159" s="498"/>
      <c r="TEO159" s="498"/>
      <c r="TEP159" s="498"/>
      <c r="TEQ159" s="498"/>
      <c r="TER159" s="498"/>
      <c r="TES159" s="498"/>
      <c r="TET159" s="498"/>
      <c r="TEU159" s="498"/>
      <c r="TEV159" s="498"/>
      <c r="TEW159" s="498"/>
      <c r="TEX159" s="498"/>
      <c r="TEY159" s="498"/>
      <c r="TEZ159" s="498"/>
      <c r="TFA159" s="498"/>
      <c r="TFB159" s="498"/>
      <c r="TFC159" s="498"/>
      <c r="TFD159" s="498"/>
      <c r="TFE159" s="498"/>
      <c r="TFF159" s="498"/>
      <c r="TFG159" s="498"/>
      <c r="TFH159" s="498"/>
      <c r="TFI159" s="498"/>
      <c r="TFJ159" s="498"/>
      <c r="TFK159" s="498"/>
      <c r="TFL159" s="498"/>
      <c r="TFM159" s="498"/>
      <c r="TFN159" s="498"/>
      <c r="TFO159" s="498"/>
      <c r="TFP159" s="498"/>
      <c r="TFQ159" s="498"/>
      <c r="TFR159" s="498"/>
      <c r="TFS159" s="498"/>
      <c r="TFT159" s="498"/>
      <c r="TFU159" s="498"/>
      <c r="TFV159" s="498"/>
      <c r="TFW159" s="498"/>
      <c r="TFX159" s="498"/>
      <c r="TFY159" s="498"/>
      <c r="TFZ159" s="498"/>
      <c r="TGA159" s="498"/>
      <c r="TGB159" s="498"/>
      <c r="TGC159" s="498"/>
      <c r="TGD159" s="498"/>
      <c r="TGE159" s="498"/>
      <c r="TGF159" s="498"/>
      <c r="TGG159" s="498"/>
      <c r="TGH159" s="498"/>
      <c r="TGI159" s="498"/>
      <c r="TGJ159" s="498"/>
      <c r="TGK159" s="498"/>
      <c r="TGL159" s="498"/>
      <c r="TGM159" s="498"/>
      <c r="TGN159" s="498"/>
      <c r="TGO159" s="498"/>
      <c r="TGP159" s="498"/>
      <c r="TGQ159" s="498"/>
      <c r="TGR159" s="498"/>
      <c r="TGS159" s="498"/>
      <c r="TGT159" s="498"/>
      <c r="TGU159" s="498"/>
      <c r="TGV159" s="498"/>
      <c r="TGW159" s="498"/>
      <c r="TGX159" s="498"/>
      <c r="TGY159" s="498"/>
      <c r="TGZ159" s="498"/>
      <c r="THA159" s="498"/>
      <c r="THB159" s="498"/>
      <c r="THC159" s="498"/>
      <c r="THD159" s="498"/>
      <c r="THE159" s="498"/>
      <c r="THF159" s="498"/>
      <c r="THG159" s="498"/>
      <c r="THH159" s="498"/>
      <c r="THI159" s="498"/>
      <c r="THJ159" s="498"/>
      <c r="THK159" s="498"/>
      <c r="THL159" s="498"/>
      <c r="THM159" s="498"/>
      <c r="THN159" s="498"/>
      <c r="THO159" s="498"/>
      <c r="THP159" s="498"/>
      <c r="THQ159" s="498"/>
      <c r="THR159" s="498"/>
      <c r="THS159" s="498"/>
      <c r="THT159" s="498"/>
      <c r="THU159" s="498"/>
      <c r="THV159" s="498"/>
      <c r="THW159" s="498"/>
      <c r="THX159" s="498"/>
      <c r="THY159" s="498"/>
      <c r="THZ159" s="498"/>
      <c r="TIA159" s="498"/>
      <c r="TIB159" s="498"/>
      <c r="TIC159" s="498"/>
      <c r="TID159" s="498"/>
      <c r="TIE159" s="498"/>
      <c r="TIF159" s="498"/>
      <c r="TIG159" s="498"/>
      <c r="TIH159" s="498"/>
      <c r="TII159" s="498"/>
      <c r="TIJ159" s="498"/>
      <c r="TIK159" s="498"/>
      <c r="TIL159" s="498"/>
      <c r="TIM159" s="498"/>
      <c r="TIN159" s="498"/>
      <c r="TIO159" s="498"/>
      <c r="TIP159" s="498"/>
      <c r="TIQ159" s="498"/>
      <c r="TIR159" s="498"/>
      <c r="TIS159" s="498"/>
      <c r="TIT159" s="498"/>
      <c r="TIU159" s="498"/>
      <c r="TIV159" s="498"/>
      <c r="TIW159" s="498"/>
      <c r="TIX159" s="498"/>
      <c r="TIY159" s="498"/>
      <c r="TIZ159" s="498"/>
      <c r="TJA159" s="498"/>
      <c r="TJB159" s="498"/>
      <c r="TJC159" s="498"/>
      <c r="TJD159" s="498"/>
      <c r="TJE159" s="498"/>
      <c r="TJF159" s="498"/>
      <c r="TJG159" s="498"/>
      <c r="TJH159" s="498"/>
      <c r="TJI159" s="498"/>
      <c r="TJJ159" s="498"/>
      <c r="TJK159" s="498"/>
      <c r="TJL159" s="498"/>
      <c r="TJM159" s="498"/>
      <c r="TJN159" s="498"/>
      <c r="TJO159" s="498"/>
      <c r="TJP159" s="498"/>
      <c r="TJQ159" s="498"/>
      <c r="TJR159" s="498"/>
      <c r="TJS159" s="498"/>
      <c r="TJT159" s="498"/>
      <c r="TJU159" s="498"/>
      <c r="TJV159" s="498"/>
      <c r="TJW159" s="498"/>
      <c r="TJX159" s="498"/>
      <c r="TJY159" s="498"/>
      <c r="TJZ159" s="498"/>
      <c r="TKA159" s="498"/>
      <c r="TKB159" s="498"/>
      <c r="TKC159" s="498"/>
      <c r="TKD159" s="498"/>
      <c r="TKE159" s="498"/>
      <c r="TKF159" s="498"/>
      <c r="TKG159" s="498"/>
      <c r="TKH159" s="498"/>
      <c r="TKI159" s="498"/>
      <c r="TKJ159" s="498"/>
      <c r="TKK159" s="498"/>
      <c r="TKL159" s="498"/>
      <c r="TKM159" s="498"/>
      <c r="TKN159" s="498"/>
      <c r="TKO159" s="498"/>
      <c r="TKP159" s="498"/>
      <c r="TKQ159" s="498"/>
      <c r="TKR159" s="498"/>
      <c r="TKS159" s="498"/>
      <c r="TKT159" s="498"/>
      <c r="TKU159" s="498"/>
      <c r="TKV159" s="498"/>
      <c r="TKW159" s="498"/>
      <c r="TKX159" s="498"/>
      <c r="TKY159" s="498"/>
      <c r="TKZ159" s="498"/>
      <c r="TLA159" s="498"/>
      <c r="TLB159" s="498"/>
      <c r="TLC159" s="498"/>
      <c r="TLD159" s="498"/>
      <c r="TLE159" s="498"/>
      <c r="TLF159" s="498"/>
      <c r="TLG159" s="498"/>
      <c r="TLH159" s="498"/>
      <c r="TLI159" s="498"/>
      <c r="TLJ159" s="498"/>
      <c r="TLK159" s="498"/>
      <c r="TLL159" s="498"/>
      <c r="TLM159" s="498"/>
      <c r="TLN159" s="498"/>
      <c r="TLO159" s="498"/>
      <c r="TLP159" s="498"/>
      <c r="TLQ159" s="498"/>
      <c r="TLR159" s="498"/>
      <c r="TLS159" s="498"/>
      <c r="TLT159" s="498"/>
      <c r="TLU159" s="498"/>
      <c r="TLV159" s="498"/>
      <c r="TLW159" s="498"/>
      <c r="TLX159" s="498"/>
      <c r="TLY159" s="498"/>
      <c r="TLZ159" s="498"/>
      <c r="TMA159" s="498"/>
      <c r="TMB159" s="498"/>
      <c r="TMC159" s="498"/>
      <c r="TMD159" s="498"/>
      <c r="TME159" s="498"/>
      <c r="TMF159" s="498"/>
      <c r="TMG159" s="498"/>
      <c r="TMH159" s="498"/>
      <c r="TMI159" s="498"/>
      <c r="TMJ159" s="498"/>
      <c r="TMK159" s="498"/>
      <c r="TML159" s="498"/>
      <c r="TMM159" s="498"/>
      <c r="TMN159" s="498"/>
      <c r="TMO159" s="498"/>
      <c r="TMP159" s="498"/>
      <c r="TMQ159" s="498"/>
      <c r="TMR159" s="498"/>
      <c r="TMS159" s="498"/>
      <c r="TMT159" s="498"/>
      <c r="TMU159" s="498"/>
      <c r="TMV159" s="498"/>
      <c r="TMW159" s="498"/>
      <c r="TMX159" s="498"/>
      <c r="TMY159" s="498"/>
      <c r="TMZ159" s="498"/>
      <c r="TNA159" s="498"/>
      <c r="TNB159" s="498"/>
      <c r="TNC159" s="498"/>
      <c r="TND159" s="498"/>
      <c r="TNE159" s="498"/>
      <c r="TNF159" s="498"/>
      <c r="TNG159" s="498"/>
      <c r="TNH159" s="498"/>
      <c r="TNI159" s="498"/>
      <c r="TNJ159" s="498"/>
      <c r="TNK159" s="498"/>
      <c r="TNL159" s="498"/>
      <c r="TNM159" s="498"/>
      <c r="TNN159" s="498"/>
      <c r="TNO159" s="498"/>
      <c r="TNP159" s="498"/>
      <c r="TNQ159" s="498"/>
      <c r="TNR159" s="498"/>
      <c r="TNS159" s="498"/>
      <c r="TNT159" s="498"/>
      <c r="TNU159" s="498"/>
      <c r="TNV159" s="498"/>
      <c r="TNW159" s="498"/>
      <c r="TNX159" s="498"/>
      <c r="TNY159" s="498"/>
      <c r="TNZ159" s="498"/>
      <c r="TOA159" s="498"/>
      <c r="TOB159" s="498"/>
      <c r="TOC159" s="498"/>
      <c r="TOD159" s="498"/>
      <c r="TOE159" s="498"/>
      <c r="TOF159" s="498"/>
      <c r="TOG159" s="498"/>
      <c r="TOH159" s="498"/>
      <c r="TOI159" s="498"/>
      <c r="TOJ159" s="498"/>
      <c r="TOK159" s="498"/>
      <c r="TOL159" s="498"/>
      <c r="TOM159" s="498"/>
      <c r="TON159" s="498"/>
      <c r="TOO159" s="498"/>
      <c r="TOP159" s="498"/>
      <c r="TOQ159" s="498"/>
      <c r="TOR159" s="498"/>
      <c r="TOS159" s="498"/>
      <c r="TOT159" s="498"/>
      <c r="TOU159" s="498"/>
      <c r="TOV159" s="498"/>
      <c r="TOW159" s="498"/>
      <c r="TOX159" s="498"/>
      <c r="TOY159" s="498"/>
      <c r="TOZ159" s="498"/>
      <c r="TPA159" s="498"/>
      <c r="TPB159" s="498"/>
      <c r="TPC159" s="498"/>
      <c r="TPD159" s="498"/>
      <c r="TPE159" s="498"/>
      <c r="TPF159" s="498"/>
      <c r="TPG159" s="498"/>
      <c r="TPH159" s="498"/>
      <c r="TPI159" s="498"/>
      <c r="TPJ159" s="498"/>
      <c r="TPK159" s="498"/>
      <c r="TPL159" s="498"/>
      <c r="TPM159" s="498"/>
      <c r="TPN159" s="498"/>
      <c r="TPO159" s="498"/>
      <c r="TPP159" s="498"/>
      <c r="TPQ159" s="498"/>
      <c r="TPR159" s="498"/>
      <c r="TPS159" s="498"/>
      <c r="TPT159" s="498"/>
      <c r="TPU159" s="498"/>
      <c r="TPV159" s="498"/>
      <c r="TPW159" s="498"/>
      <c r="TPX159" s="498"/>
      <c r="TPY159" s="498"/>
      <c r="TPZ159" s="498"/>
      <c r="TQA159" s="498"/>
      <c r="TQB159" s="498"/>
      <c r="TQC159" s="498"/>
      <c r="TQD159" s="498"/>
      <c r="TQE159" s="498"/>
      <c r="TQF159" s="498"/>
      <c r="TQG159" s="498"/>
      <c r="TQH159" s="498"/>
      <c r="TQI159" s="498"/>
      <c r="TQJ159" s="498"/>
      <c r="TQK159" s="498"/>
      <c r="TQL159" s="498"/>
      <c r="TQM159" s="498"/>
      <c r="TQN159" s="498"/>
      <c r="TQO159" s="498"/>
      <c r="TQP159" s="498"/>
      <c r="TQQ159" s="498"/>
      <c r="TQR159" s="498"/>
      <c r="TQS159" s="498"/>
      <c r="TQT159" s="498"/>
      <c r="TQU159" s="498"/>
      <c r="TQV159" s="498"/>
      <c r="TQW159" s="498"/>
      <c r="TQX159" s="498"/>
      <c r="TQY159" s="498"/>
      <c r="TQZ159" s="498"/>
      <c r="TRA159" s="498"/>
      <c r="TRB159" s="498"/>
      <c r="TRC159" s="498"/>
      <c r="TRD159" s="498"/>
      <c r="TRE159" s="498"/>
      <c r="TRF159" s="498"/>
      <c r="TRG159" s="498"/>
      <c r="TRH159" s="498"/>
      <c r="TRI159" s="498"/>
      <c r="TRJ159" s="498"/>
      <c r="TRK159" s="498"/>
      <c r="TRL159" s="498"/>
      <c r="TRM159" s="498"/>
      <c r="TRN159" s="498"/>
      <c r="TRO159" s="498"/>
      <c r="TRP159" s="498"/>
      <c r="TRQ159" s="498"/>
      <c r="TRR159" s="498"/>
      <c r="TRS159" s="498"/>
      <c r="TRT159" s="498"/>
      <c r="TRU159" s="498"/>
      <c r="TRV159" s="498"/>
      <c r="TRW159" s="498"/>
      <c r="TRX159" s="498"/>
      <c r="TRY159" s="498"/>
      <c r="TRZ159" s="498"/>
      <c r="TSA159" s="498"/>
      <c r="TSB159" s="498"/>
      <c r="TSC159" s="498"/>
      <c r="TSD159" s="498"/>
      <c r="TSE159" s="498"/>
      <c r="TSF159" s="498"/>
      <c r="TSG159" s="498"/>
      <c r="TSH159" s="498"/>
      <c r="TSI159" s="498"/>
      <c r="TSJ159" s="498"/>
      <c r="TSK159" s="498"/>
      <c r="TSL159" s="498"/>
      <c r="TSM159" s="498"/>
      <c r="TSN159" s="498"/>
      <c r="TSO159" s="498"/>
      <c r="TSP159" s="498"/>
      <c r="TSQ159" s="498"/>
      <c r="TSR159" s="498"/>
      <c r="TSS159" s="498"/>
      <c r="TST159" s="498"/>
      <c r="TSU159" s="498"/>
      <c r="TSV159" s="498"/>
      <c r="TSW159" s="498"/>
      <c r="TSX159" s="498"/>
      <c r="TSY159" s="498"/>
      <c r="TSZ159" s="498"/>
      <c r="TTA159" s="498"/>
      <c r="TTB159" s="498"/>
      <c r="TTC159" s="498"/>
      <c r="TTD159" s="498"/>
      <c r="TTE159" s="498"/>
      <c r="TTF159" s="498"/>
      <c r="TTG159" s="498"/>
      <c r="TTH159" s="498"/>
      <c r="TTI159" s="498"/>
      <c r="TTJ159" s="498"/>
      <c r="TTK159" s="498"/>
      <c r="TTL159" s="498"/>
      <c r="TTM159" s="498"/>
      <c r="TTN159" s="498"/>
      <c r="TTO159" s="498"/>
      <c r="TTP159" s="498"/>
      <c r="TTQ159" s="498"/>
      <c r="TTR159" s="498"/>
      <c r="TTS159" s="498"/>
      <c r="TTT159" s="498"/>
      <c r="TTU159" s="498"/>
      <c r="TTV159" s="498"/>
      <c r="TTW159" s="498"/>
      <c r="TTX159" s="498"/>
      <c r="TTY159" s="498"/>
      <c r="TTZ159" s="498"/>
      <c r="TUA159" s="498"/>
      <c r="TUB159" s="498"/>
      <c r="TUC159" s="498"/>
      <c r="TUD159" s="498"/>
      <c r="TUE159" s="498"/>
      <c r="TUF159" s="498"/>
      <c r="TUG159" s="498"/>
      <c r="TUH159" s="498"/>
      <c r="TUI159" s="498"/>
      <c r="TUJ159" s="498"/>
      <c r="TUK159" s="498"/>
      <c r="TUL159" s="498"/>
      <c r="TUM159" s="498"/>
      <c r="TUN159" s="498"/>
      <c r="TUO159" s="498"/>
      <c r="TUP159" s="498"/>
      <c r="TUQ159" s="498"/>
      <c r="TUR159" s="498"/>
      <c r="TUS159" s="498"/>
      <c r="TUT159" s="498"/>
      <c r="TUU159" s="498"/>
      <c r="TUV159" s="498"/>
      <c r="TUW159" s="498"/>
      <c r="TUX159" s="498"/>
      <c r="TUY159" s="498"/>
      <c r="TUZ159" s="498"/>
      <c r="TVA159" s="498"/>
      <c r="TVB159" s="498"/>
      <c r="TVC159" s="498"/>
      <c r="TVD159" s="498"/>
      <c r="TVE159" s="498"/>
      <c r="TVF159" s="498"/>
      <c r="TVG159" s="498"/>
      <c r="TVH159" s="498"/>
      <c r="TVI159" s="498"/>
      <c r="TVJ159" s="498"/>
      <c r="TVK159" s="498"/>
      <c r="TVL159" s="498"/>
      <c r="TVM159" s="498"/>
      <c r="TVN159" s="498"/>
      <c r="TVO159" s="498"/>
      <c r="TVP159" s="498"/>
      <c r="TVQ159" s="498"/>
      <c r="TVR159" s="498"/>
      <c r="TVS159" s="498"/>
      <c r="TVT159" s="498"/>
      <c r="TVU159" s="498"/>
      <c r="TVV159" s="498"/>
      <c r="TVW159" s="498"/>
      <c r="TVX159" s="498"/>
      <c r="TVY159" s="498"/>
      <c r="TVZ159" s="498"/>
      <c r="TWA159" s="498"/>
      <c r="TWB159" s="498"/>
      <c r="TWC159" s="498"/>
      <c r="TWD159" s="498"/>
      <c r="TWE159" s="498"/>
      <c r="TWF159" s="498"/>
      <c r="TWG159" s="498"/>
      <c r="TWH159" s="498"/>
      <c r="TWI159" s="498"/>
      <c r="TWJ159" s="498"/>
      <c r="TWK159" s="498"/>
      <c r="TWL159" s="498"/>
      <c r="TWM159" s="498"/>
      <c r="TWN159" s="498"/>
      <c r="TWO159" s="498"/>
      <c r="TWP159" s="498"/>
      <c r="TWQ159" s="498"/>
      <c r="TWR159" s="498"/>
      <c r="TWS159" s="498"/>
      <c r="TWT159" s="498"/>
      <c r="TWU159" s="498"/>
      <c r="TWV159" s="498"/>
      <c r="TWW159" s="498"/>
      <c r="TWX159" s="498"/>
      <c r="TWY159" s="498"/>
      <c r="TWZ159" s="498"/>
      <c r="TXA159" s="498"/>
      <c r="TXB159" s="498"/>
      <c r="TXC159" s="498"/>
      <c r="TXD159" s="498"/>
      <c r="TXE159" s="498"/>
      <c r="TXF159" s="498"/>
      <c r="TXG159" s="498"/>
      <c r="TXH159" s="498"/>
      <c r="TXI159" s="498"/>
      <c r="TXJ159" s="498"/>
      <c r="TXK159" s="498"/>
      <c r="TXL159" s="498"/>
      <c r="TXM159" s="498"/>
      <c r="TXN159" s="498"/>
      <c r="TXO159" s="498"/>
      <c r="TXP159" s="498"/>
      <c r="TXQ159" s="498"/>
      <c r="TXR159" s="498"/>
      <c r="TXS159" s="498"/>
      <c r="TXT159" s="498"/>
      <c r="TXU159" s="498"/>
      <c r="TXV159" s="498"/>
      <c r="TXW159" s="498"/>
      <c r="TXX159" s="498"/>
      <c r="TXY159" s="498"/>
      <c r="TXZ159" s="498"/>
      <c r="TYA159" s="498"/>
      <c r="TYB159" s="498"/>
      <c r="TYC159" s="498"/>
      <c r="TYD159" s="498"/>
      <c r="TYE159" s="498"/>
      <c r="TYF159" s="498"/>
      <c r="TYG159" s="498"/>
      <c r="TYH159" s="498"/>
      <c r="TYI159" s="498"/>
      <c r="TYJ159" s="498"/>
      <c r="TYK159" s="498"/>
      <c r="TYL159" s="498"/>
      <c r="TYM159" s="498"/>
      <c r="TYN159" s="498"/>
      <c r="TYO159" s="498"/>
      <c r="TYP159" s="498"/>
      <c r="TYQ159" s="498"/>
      <c r="TYR159" s="498"/>
      <c r="TYS159" s="498"/>
      <c r="TYT159" s="498"/>
      <c r="TYU159" s="498"/>
      <c r="TYV159" s="498"/>
      <c r="TYW159" s="498"/>
      <c r="TYX159" s="498"/>
      <c r="TYY159" s="498"/>
      <c r="TYZ159" s="498"/>
      <c r="TZA159" s="498"/>
      <c r="TZB159" s="498"/>
      <c r="TZC159" s="498"/>
      <c r="TZD159" s="498"/>
      <c r="TZE159" s="498"/>
      <c r="TZF159" s="498"/>
      <c r="TZG159" s="498"/>
      <c r="TZH159" s="498"/>
      <c r="TZI159" s="498"/>
      <c r="TZJ159" s="498"/>
      <c r="TZK159" s="498"/>
      <c r="TZL159" s="498"/>
      <c r="TZM159" s="498"/>
      <c r="TZN159" s="498"/>
      <c r="TZO159" s="498"/>
      <c r="TZP159" s="498"/>
      <c r="TZQ159" s="498"/>
      <c r="TZR159" s="498"/>
      <c r="TZS159" s="498"/>
      <c r="TZT159" s="498"/>
      <c r="TZU159" s="498"/>
      <c r="TZV159" s="498"/>
      <c r="TZW159" s="498"/>
      <c r="TZX159" s="498"/>
      <c r="TZY159" s="498"/>
      <c r="TZZ159" s="498"/>
      <c r="UAA159" s="498"/>
      <c r="UAB159" s="498"/>
      <c r="UAC159" s="498"/>
      <c r="UAD159" s="498"/>
      <c r="UAE159" s="498"/>
      <c r="UAF159" s="498"/>
      <c r="UAG159" s="498"/>
      <c r="UAH159" s="498"/>
      <c r="UAI159" s="498"/>
      <c r="UAJ159" s="498"/>
      <c r="UAK159" s="498"/>
      <c r="UAL159" s="498"/>
      <c r="UAM159" s="498"/>
      <c r="UAN159" s="498"/>
      <c r="UAO159" s="498"/>
      <c r="UAP159" s="498"/>
      <c r="UAQ159" s="498"/>
      <c r="UAR159" s="498"/>
      <c r="UAS159" s="498"/>
      <c r="UAT159" s="498"/>
      <c r="UAU159" s="498"/>
      <c r="UAV159" s="498"/>
      <c r="UAW159" s="498"/>
      <c r="UAX159" s="498"/>
      <c r="UAY159" s="498"/>
      <c r="UAZ159" s="498"/>
      <c r="UBA159" s="498"/>
      <c r="UBB159" s="498"/>
      <c r="UBC159" s="498"/>
      <c r="UBD159" s="498"/>
      <c r="UBE159" s="498"/>
      <c r="UBF159" s="498"/>
      <c r="UBG159" s="498"/>
      <c r="UBH159" s="498"/>
      <c r="UBI159" s="498"/>
      <c r="UBJ159" s="498"/>
      <c r="UBK159" s="498"/>
      <c r="UBL159" s="498"/>
      <c r="UBM159" s="498"/>
      <c r="UBN159" s="498"/>
      <c r="UBO159" s="498"/>
      <c r="UBP159" s="498"/>
      <c r="UBQ159" s="498"/>
      <c r="UBR159" s="498"/>
      <c r="UBS159" s="498"/>
      <c r="UBT159" s="498"/>
      <c r="UBU159" s="498"/>
      <c r="UBV159" s="498"/>
      <c r="UBW159" s="498"/>
      <c r="UBX159" s="498"/>
      <c r="UBY159" s="498"/>
      <c r="UBZ159" s="498"/>
      <c r="UCA159" s="498"/>
      <c r="UCB159" s="498"/>
      <c r="UCC159" s="498"/>
      <c r="UCD159" s="498"/>
      <c r="UCE159" s="498"/>
      <c r="UCF159" s="498"/>
      <c r="UCG159" s="498"/>
      <c r="UCH159" s="498"/>
      <c r="UCI159" s="498"/>
      <c r="UCJ159" s="498"/>
      <c r="UCK159" s="498"/>
      <c r="UCL159" s="498"/>
      <c r="UCM159" s="498"/>
      <c r="UCN159" s="498"/>
      <c r="UCO159" s="498"/>
      <c r="UCP159" s="498"/>
      <c r="UCQ159" s="498"/>
      <c r="UCR159" s="498"/>
      <c r="UCS159" s="498"/>
      <c r="UCT159" s="498"/>
      <c r="UCU159" s="498"/>
      <c r="UCV159" s="498"/>
      <c r="UCW159" s="498"/>
      <c r="UCX159" s="498"/>
      <c r="UCY159" s="498"/>
      <c r="UCZ159" s="498"/>
      <c r="UDA159" s="498"/>
      <c r="UDB159" s="498"/>
      <c r="UDC159" s="498"/>
      <c r="UDD159" s="498"/>
      <c r="UDE159" s="498"/>
      <c r="UDF159" s="498"/>
      <c r="UDG159" s="498"/>
      <c r="UDH159" s="498"/>
      <c r="UDI159" s="498"/>
      <c r="UDJ159" s="498"/>
      <c r="UDK159" s="498"/>
      <c r="UDL159" s="498"/>
      <c r="UDM159" s="498"/>
      <c r="UDN159" s="498"/>
      <c r="UDO159" s="498"/>
      <c r="UDP159" s="498"/>
      <c r="UDQ159" s="498"/>
      <c r="UDR159" s="498"/>
      <c r="UDS159" s="498"/>
      <c r="UDT159" s="498"/>
      <c r="UDU159" s="498"/>
      <c r="UDV159" s="498"/>
      <c r="UDW159" s="498"/>
      <c r="UDX159" s="498"/>
      <c r="UDY159" s="498"/>
      <c r="UDZ159" s="498"/>
      <c r="UEA159" s="498"/>
      <c r="UEB159" s="498"/>
      <c r="UEC159" s="498"/>
      <c r="UED159" s="498"/>
      <c r="UEE159" s="498"/>
      <c r="UEF159" s="498"/>
      <c r="UEG159" s="498"/>
      <c r="UEH159" s="498"/>
      <c r="UEI159" s="498"/>
      <c r="UEJ159" s="498"/>
      <c r="UEK159" s="498"/>
      <c r="UEL159" s="498"/>
      <c r="UEM159" s="498"/>
      <c r="UEN159" s="498"/>
      <c r="UEO159" s="498"/>
      <c r="UEP159" s="498"/>
      <c r="UEQ159" s="498"/>
      <c r="UER159" s="498"/>
      <c r="UES159" s="498"/>
      <c r="UET159" s="498"/>
      <c r="UEU159" s="498"/>
      <c r="UEV159" s="498"/>
      <c r="UEW159" s="498"/>
      <c r="UEX159" s="498"/>
      <c r="UEY159" s="498"/>
      <c r="UEZ159" s="498"/>
      <c r="UFA159" s="498"/>
      <c r="UFB159" s="498"/>
      <c r="UFC159" s="498"/>
      <c r="UFD159" s="498"/>
      <c r="UFE159" s="498"/>
      <c r="UFF159" s="498"/>
      <c r="UFG159" s="498"/>
      <c r="UFH159" s="498"/>
      <c r="UFI159" s="498"/>
      <c r="UFJ159" s="498"/>
      <c r="UFK159" s="498"/>
      <c r="UFL159" s="498"/>
      <c r="UFM159" s="498"/>
      <c r="UFN159" s="498"/>
      <c r="UFO159" s="498"/>
      <c r="UFP159" s="498"/>
      <c r="UFQ159" s="498"/>
      <c r="UFR159" s="498"/>
      <c r="UFS159" s="498"/>
      <c r="UFT159" s="498"/>
      <c r="UFU159" s="498"/>
      <c r="UFV159" s="498"/>
      <c r="UFW159" s="498"/>
      <c r="UFX159" s="498"/>
      <c r="UFY159" s="498"/>
      <c r="UFZ159" s="498"/>
      <c r="UGA159" s="498"/>
      <c r="UGB159" s="498"/>
      <c r="UGC159" s="498"/>
      <c r="UGD159" s="498"/>
      <c r="UGE159" s="498"/>
      <c r="UGF159" s="498"/>
      <c r="UGG159" s="498"/>
      <c r="UGH159" s="498"/>
      <c r="UGI159" s="498"/>
      <c r="UGJ159" s="498"/>
      <c r="UGK159" s="498"/>
      <c r="UGL159" s="498"/>
      <c r="UGM159" s="498"/>
      <c r="UGN159" s="498"/>
      <c r="UGO159" s="498"/>
      <c r="UGP159" s="498"/>
      <c r="UGQ159" s="498"/>
      <c r="UGR159" s="498"/>
      <c r="UGS159" s="498"/>
      <c r="UGT159" s="498"/>
      <c r="UGU159" s="498"/>
      <c r="UGV159" s="498"/>
      <c r="UGW159" s="498"/>
      <c r="UGX159" s="498"/>
      <c r="UGY159" s="498"/>
      <c r="UGZ159" s="498"/>
      <c r="UHA159" s="498"/>
      <c r="UHB159" s="498"/>
      <c r="UHC159" s="498"/>
      <c r="UHD159" s="498"/>
      <c r="UHE159" s="498"/>
      <c r="UHF159" s="498"/>
      <c r="UHG159" s="498"/>
      <c r="UHH159" s="498"/>
      <c r="UHI159" s="498"/>
      <c r="UHJ159" s="498"/>
      <c r="UHK159" s="498"/>
      <c r="UHL159" s="498"/>
      <c r="UHM159" s="498"/>
      <c r="UHN159" s="498"/>
      <c r="UHO159" s="498"/>
      <c r="UHP159" s="498"/>
      <c r="UHQ159" s="498"/>
      <c r="UHR159" s="498"/>
      <c r="UHS159" s="498"/>
      <c r="UHT159" s="498"/>
      <c r="UHU159" s="498"/>
      <c r="UHV159" s="498"/>
      <c r="UHW159" s="498"/>
      <c r="UHX159" s="498"/>
      <c r="UHY159" s="498"/>
      <c r="UHZ159" s="498"/>
      <c r="UIA159" s="498"/>
      <c r="UIB159" s="498"/>
      <c r="UIC159" s="498"/>
      <c r="UID159" s="498"/>
      <c r="UIE159" s="498"/>
      <c r="UIF159" s="498"/>
      <c r="UIG159" s="498"/>
      <c r="UIH159" s="498"/>
      <c r="UII159" s="498"/>
      <c r="UIJ159" s="498"/>
      <c r="UIK159" s="498"/>
      <c r="UIL159" s="498"/>
      <c r="UIM159" s="498"/>
      <c r="UIN159" s="498"/>
      <c r="UIO159" s="498"/>
      <c r="UIP159" s="498"/>
      <c r="UIQ159" s="498"/>
      <c r="UIR159" s="498"/>
      <c r="UIS159" s="498"/>
      <c r="UIT159" s="498"/>
      <c r="UIU159" s="498"/>
      <c r="UIV159" s="498"/>
      <c r="UIW159" s="498"/>
      <c r="UIX159" s="498"/>
      <c r="UIY159" s="498"/>
      <c r="UIZ159" s="498"/>
      <c r="UJA159" s="498"/>
      <c r="UJB159" s="498"/>
      <c r="UJC159" s="498"/>
      <c r="UJD159" s="498"/>
      <c r="UJE159" s="498"/>
      <c r="UJF159" s="498"/>
      <c r="UJG159" s="498"/>
      <c r="UJH159" s="498"/>
      <c r="UJI159" s="498"/>
      <c r="UJJ159" s="498"/>
      <c r="UJK159" s="498"/>
      <c r="UJL159" s="498"/>
      <c r="UJM159" s="498"/>
      <c r="UJN159" s="498"/>
      <c r="UJO159" s="498"/>
      <c r="UJP159" s="498"/>
      <c r="UJQ159" s="498"/>
      <c r="UJR159" s="498"/>
      <c r="UJS159" s="498"/>
      <c r="UJT159" s="498"/>
      <c r="UJU159" s="498"/>
      <c r="UJV159" s="498"/>
      <c r="UJW159" s="498"/>
      <c r="UJX159" s="498"/>
      <c r="UJY159" s="498"/>
      <c r="UJZ159" s="498"/>
      <c r="UKA159" s="498"/>
      <c r="UKB159" s="498"/>
      <c r="UKC159" s="498"/>
      <c r="UKD159" s="498"/>
      <c r="UKE159" s="498"/>
      <c r="UKF159" s="498"/>
      <c r="UKG159" s="498"/>
      <c r="UKH159" s="498"/>
      <c r="UKI159" s="498"/>
      <c r="UKJ159" s="498"/>
      <c r="UKK159" s="498"/>
      <c r="UKL159" s="498"/>
      <c r="UKM159" s="498"/>
      <c r="UKN159" s="498"/>
      <c r="UKO159" s="498"/>
      <c r="UKP159" s="498"/>
      <c r="UKQ159" s="498"/>
      <c r="UKR159" s="498"/>
      <c r="UKS159" s="498"/>
      <c r="UKT159" s="498"/>
      <c r="UKU159" s="498"/>
      <c r="UKV159" s="498"/>
      <c r="UKW159" s="498"/>
      <c r="UKX159" s="498"/>
      <c r="UKY159" s="498"/>
      <c r="UKZ159" s="498"/>
      <c r="ULA159" s="498"/>
      <c r="ULB159" s="498"/>
      <c r="ULC159" s="498"/>
      <c r="ULD159" s="498"/>
      <c r="ULE159" s="498"/>
      <c r="ULF159" s="498"/>
      <c r="ULG159" s="498"/>
      <c r="ULH159" s="498"/>
      <c r="ULI159" s="498"/>
      <c r="ULJ159" s="498"/>
      <c r="ULK159" s="498"/>
      <c r="ULL159" s="498"/>
      <c r="ULM159" s="498"/>
      <c r="ULN159" s="498"/>
      <c r="ULO159" s="498"/>
      <c r="ULP159" s="498"/>
      <c r="ULQ159" s="498"/>
      <c r="ULR159" s="498"/>
      <c r="ULS159" s="498"/>
      <c r="ULT159" s="498"/>
      <c r="ULU159" s="498"/>
      <c r="ULV159" s="498"/>
      <c r="ULW159" s="498"/>
      <c r="ULX159" s="498"/>
      <c r="ULY159" s="498"/>
      <c r="ULZ159" s="498"/>
      <c r="UMA159" s="498"/>
      <c r="UMB159" s="498"/>
      <c r="UMC159" s="498"/>
      <c r="UMD159" s="498"/>
      <c r="UME159" s="498"/>
      <c r="UMF159" s="498"/>
      <c r="UMG159" s="498"/>
      <c r="UMH159" s="498"/>
      <c r="UMI159" s="498"/>
      <c r="UMJ159" s="498"/>
      <c r="UMK159" s="498"/>
      <c r="UML159" s="498"/>
      <c r="UMM159" s="498"/>
      <c r="UMN159" s="498"/>
      <c r="UMO159" s="498"/>
      <c r="UMP159" s="498"/>
      <c r="UMQ159" s="498"/>
      <c r="UMR159" s="498"/>
      <c r="UMS159" s="498"/>
      <c r="UMT159" s="498"/>
      <c r="UMU159" s="498"/>
      <c r="UMV159" s="498"/>
      <c r="UMW159" s="498"/>
      <c r="UMX159" s="498"/>
      <c r="UMY159" s="498"/>
      <c r="UMZ159" s="498"/>
      <c r="UNA159" s="498"/>
      <c r="UNB159" s="498"/>
      <c r="UNC159" s="498"/>
      <c r="UND159" s="498"/>
      <c r="UNE159" s="498"/>
      <c r="UNF159" s="498"/>
      <c r="UNG159" s="498"/>
      <c r="UNH159" s="498"/>
      <c r="UNI159" s="498"/>
      <c r="UNJ159" s="498"/>
      <c r="UNK159" s="498"/>
      <c r="UNL159" s="498"/>
      <c r="UNM159" s="498"/>
      <c r="UNN159" s="498"/>
      <c r="UNO159" s="498"/>
      <c r="UNP159" s="498"/>
      <c r="UNQ159" s="498"/>
      <c r="UNR159" s="498"/>
      <c r="UNS159" s="498"/>
      <c r="UNT159" s="498"/>
      <c r="UNU159" s="498"/>
      <c r="UNV159" s="498"/>
      <c r="UNW159" s="498"/>
      <c r="UNX159" s="498"/>
      <c r="UNY159" s="498"/>
      <c r="UNZ159" s="498"/>
      <c r="UOA159" s="498"/>
      <c r="UOB159" s="498"/>
      <c r="UOC159" s="498"/>
      <c r="UOD159" s="498"/>
      <c r="UOE159" s="498"/>
      <c r="UOF159" s="498"/>
      <c r="UOG159" s="498"/>
      <c r="UOH159" s="498"/>
      <c r="UOI159" s="498"/>
      <c r="UOJ159" s="498"/>
      <c r="UOK159" s="498"/>
      <c r="UOL159" s="498"/>
      <c r="UOM159" s="498"/>
      <c r="UON159" s="498"/>
      <c r="UOO159" s="498"/>
      <c r="UOP159" s="498"/>
      <c r="UOQ159" s="498"/>
      <c r="UOR159" s="498"/>
      <c r="UOS159" s="498"/>
      <c r="UOT159" s="498"/>
      <c r="UOU159" s="498"/>
      <c r="UOV159" s="498"/>
      <c r="UOW159" s="498"/>
      <c r="UOX159" s="498"/>
      <c r="UOY159" s="498"/>
      <c r="UOZ159" s="498"/>
      <c r="UPA159" s="498"/>
      <c r="UPB159" s="498"/>
      <c r="UPC159" s="498"/>
      <c r="UPD159" s="498"/>
      <c r="UPE159" s="498"/>
      <c r="UPF159" s="498"/>
      <c r="UPG159" s="498"/>
      <c r="UPH159" s="498"/>
      <c r="UPI159" s="498"/>
      <c r="UPJ159" s="498"/>
      <c r="UPK159" s="498"/>
      <c r="UPL159" s="498"/>
      <c r="UPM159" s="498"/>
      <c r="UPN159" s="498"/>
      <c r="UPO159" s="498"/>
      <c r="UPP159" s="498"/>
      <c r="UPQ159" s="498"/>
      <c r="UPR159" s="498"/>
      <c r="UPS159" s="498"/>
      <c r="UPT159" s="498"/>
      <c r="UPU159" s="498"/>
      <c r="UPV159" s="498"/>
      <c r="UPW159" s="498"/>
      <c r="UPX159" s="498"/>
      <c r="UPY159" s="498"/>
      <c r="UPZ159" s="498"/>
      <c r="UQA159" s="498"/>
      <c r="UQB159" s="498"/>
      <c r="UQC159" s="498"/>
      <c r="UQD159" s="498"/>
      <c r="UQE159" s="498"/>
      <c r="UQF159" s="498"/>
      <c r="UQG159" s="498"/>
      <c r="UQH159" s="498"/>
      <c r="UQI159" s="498"/>
      <c r="UQJ159" s="498"/>
      <c r="UQK159" s="498"/>
      <c r="UQL159" s="498"/>
      <c r="UQM159" s="498"/>
      <c r="UQN159" s="498"/>
      <c r="UQO159" s="498"/>
      <c r="UQP159" s="498"/>
      <c r="UQQ159" s="498"/>
      <c r="UQR159" s="498"/>
      <c r="UQS159" s="498"/>
      <c r="UQT159" s="498"/>
      <c r="UQU159" s="498"/>
      <c r="UQV159" s="498"/>
      <c r="UQW159" s="498"/>
      <c r="UQX159" s="498"/>
      <c r="UQY159" s="498"/>
      <c r="UQZ159" s="498"/>
      <c r="URA159" s="498"/>
      <c r="URB159" s="498"/>
      <c r="URC159" s="498"/>
      <c r="URD159" s="498"/>
      <c r="URE159" s="498"/>
      <c r="URF159" s="498"/>
      <c r="URG159" s="498"/>
      <c r="URH159" s="498"/>
      <c r="URI159" s="498"/>
      <c r="URJ159" s="498"/>
      <c r="URK159" s="498"/>
      <c r="URL159" s="498"/>
      <c r="URM159" s="498"/>
      <c r="URN159" s="498"/>
      <c r="URO159" s="498"/>
      <c r="URP159" s="498"/>
      <c r="URQ159" s="498"/>
      <c r="URR159" s="498"/>
      <c r="URS159" s="498"/>
      <c r="URT159" s="498"/>
      <c r="URU159" s="498"/>
      <c r="URV159" s="498"/>
      <c r="URW159" s="498"/>
      <c r="URX159" s="498"/>
      <c r="URY159" s="498"/>
      <c r="URZ159" s="498"/>
      <c r="USA159" s="498"/>
      <c r="USB159" s="498"/>
      <c r="USC159" s="498"/>
      <c r="USD159" s="498"/>
      <c r="USE159" s="498"/>
      <c r="USF159" s="498"/>
      <c r="USG159" s="498"/>
      <c r="USH159" s="498"/>
      <c r="USI159" s="498"/>
      <c r="USJ159" s="498"/>
      <c r="USK159" s="498"/>
      <c r="USL159" s="498"/>
      <c r="USM159" s="498"/>
      <c r="USN159" s="498"/>
      <c r="USO159" s="498"/>
      <c r="USP159" s="498"/>
      <c r="USQ159" s="498"/>
      <c r="USR159" s="498"/>
      <c r="USS159" s="498"/>
      <c r="UST159" s="498"/>
      <c r="USU159" s="498"/>
      <c r="USV159" s="498"/>
      <c r="USW159" s="498"/>
      <c r="USX159" s="498"/>
      <c r="USY159" s="498"/>
      <c r="USZ159" s="498"/>
      <c r="UTA159" s="498"/>
      <c r="UTB159" s="498"/>
      <c r="UTC159" s="498"/>
      <c r="UTD159" s="498"/>
      <c r="UTE159" s="498"/>
      <c r="UTF159" s="498"/>
      <c r="UTG159" s="498"/>
      <c r="UTH159" s="498"/>
      <c r="UTI159" s="498"/>
      <c r="UTJ159" s="498"/>
      <c r="UTK159" s="498"/>
      <c r="UTL159" s="498"/>
      <c r="UTM159" s="498"/>
      <c r="UTN159" s="498"/>
      <c r="UTO159" s="498"/>
      <c r="UTP159" s="498"/>
      <c r="UTQ159" s="498"/>
      <c r="UTR159" s="498"/>
      <c r="UTS159" s="498"/>
      <c r="UTT159" s="498"/>
      <c r="UTU159" s="498"/>
      <c r="UTV159" s="498"/>
      <c r="UTW159" s="498"/>
      <c r="UTX159" s="498"/>
      <c r="UTY159" s="498"/>
      <c r="UTZ159" s="498"/>
      <c r="UUA159" s="498"/>
      <c r="UUB159" s="498"/>
      <c r="UUC159" s="498"/>
      <c r="UUD159" s="498"/>
      <c r="UUE159" s="498"/>
      <c r="UUF159" s="498"/>
      <c r="UUG159" s="498"/>
      <c r="UUH159" s="498"/>
      <c r="UUI159" s="498"/>
      <c r="UUJ159" s="498"/>
      <c r="UUK159" s="498"/>
      <c r="UUL159" s="498"/>
      <c r="UUM159" s="498"/>
      <c r="UUN159" s="498"/>
      <c r="UUO159" s="498"/>
      <c r="UUP159" s="498"/>
      <c r="UUQ159" s="498"/>
      <c r="UUR159" s="498"/>
      <c r="UUS159" s="498"/>
      <c r="UUT159" s="498"/>
      <c r="UUU159" s="498"/>
      <c r="UUV159" s="498"/>
      <c r="UUW159" s="498"/>
      <c r="UUX159" s="498"/>
      <c r="UUY159" s="498"/>
      <c r="UUZ159" s="498"/>
      <c r="UVA159" s="498"/>
      <c r="UVB159" s="498"/>
      <c r="UVC159" s="498"/>
      <c r="UVD159" s="498"/>
      <c r="UVE159" s="498"/>
      <c r="UVF159" s="498"/>
      <c r="UVG159" s="498"/>
      <c r="UVH159" s="498"/>
      <c r="UVI159" s="498"/>
      <c r="UVJ159" s="498"/>
      <c r="UVK159" s="498"/>
      <c r="UVL159" s="498"/>
      <c r="UVM159" s="498"/>
      <c r="UVN159" s="498"/>
      <c r="UVO159" s="498"/>
      <c r="UVP159" s="498"/>
      <c r="UVQ159" s="498"/>
      <c r="UVR159" s="498"/>
      <c r="UVS159" s="498"/>
      <c r="UVT159" s="498"/>
      <c r="UVU159" s="498"/>
      <c r="UVV159" s="498"/>
      <c r="UVW159" s="498"/>
      <c r="UVX159" s="498"/>
      <c r="UVY159" s="498"/>
      <c r="UVZ159" s="498"/>
      <c r="UWA159" s="498"/>
      <c r="UWB159" s="498"/>
      <c r="UWC159" s="498"/>
      <c r="UWD159" s="498"/>
      <c r="UWE159" s="498"/>
      <c r="UWF159" s="498"/>
      <c r="UWG159" s="498"/>
      <c r="UWH159" s="498"/>
      <c r="UWI159" s="498"/>
      <c r="UWJ159" s="498"/>
      <c r="UWK159" s="498"/>
      <c r="UWL159" s="498"/>
      <c r="UWM159" s="498"/>
      <c r="UWN159" s="498"/>
      <c r="UWO159" s="498"/>
      <c r="UWP159" s="498"/>
      <c r="UWQ159" s="498"/>
      <c r="UWR159" s="498"/>
      <c r="UWS159" s="498"/>
      <c r="UWT159" s="498"/>
      <c r="UWU159" s="498"/>
      <c r="UWV159" s="498"/>
      <c r="UWW159" s="498"/>
      <c r="UWX159" s="498"/>
      <c r="UWY159" s="498"/>
      <c r="UWZ159" s="498"/>
      <c r="UXA159" s="498"/>
      <c r="UXB159" s="498"/>
      <c r="UXC159" s="498"/>
      <c r="UXD159" s="498"/>
      <c r="UXE159" s="498"/>
      <c r="UXF159" s="498"/>
      <c r="UXG159" s="498"/>
      <c r="UXH159" s="498"/>
      <c r="UXI159" s="498"/>
      <c r="UXJ159" s="498"/>
      <c r="UXK159" s="498"/>
      <c r="UXL159" s="498"/>
      <c r="UXM159" s="498"/>
      <c r="UXN159" s="498"/>
      <c r="UXO159" s="498"/>
      <c r="UXP159" s="498"/>
      <c r="UXQ159" s="498"/>
      <c r="UXR159" s="498"/>
      <c r="UXS159" s="498"/>
      <c r="UXT159" s="498"/>
      <c r="UXU159" s="498"/>
      <c r="UXV159" s="498"/>
      <c r="UXW159" s="498"/>
      <c r="UXX159" s="498"/>
      <c r="UXY159" s="498"/>
      <c r="UXZ159" s="498"/>
      <c r="UYA159" s="498"/>
      <c r="UYB159" s="498"/>
      <c r="UYC159" s="498"/>
      <c r="UYD159" s="498"/>
      <c r="UYE159" s="498"/>
      <c r="UYF159" s="498"/>
      <c r="UYG159" s="498"/>
      <c r="UYH159" s="498"/>
      <c r="UYI159" s="498"/>
      <c r="UYJ159" s="498"/>
      <c r="UYK159" s="498"/>
      <c r="UYL159" s="498"/>
      <c r="UYM159" s="498"/>
      <c r="UYN159" s="498"/>
      <c r="UYO159" s="498"/>
      <c r="UYP159" s="498"/>
      <c r="UYQ159" s="498"/>
      <c r="UYR159" s="498"/>
      <c r="UYS159" s="498"/>
      <c r="UYT159" s="498"/>
      <c r="UYU159" s="498"/>
      <c r="UYV159" s="498"/>
      <c r="UYW159" s="498"/>
      <c r="UYX159" s="498"/>
      <c r="UYY159" s="498"/>
      <c r="UYZ159" s="498"/>
      <c r="UZA159" s="498"/>
      <c r="UZB159" s="498"/>
      <c r="UZC159" s="498"/>
      <c r="UZD159" s="498"/>
      <c r="UZE159" s="498"/>
      <c r="UZF159" s="498"/>
      <c r="UZG159" s="498"/>
      <c r="UZH159" s="498"/>
      <c r="UZI159" s="498"/>
      <c r="UZJ159" s="498"/>
      <c r="UZK159" s="498"/>
      <c r="UZL159" s="498"/>
      <c r="UZM159" s="498"/>
      <c r="UZN159" s="498"/>
      <c r="UZO159" s="498"/>
      <c r="UZP159" s="498"/>
      <c r="UZQ159" s="498"/>
      <c r="UZR159" s="498"/>
      <c r="UZS159" s="498"/>
      <c r="UZT159" s="498"/>
      <c r="UZU159" s="498"/>
      <c r="UZV159" s="498"/>
      <c r="UZW159" s="498"/>
      <c r="UZX159" s="498"/>
      <c r="UZY159" s="498"/>
      <c r="UZZ159" s="498"/>
      <c r="VAA159" s="498"/>
      <c r="VAB159" s="498"/>
      <c r="VAC159" s="498"/>
      <c r="VAD159" s="498"/>
      <c r="VAE159" s="498"/>
      <c r="VAF159" s="498"/>
      <c r="VAG159" s="498"/>
      <c r="VAH159" s="498"/>
      <c r="VAI159" s="498"/>
      <c r="VAJ159" s="498"/>
      <c r="VAK159" s="498"/>
      <c r="VAL159" s="498"/>
      <c r="VAM159" s="498"/>
      <c r="VAN159" s="498"/>
      <c r="VAO159" s="498"/>
      <c r="VAP159" s="498"/>
      <c r="VAQ159" s="498"/>
      <c r="VAR159" s="498"/>
      <c r="VAS159" s="498"/>
      <c r="VAT159" s="498"/>
      <c r="VAU159" s="498"/>
      <c r="VAV159" s="498"/>
      <c r="VAW159" s="498"/>
      <c r="VAX159" s="498"/>
      <c r="VAY159" s="498"/>
      <c r="VAZ159" s="498"/>
      <c r="VBA159" s="498"/>
      <c r="VBB159" s="498"/>
      <c r="VBC159" s="498"/>
      <c r="VBD159" s="498"/>
      <c r="VBE159" s="498"/>
      <c r="VBF159" s="498"/>
      <c r="VBG159" s="498"/>
      <c r="VBH159" s="498"/>
      <c r="VBI159" s="498"/>
      <c r="VBJ159" s="498"/>
      <c r="VBK159" s="498"/>
      <c r="VBL159" s="498"/>
      <c r="VBM159" s="498"/>
      <c r="VBN159" s="498"/>
      <c r="VBO159" s="498"/>
      <c r="VBP159" s="498"/>
      <c r="VBQ159" s="498"/>
      <c r="VBR159" s="498"/>
      <c r="VBS159" s="498"/>
      <c r="VBT159" s="498"/>
      <c r="VBU159" s="498"/>
      <c r="VBV159" s="498"/>
      <c r="VBW159" s="498"/>
      <c r="VBX159" s="498"/>
      <c r="VBY159" s="498"/>
      <c r="VBZ159" s="498"/>
      <c r="VCA159" s="498"/>
      <c r="VCB159" s="498"/>
      <c r="VCC159" s="498"/>
      <c r="VCD159" s="498"/>
      <c r="VCE159" s="498"/>
      <c r="VCF159" s="498"/>
      <c r="VCG159" s="498"/>
      <c r="VCH159" s="498"/>
      <c r="VCI159" s="498"/>
      <c r="VCJ159" s="498"/>
      <c r="VCK159" s="498"/>
      <c r="VCL159" s="498"/>
      <c r="VCM159" s="498"/>
      <c r="VCN159" s="498"/>
      <c r="VCO159" s="498"/>
      <c r="VCP159" s="498"/>
      <c r="VCQ159" s="498"/>
      <c r="VCR159" s="498"/>
      <c r="VCS159" s="498"/>
      <c r="VCT159" s="498"/>
      <c r="VCU159" s="498"/>
      <c r="VCV159" s="498"/>
      <c r="VCW159" s="498"/>
      <c r="VCX159" s="498"/>
      <c r="VCY159" s="498"/>
      <c r="VCZ159" s="498"/>
      <c r="VDA159" s="498"/>
      <c r="VDB159" s="498"/>
      <c r="VDC159" s="498"/>
      <c r="VDD159" s="498"/>
      <c r="VDE159" s="498"/>
      <c r="VDF159" s="498"/>
      <c r="VDG159" s="498"/>
      <c r="VDH159" s="498"/>
      <c r="VDI159" s="498"/>
      <c r="VDJ159" s="498"/>
      <c r="VDK159" s="498"/>
      <c r="VDL159" s="498"/>
      <c r="VDM159" s="498"/>
      <c r="VDN159" s="498"/>
      <c r="VDO159" s="498"/>
      <c r="VDP159" s="498"/>
      <c r="VDQ159" s="498"/>
      <c r="VDR159" s="498"/>
      <c r="VDS159" s="498"/>
      <c r="VDT159" s="498"/>
      <c r="VDU159" s="498"/>
      <c r="VDV159" s="498"/>
      <c r="VDW159" s="498"/>
      <c r="VDX159" s="498"/>
      <c r="VDY159" s="498"/>
      <c r="VDZ159" s="498"/>
      <c r="VEA159" s="498"/>
      <c r="VEB159" s="498"/>
      <c r="VEC159" s="498"/>
      <c r="VED159" s="498"/>
      <c r="VEE159" s="498"/>
      <c r="VEF159" s="498"/>
      <c r="VEG159" s="498"/>
      <c r="VEH159" s="498"/>
      <c r="VEI159" s="498"/>
      <c r="VEJ159" s="498"/>
      <c r="VEK159" s="498"/>
      <c r="VEL159" s="498"/>
      <c r="VEM159" s="498"/>
      <c r="VEN159" s="498"/>
      <c r="VEO159" s="498"/>
      <c r="VEP159" s="498"/>
      <c r="VEQ159" s="498"/>
      <c r="VER159" s="498"/>
      <c r="VES159" s="498"/>
      <c r="VET159" s="498"/>
      <c r="VEU159" s="498"/>
      <c r="VEV159" s="498"/>
      <c r="VEW159" s="498"/>
      <c r="VEX159" s="498"/>
      <c r="VEY159" s="498"/>
      <c r="VEZ159" s="498"/>
      <c r="VFA159" s="498"/>
      <c r="VFB159" s="498"/>
      <c r="VFC159" s="498"/>
      <c r="VFD159" s="498"/>
      <c r="VFE159" s="498"/>
      <c r="VFF159" s="498"/>
      <c r="VFG159" s="498"/>
      <c r="VFH159" s="498"/>
      <c r="VFI159" s="498"/>
      <c r="VFJ159" s="498"/>
      <c r="VFK159" s="498"/>
      <c r="VFL159" s="498"/>
      <c r="VFM159" s="498"/>
      <c r="VFN159" s="498"/>
      <c r="VFO159" s="498"/>
      <c r="VFP159" s="498"/>
      <c r="VFQ159" s="498"/>
      <c r="VFR159" s="498"/>
      <c r="VFS159" s="498"/>
      <c r="VFT159" s="498"/>
      <c r="VFU159" s="498"/>
      <c r="VFV159" s="498"/>
      <c r="VFW159" s="498"/>
      <c r="VFX159" s="498"/>
      <c r="VFY159" s="498"/>
      <c r="VFZ159" s="498"/>
      <c r="VGA159" s="498"/>
      <c r="VGB159" s="498"/>
      <c r="VGC159" s="498"/>
      <c r="VGD159" s="498"/>
      <c r="VGE159" s="498"/>
      <c r="VGF159" s="498"/>
      <c r="VGG159" s="498"/>
      <c r="VGH159" s="498"/>
      <c r="VGI159" s="498"/>
      <c r="VGJ159" s="498"/>
      <c r="VGK159" s="498"/>
      <c r="VGL159" s="498"/>
      <c r="VGM159" s="498"/>
      <c r="VGN159" s="498"/>
      <c r="VGO159" s="498"/>
      <c r="VGP159" s="498"/>
      <c r="VGQ159" s="498"/>
      <c r="VGR159" s="498"/>
      <c r="VGS159" s="498"/>
      <c r="VGT159" s="498"/>
      <c r="VGU159" s="498"/>
      <c r="VGV159" s="498"/>
      <c r="VGW159" s="498"/>
      <c r="VGX159" s="498"/>
      <c r="VGY159" s="498"/>
      <c r="VGZ159" s="498"/>
      <c r="VHA159" s="498"/>
      <c r="VHB159" s="498"/>
      <c r="VHC159" s="498"/>
      <c r="VHD159" s="498"/>
      <c r="VHE159" s="498"/>
      <c r="VHF159" s="498"/>
      <c r="VHG159" s="498"/>
      <c r="VHH159" s="498"/>
      <c r="VHI159" s="498"/>
      <c r="VHJ159" s="498"/>
      <c r="VHK159" s="498"/>
      <c r="VHL159" s="498"/>
      <c r="VHM159" s="498"/>
      <c r="VHN159" s="498"/>
      <c r="VHO159" s="498"/>
      <c r="VHP159" s="498"/>
      <c r="VHQ159" s="498"/>
      <c r="VHR159" s="498"/>
      <c r="VHS159" s="498"/>
      <c r="VHT159" s="498"/>
      <c r="VHU159" s="498"/>
      <c r="VHV159" s="498"/>
      <c r="VHW159" s="498"/>
      <c r="VHX159" s="498"/>
      <c r="VHY159" s="498"/>
      <c r="VHZ159" s="498"/>
      <c r="VIA159" s="498"/>
      <c r="VIB159" s="498"/>
      <c r="VIC159" s="498"/>
      <c r="VID159" s="498"/>
      <c r="VIE159" s="498"/>
      <c r="VIF159" s="498"/>
      <c r="VIG159" s="498"/>
      <c r="VIH159" s="498"/>
      <c r="VII159" s="498"/>
      <c r="VIJ159" s="498"/>
      <c r="VIK159" s="498"/>
      <c r="VIL159" s="498"/>
      <c r="VIM159" s="498"/>
      <c r="VIN159" s="498"/>
      <c r="VIO159" s="498"/>
      <c r="VIP159" s="498"/>
      <c r="VIQ159" s="498"/>
      <c r="VIR159" s="498"/>
      <c r="VIS159" s="498"/>
      <c r="VIT159" s="498"/>
      <c r="VIU159" s="498"/>
      <c r="VIV159" s="498"/>
      <c r="VIW159" s="498"/>
      <c r="VIX159" s="498"/>
      <c r="VIY159" s="498"/>
      <c r="VIZ159" s="498"/>
      <c r="VJA159" s="498"/>
      <c r="VJB159" s="498"/>
      <c r="VJC159" s="498"/>
      <c r="VJD159" s="498"/>
      <c r="VJE159" s="498"/>
      <c r="VJF159" s="498"/>
      <c r="VJG159" s="498"/>
      <c r="VJH159" s="498"/>
      <c r="VJI159" s="498"/>
      <c r="VJJ159" s="498"/>
      <c r="VJK159" s="498"/>
      <c r="VJL159" s="498"/>
      <c r="VJM159" s="498"/>
      <c r="VJN159" s="498"/>
      <c r="VJO159" s="498"/>
      <c r="VJP159" s="498"/>
      <c r="VJQ159" s="498"/>
      <c r="VJR159" s="498"/>
      <c r="VJS159" s="498"/>
      <c r="VJT159" s="498"/>
      <c r="VJU159" s="498"/>
      <c r="VJV159" s="498"/>
      <c r="VJW159" s="498"/>
      <c r="VJX159" s="498"/>
      <c r="VJY159" s="498"/>
      <c r="VJZ159" s="498"/>
      <c r="VKA159" s="498"/>
      <c r="VKB159" s="498"/>
      <c r="VKC159" s="498"/>
      <c r="VKD159" s="498"/>
      <c r="VKE159" s="498"/>
      <c r="VKF159" s="498"/>
      <c r="VKG159" s="498"/>
      <c r="VKH159" s="498"/>
      <c r="VKI159" s="498"/>
      <c r="VKJ159" s="498"/>
      <c r="VKK159" s="498"/>
      <c r="VKL159" s="498"/>
      <c r="VKM159" s="498"/>
      <c r="VKN159" s="498"/>
      <c r="VKO159" s="498"/>
      <c r="VKP159" s="498"/>
      <c r="VKQ159" s="498"/>
      <c r="VKR159" s="498"/>
      <c r="VKS159" s="498"/>
      <c r="VKT159" s="498"/>
      <c r="VKU159" s="498"/>
      <c r="VKV159" s="498"/>
      <c r="VKW159" s="498"/>
      <c r="VKX159" s="498"/>
      <c r="VKY159" s="498"/>
      <c r="VKZ159" s="498"/>
      <c r="VLA159" s="498"/>
      <c r="VLB159" s="498"/>
      <c r="VLC159" s="498"/>
      <c r="VLD159" s="498"/>
      <c r="VLE159" s="498"/>
      <c r="VLF159" s="498"/>
      <c r="VLG159" s="498"/>
      <c r="VLH159" s="498"/>
      <c r="VLI159" s="498"/>
      <c r="VLJ159" s="498"/>
      <c r="VLK159" s="498"/>
      <c r="VLL159" s="498"/>
      <c r="VLM159" s="498"/>
      <c r="VLN159" s="498"/>
      <c r="VLO159" s="498"/>
      <c r="VLP159" s="498"/>
      <c r="VLQ159" s="498"/>
      <c r="VLR159" s="498"/>
      <c r="VLS159" s="498"/>
      <c r="VLT159" s="498"/>
      <c r="VLU159" s="498"/>
      <c r="VLV159" s="498"/>
      <c r="VLW159" s="498"/>
      <c r="VLX159" s="498"/>
      <c r="VLY159" s="498"/>
      <c r="VLZ159" s="498"/>
      <c r="VMA159" s="498"/>
      <c r="VMB159" s="498"/>
      <c r="VMC159" s="498"/>
      <c r="VMD159" s="498"/>
      <c r="VME159" s="498"/>
      <c r="VMF159" s="498"/>
      <c r="VMG159" s="498"/>
      <c r="VMH159" s="498"/>
      <c r="VMI159" s="498"/>
      <c r="VMJ159" s="498"/>
      <c r="VMK159" s="498"/>
      <c r="VML159" s="498"/>
      <c r="VMM159" s="498"/>
      <c r="VMN159" s="498"/>
      <c r="VMO159" s="498"/>
      <c r="VMP159" s="498"/>
      <c r="VMQ159" s="498"/>
      <c r="VMR159" s="498"/>
      <c r="VMS159" s="498"/>
      <c r="VMT159" s="498"/>
      <c r="VMU159" s="498"/>
      <c r="VMV159" s="498"/>
      <c r="VMW159" s="498"/>
      <c r="VMX159" s="498"/>
      <c r="VMY159" s="498"/>
      <c r="VMZ159" s="498"/>
      <c r="VNA159" s="498"/>
      <c r="VNB159" s="498"/>
      <c r="VNC159" s="498"/>
      <c r="VND159" s="498"/>
      <c r="VNE159" s="498"/>
      <c r="VNF159" s="498"/>
      <c r="VNG159" s="498"/>
      <c r="VNH159" s="498"/>
      <c r="VNI159" s="498"/>
      <c r="VNJ159" s="498"/>
      <c r="VNK159" s="498"/>
      <c r="VNL159" s="498"/>
      <c r="VNM159" s="498"/>
      <c r="VNN159" s="498"/>
      <c r="VNO159" s="498"/>
      <c r="VNP159" s="498"/>
      <c r="VNQ159" s="498"/>
      <c r="VNR159" s="498"/>
      <c r="VNS159" s="498"/>
      <c r="VNT159" s="498"/>
      <c r="VNU159" s="498"/>
      <c r="VNV159" s="498"/>
      <c r="VNW159" s="498"/>
      <c r="VNX159" s="498"/>
      <c r="VNY159" s="498"/>
      <c r="VNZ159" s="498"/>
      <c r="VOA159" s="498"/>
      <c r="VOB159" s="498"/>
      <c r="VOC159" s="498"/>
      <c r="VOD159" s="498"/>
      <c r="VOE159" s="498"/>
      <c r="VOF159" s="498"/>
      <c r="VOG159" s="498"/>
      <c r="VOH159" s="498"/>
      <c r="VOI159" s="498"/>
      <c r="VOJ159" s="498"/>
      <c r="VOK159" s="498"/>
      <c r="VOL159" s="498"/>
      <c r="VOM159" s="498"/>
      <c r="VON159" s="498"/>
      <c r="VOO159" s="498"/>
      <c r="VOP159" s="498"/>
      <c r="VOQ159" s="498"/>
      <c r="VOR159" s="498"/>
      <c r="VOS159" s="498"/>
      <c r="VOT159" s="498"/>
      <c r="VOU159" s="498"/>
      <c r="VOV159" s="498"/>
      <c r="VOW159" s="498"/>
      <c r="VOX159" s="498"/>
      <c r="VOY159" s="498"/>
      <c r="VOZ159" s="498"/>
      <c r="VPA159" s="498"/>
      <c r="VPB159" s="498"/>
      <c r="VPC159" s="498"/>
      <c r="VPD159" s="498"/>
      <c r="VPE159" s="498"/>
      <c r="VPF159" s="498"/>
      <c r="VPG159" s="498"/>
      <c r="VPH159" s="498"/>
      <c r="VPI159" s="498"/>
      <c r="VPJ159" s="498"/>
      <c r="VPK159" s="498"/>
      <c r="VPL159" s="498"/>
      <c r="VPM159" s="498"/>
      <c r="VPN159" s="498"/>
      <c r="VPO159" s="498"/>
      <c r="VPP159" s="498"/>
      <c r="VPQ159" s="498"/>
      <c r="VPR159" s="498"/>
      <c r="VPS159" s="498"/>
      <c r="VPT159" s="498"/>
      <c r="VPU159" s="498"/>
      <c r="VPV159" s="498"/>
      <c r="VPW159" s="498"/>
      <c r="VPX159" s="498"/>
      <c r="VPY159" s="498"/>
      <c r="VPZ159" s="498"/>
      <c r="VQA159" s="498"/>
      <c r="VQB159" s="498"/>
      <c r="VQC159" s="498"/>
      <c r="VQD159" s="498"/>
      <c r="VQE159" s="498"/>
      <c r="VQF159" s="498"/>
      <c r="VQG159" s="498"/>
      <c r="VQH159" s="498"/>
      <c r="VQI159" s="498"/>
      <c r="VQJ159" s="498"/>
      <c r="VQK159" s="498"/>
      <c r="VQL159" s="498"/>
      <c r="VQM159" s="498"/>
      <c r="VQN159" s="498"/>
      <c r="VQO159" s="498"/>
      <c r="VQP159" s="498"/>
      <c r="VQQ159" s="498"/>
      <c r="VQR159" s="498"/>
      <c r="VQS159" s="498"/>
      <c r="VQT159" s="498"/>
      <c r="VQU159" s="498"/>
      <c r="VQV159" s="498"/>
      <c r="VQW159" s="498"/>
      <c r="VQX159" s="498"/>
      <c r="VQY159" s="498"/>
      <c r="VQZ159" s="498"/>
      <c r="VRA159" s="498"/>
      <c r="VRB159" s="498"/>
      <c r="VRC159" s="498"/>
      <c r="VRD159" s="498"/>
      <c r="VRE159" s="498"/>
      <c r="VRF159" s="498"/>
      <c r="VRG159" s="498"/>
      <c r="VRH159" s="498"/>
      <c r="VRI159" s="498"/>
      <c r="VRJ159" s="498"/>
      <c r="VRK159" s="498"/>
      <c r="VRL159" s="498"/>
      <c r="VRM159" s="498"/>
      <c r="VRN159" s="498"/>
      <c r="VRO159" s="498"/>
      <c r="VRP159" s="498"/>
      <c r="VRQ159" s="498"/>
      <c r="VRR159" s="498"/>
      <c r="VRS159" s="498"/>
      <c r="VRT159" s="498"/>
      <c r="VRU159" s="498"/>
      <c r="VRV159" s="498"/>
      <c r="VRW159" s="498"/>
      <c r="VRX159" s="498"/>
      <c r="VRY159" s="498"/>
      <c r="VRZ159" s="498"/>
      <c r="VSA159" s="498"/>
      <c r="VSB159" s="498"/>
      <c r="VSC159" s="498"/>
      <c r="VSD159" s="498"/>
      <c r="VSE159" s="498"/>
      <c r="VSF159" s="498"/>
      <c r="VSG159" s="498"/>
      <c r="VSH159" s="498"/>
      <c r="VSI159" s="498"/>
      <c r="VSJ159" s="498"/>
      <c r="VSK159" s="498"/>
      <c r="VSL159" s="498"/>
      <c r="VSM159" s="498"/>
      <c r="VSN159" s="498"/>
      <c r="VSO159" s="498"/>
      <c r="VSP159" s="498"/>
      <c r="VSQ159" s="498"/>
      <c r="VSR159" s="498"/>
      <c r="VSS159" s="498"/>
      <c r="VST159" s="498"/>
      <c r="VSU159" s="498"/>
      <c r="VSV159" s="498"/>
      <c r="VSW159" s="498"/>
      <c r="VSX159" s="498"/>
      <c r="VSY159" s="498"/>
      <c r="VSZ159" s="498"/>
      <c r="VTA159" s="498"/>
      <c r="VTB159" s="498"/>
      <c r="VTC159" s="498"/>
      <c r="VTD159" s="498"/>
      <c r="VTE159" s="498"/>
      <c r="VTF159" s="498"/>
      <c r="VTG159" s="498"/>
      <c r="VTH159" s="498"/>
      <c r="VTI159" s="498"/>
      <c r="VTJ159" s="498"/>
      <c r="VTK159" s="498"/>
      <c r="VTL159" s="498"/>
      <c r="VTM159" s="498"/>
      <c r="VTN159" s="498"/>
      <c r="VTO159" s="498"/>
      <c r="VTP159" s="498"/>
      <c r="VTQ159" s="498"/>
      <c r="VTR159" s="498"/>
      <c r="VTS159" s="498"/>
      <c r="VTT159" s="498"/>
      <c r="VTU159" s="498"/>
      <c r="VTV159" s="498"/>
      <c r="VTW159" s="498"/>
      <c r="VTX159" s="498"/>
      <c r="VTY159" s="498"/>
      <c r="VTZ159" s="498"/>
      <c r="VUA159" s="498"/>
      <c r="VUB159" s="498"/>
      <c r="VUC159" s="498"/>
      <c r="VUD159" s="498"/>
      <c r="VUE159" s="498"/>
      <c r="VUF159" s="498"/>
      <c r="VUG159" s="498"/>
      <c r="VUH159" s="498"/>
      <c r="VUI159" s="498"/>
      <c r="VUJ159" s="498"/>
      <c r="VUK159" s="498"/>
      <c r="VUL159" s="498"/>
      <c r="VUM159" s="498"/>
      <c r="VUN159" s="498"/>
      <c r="VUO159" s="498"/>
      <c r="VUP159" s="498"/>
      <c r="VUQ159" s="498"/>
      <c r="VUR159" s="498"/>
      <c r="VUS159" s="498"/>
      <c r="VUT159" s="498"/>
      <c r="VUU159" s="498"/>
      <c r="VUV159" s="498"/>
      <c r="VUW159" s="498"/>
      <c r="VUX159" s="498"/>
      <c r="VUY159" s="498"/>
      <c r="VUZ159" s="498"/>
      <c r="VVA159" s="498"/>
      <c r="VVB159" s="498"/>
      <c r="VVC159" s="498"/>
      <c r="VVD159" s="498"/>
      <c r="VVE159" s="498"/>
      <c r="VVF159" s="498"/>
      <c r="VVG159" s="498"/>
      <c r="VVH159" s="498"/>
      <c r="VVI159" s="498"/>
      <c r="VVJ159" s="498"/>
      <c r="VVK159" s="498"/>
      <c r="VVL159" s="498"/>
      <c r="VVM159" s="498"/>
      <c r="VVN159" s="498"/>
      <c r="VVO159" s="498"/>
      <c r="VVP159" s="498"/>
      <c r="VVQ159" s="498"/>
      <c r="VVR159" s="498"/>
      <c r="VVS159" s="498"/>
      <c r="VVT159" s="498"/>
      <c r="VVU159" s="498"/>
      <c r="VVV159" s="498"/>
      <c r="VVW159" s="498"/>
      <c r="VVX159" s="498"/>
      <c r="VVY159" s="498"/>
      <c r="VVZ159" s="498"/>
      <c r="VWA159" s="498"/>
      <c r="VWB159" s="498"/>
      <c r="VWC159" s="498"/>
      <c r="VWD159" s="498"/>
      <c r="VWE159" s="498"/>
      <c r="VWF159" s="498"/>
      <c r="VWG159" s="498"/>
      <c r="VWH159" s="498"/>
      <c r="VWI159" s="498"/>
      <c r="VWJ159" s="498"/>
      <c r="VWK159" s="498"/>
      <c r="VWL159" s="498"/>
      <c r="VWM159" s="498"/>
      <c r="VWN159" s="498"/>
      <c r="VWO159" s="498"/>
      <c r="VWP159" s="498"/>
      <c r="VWQ159" s="498"/>
      <c r="VWR159" s="498"/>
      <c r="VWS159" s="498"/>
      <c r="VWT159" s="498"/>
      <c r="VWU159" s="498"/>
      <c r="VWV159" s="498"/>
      <c r="VWW159" s="498"/>
      <c r="VWX159" s="498"/>
      <c r="VWY159" s="498"/>
      <c r="VWZ159" s="498"/>
      <c r="VXA159" s="498"/>
      <c r="VXB159" s="498"/>
      <c r="VXC159" s="498"/>
      <c r="VXD159" s="498"/>
      <c r="VXE159" s="498"/>
      <c r="VXF159" s="498"/>
      <c r="VXG159" s="498"/>
      <c r="VXH159" s="498"/>
      <c r="VXI159" s="498"/>
      <c r="VXJ159" s="498"/>
      <c r="VXK159" s="498"/>
      <c r="VXL159" s="498"/>
      <c r="VXM159" s="498"/>
      <c r="VXN159" s="498"/>
      <c r="VXO159" s="498"/>
      <c r="VXP159" s="498"/>
      <c r="VXQ159" s="498"/>
      <c r="VXR159" s="498"/>
      <c r="VXS159" s="498"/>
      <c r="VXT159" s="498"/>
      <c r="VXU159" s="498"/>
      <c r="VXV159" s="498"/>
      <c r="VXW159" s="498"/>
      <c r="VXX159" s="498"/>
      <c r="VXY159" s="498"/>
      <c r="VXZ159" s="498"/>
      <c r="VYA159" s="498"/>
      <c r="VYB159" s="498"/>
      <c r="VYC159" s="498"/>
      <c r="VYD159" s="498"/>
      <c r="VYE159" s="498"/>
      <c r="VYF159" s="498"/>
      <c r="VYG159" s="498"/>
      <c r="VYH159" s="498"/>
      <c r="VYI159" s="498"/>
      <c r="VYJ159" s="498"/>
      <c r="VYK159" s="498"/>
      <c r="VYL159" s="498"/>
      <c r="VYM159" s="498"/>
      <c r="VYN159" s="498"/>
      <c r="VYO159" s="498"/>
      <c r="VYP159" s="498"/>
      <c r="VYQ159" s="498"/>
      <c r="VYR159" s="498"/>
      <c r="VYS159" s="498"/>
      <c r="VYT159" s="498"/>
      <c r="VYU159" s="498"/>
      <c r="VYV159" s="498"/>
      <c r="VYW159" s="498"/>
      <c r="VYX159" s="498"/>
      <c r="VYY159" s="498"/>
      <c r="VYZ159" s="498"/>
      <c r="VZA159" s="498"/>
      <c r="VZB159" s="498"/>
      <c r="VZC159" s="498"/>
      <c r="VZD159" s="498"/>
      <c r="VZE159" s="498"/>
      <c r="VZF159" s="498"/>
      <c r="VZG159" s="498"/>
      <c r="VZH159" s="498"/>
      <c r="VZI159" s="498"/>
      <c r="VZJ159" s="498"/>
      <c r="VZK159" s="498"/>
      <c r="VZL159" s="498"/>
      <c r="VZM159" s="498"/>
      <c r="VZN159" s="498"/>
      <c r="VZO159" s="498"/>
      <c r="VZP159" s="498"/>
      <c r="VZQ159" s="498"/>
      <c r="VZR159" s="498"/>
      <c r="VZS159" s="498"/>
      <c r="VZT159" s="498"/>
      <c r="VZU159" s="498"/>
      <c r="VZV159" s="498"/>
      <c r="VZW159" s="498"/>
      <c r="VZX159" s="498"/>
      <c r="VZY159" s="498"/>
      <c r="VZZ159" s="498"/>
      <c r="WAA159" s="498"/>
      <c r="WAB159" s="498"/>
      <c r="WAC159" s="498"/>
      <c r="WAD159" s="498"/>
      <c r="WAE159" s="498"/>
      <c r="WAF159" s="498"/>
      <c r="WAG159" s="498"/>
      <c r="WAH159" s="498"/>
      <c r="WAI159" s="498"/>
      <c r="WAJ159" s="498"/>
      <c r="WAK159" s="498"/>
      <c r="WAL159" s="498"/>
      <c r="WAM159" s="498"/>
      <c r="WAN159" s="498"/>
      <c r="WAO159" s="498"/>
      <c r="WAP159" s="498"/>
      <c r="WAQ159" s="498"/>
      <c r="WAR159" s="498"/>
      <c r="WAS159" s="498"/>
      <c r="WAT159" s="498"/>
      <c r="WAU159" s="498"/>
      <c r="WAV159" s="498"/>
      <c r="WAW159" s="498"/>
      <c r="WAX159" s="498"/>
      <c r="WAY159" s="498"/>
      <c r="WAZ159" s="498"/>
      <c r="WBA159" s="498"/>
      <c r="WBB159" s="498"/>
      <c r="WBC159" s="498"/>
      <c r="WBD159" s="498"/>
      <c r="WBE159" s="498"/>
      <c r="WBF159" s="498"/>
      <c r="WBG159" s="498"/>
      <c r="WBH159" s="498"/>
      <c r="WBI159" s="498"/>
      <c r="WBJ159" s="498"/>
      <c r="WBK159" s="498"/>
      <c r="WBL159" s="498"/>
      <c r="WBM159" s="498"/>
      <c r="WBN159" s="498"/>
      <c r="WBO159" s="498"/>
      <c r="WBP159" s="498"/>
      <c r="WBQ159" s="498"/>
      <c r="WBR159" s="498"/>
      <c r="WBS159" s="498"/>
      <c r="WBT159" s="498"/>
      <c r="WBU159" s="498"/>
      <c r="WBV159" s="498"/>
      <c r="WBW159" s="498"/>
      <c r="WBX159" s="498"/>
      <c r="WBY159" s="498"/>
      <c r="WBZ159" s="498"/>
      <c r="WCA159" s="498"/>
      <c r="WCB159" s="498"/>
      <c r="WCC159" s="498"/>
      <c r="WCD159" s="498"/>
      <c r="WCE159" s="498"/>
      <c r="WCF159" s="498"/>
      <c r="WCG159" s="498"/>
      <c r="WCH159" s="498"/>
      <c r="WCI159" s="498"/>
      <c r="WCJ159" s="498"/>
      <c r="WCK159" s="498"/>
      <c r="WCL159" s="498"/>
      <c r="WCM159" s="498"/>
      <c r="WCN159" s="498"/>
      <c r="WCO159" s="498"/>
      <c r="WCP159" s="498"/>
      <c r="WCQ159" s="498"/>
      <c r="WCR159" s="498"/>
      <c r="WCS159" s="498"/>
      <c r="WCT159" s="498"/>
      <c r="WCU159" s="498"/>
      <c r="WCV159" s="498"/>
      <c r="WCW159" s="498"/>
      <c r="WCX159" s="498"/>
      <c r="WCY159" s="498"/>
      <c r="WCZ159" s="498"/>
      <c r="WDA159" s="498"/>
      <c r="WDB159" s="498"/>
      <c r="WDC159" s="498"/>
      <c r="WDD159" s="498"/>
      <c r="WDE159" s="498"/>
      <c r="WDF159" s="498"/>
      <c r="WDG159" s="498"/>
      <c r="WDH159" s="498"/>
      <c r="WDI159" s="498"/>
      <c r="WDJ159" s="498"/>
      <c r="WDK159" s="498"/>
      <c r="WDL159" s="498"/>
      <c r="WDM159" s="498"/>
      <c r="WDN159" s="498"/>
      <c r="WDO159" s="498"/>
      <c r="WDP159" s="498"/>
      <c r="WDQ159" s="498"/>
      <c r="WDR159" s="498"/>
      <c r="WDS159" s="498"/>
      <c r="WDT159" s="498"/>
      <c r="WDU159" s="498"/>
      <c r="WDV159" s="498"/>
      <c r="WDW159" s="498"/>
      <c r="WDX159" s="498"/>
      <c r="WDY159" s="498"/>
      <c r="WDZ159" s="498"/>
      <c r="WEA159" s="498"/>
      <c r="WEB159" s="498"/>
      <c r="WEC159" s="498"/>
      <c r="WED159" s="498"/>
      <c r="WEE159" s="498"/>
      <c r="WEF159" s="498"/>
      <c r="WEG159" s="498"/>
      <c r="WEH159" s="498"/>
      <c r="WEI159" s="498"/>
      <c r="WEJ159" s="498"/>
      <c r="WEK159" s="498"/>
      <c r="WEL159" s="498"/>
      <c r="WEM159" s="498"/>
      <c r="WEN159" s="498"/>
      <c r="WEO159" s="498"/>
      <c r="WEP159" s="498"/>
      <c r="WEQ159" s="498"/>
      <c r="WER159" s="498"/>
      <c r="WES159" s="498"/>
      <c r="WET159" s="498"/>
      <c r="WEU159" s="498"/>
      <c r="WEV159" s="498"/>
      <c r="WEW159" s="498"/>
      <c r="WEX159" s="498"/>
      <c r="WEY159" s="498"/>
      <c r="WEZ159" s="498"/>
      <c r="WFA159" s="498"/>
      <c r="WFB159" s="498"/>
      <c r="WFC159" s="498"/>
      <c r="WFD159" s="498"/>
      <c r="WFE159" s="498"/>
      <c r="WFF159" s="498"/>
      <c r="WFG159" s="498"/>
      <c r="WFH159" s="498"/>
      <c r="WFI159" s="498"/>
      <c r="WFJ159" s="498"/>
      <c r="WFK159" s="498"/>
      <c r="WFL159" s="498"/>
      <c r="WFM159" s="498"/>
      <c r="WFN159" s="498"/>
      <c r="WFO159" s="498"/>
      <c r="WFP159" s="498"/>
      <c r="WFQ159" s="498"/>
      <c r="WFR159" s="498"/>
      <c r="WFS159" s="498"/>
      <c r="WFT159" s="498"/>
      <c r="WFU159" s="498"/>
      <c r="WFV159" s="498"/>
      <c r="WFW159" s="498"/>
      <c r="WFX159" s="498"/>
      <c r="WFY159" s="498"/>
      <c r="WFZ159" s="498"/>
      <c r="WGA159" s="498"/>
      <c r="WGB159" s="498"/>
      <c r="WGC159" s="498"/>
      <c r="WGD159" s="498"/>
      <c r="WGE159" s="498"/>
      <c r="WGF159" s="498"/>
      <c r="WGG159" s="498"/>
      <c r="WGH159" s="498"/>
      <c r="WGI159" s="498"/>
      <c r="WGJ159" s="498"/>
      <c r="WGK159" s="498"/>
      <c r="WGL159" s="498"/>
      <c r="WGM159" s="498"/>
      <c r="WGN159" s="498"/>
      <c r="WGO159" s="498"/>
      <c r="WGP159" s="498"/>
      <c r="WGQ159" s="498"/>
      <c r="WGR159" s="498"/>
      <c r="WGS159" s="498"/>
      <c r="WGT159" s="498"/>
      <c r="WGU159" s="498"/>
      <c r="WGV159" s="498"/>
      <c r="WGW159" s="498"/>
      <c r="WGX159" s="498"/>
      <c r="WGY159" s="498"/>
      <c r="WGZ159" s="498"/>
      <c r="WHA159" s="498"/>
      <c r="WHB159" s="498"/>
      <c r="WHC159" s="498"/>
      <c r="WHD159" s="498"/>
      <c r="WHE159" s="498"/>
      <c r="WHF159" s="498"/>
      <c r="WHG159" s="498"/>
      <c r="WHH159" s="498"/>
      <c r="WHI159" s="498"/>
      <c r="WHJ159" s="498"/>
      <c r="WHK159" s="498"/>
      <c r="WHL159" s="498"/>
      <c r="WHM159" s="498"/>
      <c r="WHN159" s="498"/>
      <c r="WHO159" s="498"/>
      <c r="WHP159" s="498"/>
      <c r="WHQ159" s="498"/>
      <c r="WHR159" s="498"/>
      <c r="WHS159" s="498"/>
      <c r="WHT159" s="498"/>
      <c r="WHU159" s="498"/>
      <c r="WHV159" s="498"/>
      <c r="WHW159" s="498"/>
      <c r="WHX159" s="498"/>
      <c r="WHY159" s="498"/>
      <c r="WHZ159" s="498"/>
      <c r="WIA159" s="498"/>
      <c r="WIB159" s="498"/>
      <c r="WIC159" s="498"/>
      <c r="WID159" s="498"/>
      <c r="WIE159" s="498"/>
      <c r="WIF159" s="498"/>
      <c r="WIG159" s="498"/>
      <c r="WIH159" s="498"/>
      <c r="WII159" s="498"/>
      <c r="WIJ159" s="498"/>
      <c r="WIK159" s="498"/>
      <c r="WIL159" s="498"/>
      <c r="WIM159" s="498"/>
      <c r="WIN159" s="498"/>
      <c r="WIO159" s="498"/>
      <c r="WIP159" s="498"/>
      <c r="WIQ159" s="498"/>
      <c r="WIR159" s="498"/>
      <c r="WIS159" s="498"/>
      <c r="WIT159" s="498"/>
      <c r="WIU159" s="498"/>
      <c r="WIV159" s="498"/>
      <c r="WIW159" s="498"/>
      <c r="WIX159" s="498"/>
      <c r="WIY159" s="498"/>
      <c r="WIZ159" s="498"/>
      <c r="WJA159" s="498"/>
      <c r="WJB159" s="498"/>
      <c r="WJC159" s="498"/>
      <c r="WJD159" s="498"/>
      <c r="WJE159" s="498"/>
      <c r="WJF159" s="498"/>
      <c r="WJG159" s="498"/>
      <c r="WJH159" s="498"/>
      <c r="WJI159" s="498"/>
      <c r="WJJ159" s="498"/>
      <c r="WJK159" s="498"/>
      <c r="WJL159" s="498"/>
      <c r="WJM159" s="498"/>
      <c r="WJN159" s="498"/>
      <c r="WJO159" s="498"/>
      <c r="WJP159" s="498"/>
      <c r="WJQ159" s="498"/>
      <c r="WJR159" s="498"/>
      <c r="WJS159" s="498"/>
      <c r="WJT159" s="498"/>
      <c r="WJU159" s="498"/>
      <c r="WJV159" s="498"/>
      <c r="WJW159" s="498"/>
      <c r="WJX159" s="498"/>
      <c r="WJY159" s="498"/>
      <c r="WJZ159" s="498"/>
      <c r="WKA159" s="498"/>
      <c r="WKB159" s="498"/>
      <c r="WKC159" s="498"/>
      <c r="WKD159" s="498"/>
      <c r="WKE159" s="498"/>
      <c r="WKF159" s="498"/>
      <c r="WKG159" s="498"/>
      <c r="WKH159" s="498"/>
      <c r="WKI159" s="498"/>
      <c r="WKJ159" s="498"/>
      <c r="WKK159" s="498"/>
      <c r="WKL159" s="498"/>
      <c r="WKM159" s="498"/>
      <c r="WKN159" s="498"/>
      <c r="WKO159" s="498"/>
      <c r="WKP159" s="498"/>
      <c r="WKQ159" s="498"/>
      <c r="WKR159" s="498"/>
      <c r="WKS159" s="498"/>
      <c r="WKT159" s="498"/>
      <c r="WKU159" s="498"/>
      <c r="WKV159" s="498"/>
      <c r="WKW159" s="498"/>
      <c r="WKX159" s="498"/>
      <c r="WKY159" s="498"/>
      <c r="WKZ159" s="498"/>
      <c r="WLA159" s="498"/>
      <c r="WLB159" s="498"/>
      <c r="WLC159" s="498"/>
      <c r="WLD159" s="498"/>
      <c r="WLE159" s="498"/>
      <c r="WLF159" s="498"/>
      <c r="WLG159" s="498"/>
      <c r="WLH159" s="498"/>
      <c r="WLI159" s="498"/>
      <c r="WLJ159" s="498"/>
      <c r="WLK159" s="498"/>
      <c r="WLL159" s="498"/>
      <c r="WLM159" s="498"/>
      <c r="WLN159" s="498"/>
      <c r="WLO159" s="498"/>
      <c r="WLP159" s="498"/>
      <c r="WLQ159" s="498"/>
      <c r="WLR159" s="498"/>
      <c r="WLS159" s="498"/>
      <c r="WLT159" s="498"/>
      <c r="WLU159" s="498"/>
      <c r="WLV159" s="498"/>
      <c r="WLW159" s="498"/>
      <c r="WLX159" s="498"/>
      <c r="WLY159" s="498"/>
      <c r="WLZ159" s="498"/>
      <c r="WMA159" s="498"/>
      <c r="WMB159" s="498"/>
      <c r="WMC159" s="498"/>
      <c r="WMD159" s="498"/>
      <c r="WME159" s="498"/>
      <c r="WMF159" s="498"/>
      <c r="WMG159" s="498"/>
      <c r="WMH159" s="498"/>
      <c r="WMI159" s="498"/>
      <c r="WMJ159" s="498"/>
      <c r="WMK159" s="498"/>
      <c r="WML159" s="498"/>
      <c r="WMM159" s="498"/>
      <c r="WMN159" s="498"/>
      <c r="WMO159" s="498"/>
      <c r="WMP159" s="498"/>
      <c r="WMQ159" s="498"/>
      <c r="WMR159" s="498"/>
      <c r="WMS159" s="498"/>
      <c r="WMT159" s="498"/>
      <c r="WMU159" s="498"/>
      <c r="WMV159" s="498"/>
      <c r="WMW159" s="498"/>
      <c r="WMX159" s="498"/>
      <c r="WMY159" s="498"/>
      <c r="WMZ159" s="498"/>
      <c r="WNA159" s="498"/>
      <c r="WNB159" s="498"/>
      <c r="WNC159" s="498"/>
      <c r="WND159" s="498"/>
      <c r="WNE159" s="498"/>
      <c r="WNF159" s="498"/>
      <c r="WNG159" s="498"/>
      <c r="WNH159" s="498"/>
      <c r="WNI159" s="498"/>
      <c r="WNJ159" s="498"/>
      <c r="WNK159" s="498"/>
      <c r="WNL159" s="498"/>
      <c r="WNM159" s="498"/>
      <c r="WNN159" s="498"/>
      <c r="WNO159" s="498"/>
      <c r="WNP159" s="498"/>
      <c r="WNQ159" s="498"/>
      <c r="WNR159" s="498"/>
      <c r="WNS159" s="498"/>
      <c r="WNT159" s="498"/>
      <c r="WNU159" s="498"/>
      <c r="WNV159" s="498"/>
      <c r="WNW159" s="498"/>
      <c r="WNX159" s="498"/>
      <c r="WNY159" s="498"/>
      <c r="WNZ159" s="498"/>
      <c r="WOA159" s="498"/>
      <c r="WOB159" s="498"/>
      <c r="WOC159" s="498"/>
      <c r="WOD159" s="498"/>
      <c r="WOE159" s="498"/>
      <c r="WOF159" s="498"/>
      <c r="WOG159" s="498"/>
      <c r="WOH159" s="498"/>
      <c r="WOI159" s="498"/>
      <c r="WOJ159" s="498"/>
      <c r="WOK159" s="498"/>
      <c r="WOL159" s="498"/>
      <c r="WOM159" s="498"/>
      <c r="WON159" s="498"/>
      <c r="WOO159" s="498"/>
      <c r="WOP159" s="498"/>
      <c r="WOQ159" s="498"/>
      <c r="WOR159" s="498"/>
      <c r="WOS159" s="498"/>
      <c r="WOT159" s="498"/>
      <c r="WOU159" s="498"/>
      <c r="WOV159" s="498"/>
      <c r="WOW159" s="498"/>
      <c r="WOX159" s="498"/>
      <c r="WOY159" s="498"/>
      <c r="WOZ159" s="498"/>
      <c r="WPA159" s="498"/>
      <c r="WPB159" s="498"/>
      <c r="WPC159" s="498"/>
      <c r="WPD159" s="498"/>
      <c r="WPE159" s="498"/>
      <c r="WPF159" s="498"/>
      <c r="WPG159" s="498"/>
      <c r="WPH159" s="498"/>
      <c r="WPI159" s="498"/>
      <c r="WPJ159" s="498"/>
      <c r="WPK159" s="498"/>
      <c r="WPL159" s="498"/>
      <c r="WPM159" s="498"/>
      <c r="WPN159" s="498"/>
      <c r="WPO159" s="498"/>
      <c r="WPP159" s="498"/>
      <c r="WPQ159" s="498"/>
      <c r="WPR159" s="498"/>
      <c r="WPS159" s="498"/>
      <c r="WPT159" s="498"/>
      <c r="WPU159" s="498"/>
      <c r="WPV159" s="498"/>
      <c r="WPW159" s="498"/>
      <c r="WPX159" s="498"/>
      <c r="WPY159" s="498"/>
      <c r="WPZ159" s="498"/>
      <c r="WQA159" s="498"/>
      <c r="WQB159" s="498"/>
      <c r="WQC159" s="498"/>
      <c r="WQD159" s="498"/>
      <c r="WQE159" s="498"/>
      <c r="WQF159" s="498"/>
      <c r="WQG159" s="498"/>
      <c r="WQH159" s="498"/>
      <c r="WQI159" s="498"/>
      <c r="WQJ159" s="498"/>
      <c r="WQK159" s="498"/>
      <c r="WQL159" s="498"/>
      <c r="WQM159" s="498"/>
      <c r="WQN159" s="498"/>
      <c r="WQO159" s="498"/>
      <c r="WQP159" s="498"/>
      <c r="WQQ159" s="498"/>
      <c r="WQR159" s="498"/>
      <c r="WQS159" s="498"/>
      <c r="WQT159" s="498"/>
      <c r="WQU159" s="498"/>
      <c r="WQV159" s="498"/>
      <c r="WQW159" s="498"/>
      <c r="WQX159" s="498"/>
      <c r="WQY159" s="498"/>
      <c r="WQZ159" s="498"/>
      <c r="WRA159" s="498"/>
      <c r="WRB159" s="498"/>
      <c r="WRC159" s="498"/>
      <c r="WRD159" s="498"/>
      <c r="WRE159" s="498"/>
      <c r="WRF159" s="498"/>
      <c r="WRG159" s="498"/>
      <c r="WRH159" s="498"/>
      <c r="WRI159" s="498"/>
      <c r="WRJ159" s="498"/>
      <c r="WRK159" s="498"/>
      <c r="WRL159" s="498"/>
      <c r="WRM159" s="498"/>
      <c r="WRN159" s="498"/>
      <c r="WRO159" s="498"/>
      <c r="WRP159" s="498"/>
      <c r="WRQ159" s="498"/>
      <c r="WRR159" s="498"/>
      <c r="WRS159" s="498"/>
      <c r="WRT159" s="498"/>
      <c r="WRU159" s="498"/>
      <c r="WRV159" s="498"/>
      <c r="WRW159" s="498"/>
      <c r="WRX159" s="498"/>
      <c r="WRY159" s="498"/>
      <c r="WRZ159" s="498"/>
      <c r="WSA159" s="498"/>
      <c r="WSB159" s="498"/>
      <c r="WSC159" s="498"/>
      <c r="WSD159" s="498"/>
      <c r="WSE159" s="498"/>
      <c r="WSF159" s="498"/>
      <c r="WSG159" s="498"/>
      <c r="WSH159" s="498"/>
      <c r="WSI159" s="498"/>
      <c r="WSJ159" s="498"/>
      <c r="WSK159" s="498"/>
      <c r="WSL159" s="498"/>
      <c r="WSM159" s="498"/>
      <c r="WSN159" s="498"/>
      <c r="WSO159" s="498"/>
      <c r="WSP159" s="498"/>
      <c r="WSQ159" s="498"/>
      <c r="WSR159" s="498"/>
      <c r="WSS159" s="498"/>
      <c r="WST159" s="498"/>
      <c r="WSU159" s="498"/>
      <c r="WSV159" s="498"/>
      <c r="WSW159" s="498"/>
      <c r="WSX159" s="498"/>
      <c r="WSY159" s="498"/>
      <c r="WSZ159" s="498"/>
      <c r="WTA159" s="498"/>
      <c r="WTB159" s="498"/>
      <c r="WTC159" s="498"/>
      <c r="WTD159" s="498"/>
      <c r="WTE159" s="498"/>
      <c r="WTF159" s="498"/>
      <c r="WTG159" s="498"/>
      <c r="WTH159" s="498"/>
      <c r="WTI159" s="498"/>
      <c r="WTJ159" s="498"/>
      <c r="WTK159" s="498"/>
      <c r="WTL159" s="498"/>
      <c r="WTM159" s="498"/>
      <c r="WTN159" s="498"/>
      <c r="WTO159" s="498"/>
      <c r="WTP159" s="498"/>
      <c r="WTQ159" s="498"/>
      <c r="WTR159" s="498"/>
      <c r="WTS159" s="498"/>
      <c r="WTT159" s="498"/>
      <c r="WTU159" s="498"/>
      <c r="WTV159" s="498"/>
      <c r="WTW159" s="498"/>
      <c r="WTX159" s="498"/>
      <c r="WTY159" s="498"/>
      <c r="WTZ159" s="498"/>
      <c r="WUA159" s="498"/>
      <c r="WUB159" s="498"/>
      <c r="WUC159" s="498"/>
      <c r="WUD159" s="498"/>
      <c r="WUE159" s="498"/>
      <c r="WUF159" s="498"/>
      <c r="WUG159" s="498"/>
      <c r="WUH159" s="498"/>
      <c r="WUI159" s="498"/>
      <c r="WUJ159" s="498"/>
      <c r="WUK159" s="498"/>
      <c r="WUL159" s="498"/>
      <c r="WUM159" s="498"/>
      <c r="WUN159" s="498"/>
      <c r="WUO159" s="498"/>
      <c r="WUP159" s="498"/>
      <c r="WUQ159" s="498"/>
      <c r="WUR159" s="498"/>
      <c r="WUS159" s="498"/>
      <c r="WUT159" s="498"/>
      <c r="WUU159" s="498"/>
      <c r="WUV159" s="498"/>
      <c r="WUW159" s="498"/>
      <c r="WUX159" s="498"/>
      <c r="WUY159" s="498"/>
      <c r="WUZ159" s="498"/>
      <c r="WVA159" s="498"/>
      <c r="WVB159" s="498"/>
      <c r="WVC159" s="498"/>
      <c r="WVD159" s="498"/>
      <c r="WVE159" s="498"/>
      <c r="WVF159" s="498"/>
      <c r="WVG159" s="498"/>
      <c r="WVH159" s="498"/>
      <c r="WVI159" s="498"/>
      <c r="WVJ159" s="498"/>
      <c r="WVK159" s="498"/>
      <c r="WVL159" s="498"/>
      <c r="WVM159" s="498"/>
      <c r="WVN159" s="498"/>
      <c r="WVO159" s="498"/>
    </row>
    <row r="160" spans="1:16135" customFormat="1" x14ac:dyDescent="0.25">
      <c r="A160" s="498"/>
      <c r="B160" s="498"/>
      <c r="C160" s="498"/>
      <c r="D160" s="498"/>
      <c r="E160" s="498"/>
      <c r="G160" s="16"/>
      <c r="I160" s="271">
        <f>SUM(F157-G157)</f>
        <v>-153327.81000000006</v>
      </c>
      <c r="BY160" s="498"/>
      <c r="BZ160" s="498"/>
      <c r="CA160" s="498"/>
      <c r="CB160" s="498"/>
      <c r="CC160" s="498"/>
      <c r="CD160" s="498"/>
      <c r="CE160" s="498"/>
      <c r="CF160" s="498"/>
      <c r="CG160" s="498"/>
      <c r="CH160" s="498"/>
      <c r="CI160" s="498"/>
      <c r="CJ160" s="498"/>
      <c r="CK160" s="498"/>
      <c r="CL160" s="498"/>
      <c r="CM160" s="498"/>
      <c r="CN160" s="498"/>
      <c r="CO160" s="498"/>
      <c r="CP160" s="498"/>
      <c r="CQ160" s="498"/>
      <c r="CR160" s="498"/>
      <c r="CS160" s="498"/>
      <c r="CT160" s="498"/>
      <c r="CU160" s="498"/>
      <c r="CV160" s="498"/>
      <c r="CW160" s="498"/>
      <c r="CX160" s="498"/>
      <c r="CY160" s="498"/>
      <c r="CZ160" s="498"/>
      <c r="DA160" s="498"/>
      <c r="DB160" s="498"/>
      <c r="DC160" s="498"/>
      <c r="DD160" s="498"/>
      <c r="DE160" s="498"/>
      <c r="DF160" s="498"/>
      <c r="DG160" s="498"/>
      <c r="DH160" s="498"/>
      <c r="DI160" s="498"/>
      <c r="DJ160" s="498"/>
      <c r="DK160" s="498"/>
      <c r="DL160" s="498"/>
      <c r="DM160" s="498"/>
      <c r="DN160" s="498"/>
      <c r="DO160" s="498"/>
      <c r="DP160" s="498"/>
      <c r="DQ160" s="498"/>
      <c r="DR160" s="498"/>
      <c r="DS160" s="498"/>
      <c r="DT160" s="498"/>
      <c r="DU160" s="498"/>
      <c r="DV160" s="498"/>
      <c r="DW160" s="498"/>
      <c r="DX160" s="498"/>
      <c r="DY160" s="498"/>
      <c r="DZ160" s="498"/>
      <c r="EA160" s="498"/>
      <c r="EB160" s="498"/>
      <c r="EC160" s="498"/>
      <c r="ED160" s="498"/>
      <c r="EE160" s="498"/>
      <c r="EF160" s="498"/>
      <c r="EG160" s="498"/>
      <c r="EH160" s="498"/>
      <c r="EI160" s="498"/>
      <c r="EJ160" s="498"/>
      <c r="EK160" s="498"/>
      <c r="EL160" s="498"/>
      <c r="EM160" s="498"/>
      <c r="EN160" s="498"/>
      <c r="EO160" s="498"/>
      <c r="EP160" s="498"/>
      <c r="EQ160" s="498"/>
      <c r="ER160" s="498"/>
      <c r="ES160" s="498"/>
      <c r="ET160" s="498"/>
      <c r="EU160" s="498"/>
      <c r="EV160" s="498"/>
      <c r="EW160" s="498"/>
      <c r="EX160" s="498"/>
      <c r="EY160" s="498"/>
      <c r="EZ160" s="498"/>
      <c r="FA160" s="498"/>
      <c r="FB160" s="498"/>
      <c r="FC160" s="498"/>
      <c r="FD160" s="498"/>
      <c r="FE160" s="498"/>
      <c r="FF160" s="498"/>
      <c r="FG160" s="498"/>
      <c r="FH160" s="498"/>
      <c r="FI160" s="498"/>
      <c r="FJ160" s="498"/>
      <c r="FK160" s="498"/>
      <c r="FL160" s="498"/>
      <c r="FM160" s="498"/>
      <c r="FN160" s="498"/>
      <c r="FO160" s="498"/>
      <c r="FP160" s="498"/>
      <c r="FQ160" s="498"/>
      <c r="FR160" s="498"/>
      <c r="FS160" s="498"/>
      <c r="FT160" s="498"/>
      <c r="FU160" s="498"/>
      <c r="FV160" s="498"/>
      <c r="FW160" s="498"/>
      <c r="FX160" s="498"/>
      <c r="FY160" s="498"/>
      <c r="FZ160" s="498"/>
      <c r="GA160" s="498"/>
      <c r="GB160" s="498"/>
      <c r="GC160" s="498"/>
      <c r="GD160" s="498"/>
      <c r="GE160" s="498"/>
      <c r="GF160" s="498"/>
      <c r="GG160" s="498"/>
      <c r="GH160" s="498"/>
      <c r="GI160" s="498"/>
      <c r="GJ160" s="498"/>
      <c r="GK160" s="498"/>
      <c r="GL160" s="498"/>
      <c r="GM160" s="498"/>
      <c r="GN160" s="498"/>
      <c r="GO160" s="498"/>
      <c r="GP160" s="498"/>
      <c r="GQ160" s="498"/>
      <c r="GR160" s="498"/>
      <c r="GS160" s="498"/>
      <c r="GT160" s="498"/>
      <c r="GU160" s="498"/>
      <c r="GV160" s="498"/>
      <c r="GW160" s="498"/>
      <c r="GX160" s="498"/>
      <c r="GY160" s="498"/>
      <c r="GZ160" s="498"/>
      <c r="HA160" s="498"/>
      <c r="HB160" s="498"/>
      <c r="HC160" s="498"/>
      <c r="HD160" s="498"/>
      <c r="HE160" s="498"/>
      <c r="HF160" s="498"/>
      <c r="HG160" s="498"/>
      <c r="HH160" s="498"/>
      <c r="HI160" s="498"/>
      <c r="HJ160" s="498"/>
      <c r="HK160" s="498"/>
      <c r="HL160" s="498"/>
      <c r="HM160" s="498"/>
      <c r="HN160" s="498"/>
      <c r="HO160" s="498"/>
      <c r="HP160" s="498"/>
      <c r="HQ160" s="498"/>
      <c r="HR160" s="498"/>
      <c r="HS160" s="498"/>
      <c r="HT160" s="498"/>
      <c r="HU160" s="498"/>
      <c r="HV160" s="498"/>
      <c r="HW160" s="498"/>
      <c r="HX160" s="498"/>
      <c r="HY160" s="498"/>
      <c r="HZ160" s="498"/>
      <c r="IA160" s="498"/>
      <c r="IB160" s="498"/>
      <c r="IC160" s="498"/>
      <c r="ID160" s="498"/>
      <c r="IE160" s="498"/>
      <c r="IF160" s="498"/>
      <c r="IG160" s="498"/>
      <c r="IH160" s="498"/>
      <c r="II160" s="498"/>
      <c r="IJ160" s="498"/>
      <c r="IK160" s="498"/>
      <c r="IL160" s="498"/>
      <c r="IM160" s="498"/>
      <c r="IN160" s="498"/>
      <c r="IO160" s="498"/>
      <c r="IP160" s="498"/>
      <c r="IQ160" s="498"/>
      <c r="IR160" s="498"/>
      <c r="IS160" s="498"/>
      <c r="IT160" s="498"/>
      <c r="IU160" s="498"/>
      <c r="IV160" s="498"/>
      <c r="IW160" s="498"/>
      <c r="IX160" s="498"/>
      <c r="IY160" s="498"/>
      <c r="IZ160" s="498"/>
      <c r="JA160" s="498"/>
      <c r="JB160" s="498"/>
      <c r="JC160" s="498"/>
      <c r="JD160" s="498"/>
      <c r="JE160" s="498"/>
      <c r="JF160" s="498"/>
      <c r="JG160" s="498"/>
      <c r="JH160" s="498"/>
      <c r="JI160" s="498"/>
      <c r="JJ160" s="498"/>
      <c r="JK160" s="498"/>
      <c r="JL160" s="498"/>
      <c r="JM160" s="498"/>
      <c r="JN160" s="498"/>
      <c r="JO160" s="498"/>
      <c r="JP160" s="498"/>
      <c r="JQ160" s="498"/>
      <c r="JR160" s="498"/>
      <c r="JS160" s="498"/>
      <c r="JT160" s="498"/>
      <c r="JU160" s="498"/>
      <c r="JV160" s="498"/>
      <c r="JW160" s="498"/>
      <c r="JX160" s="498"/>
      <c r="JY160" s="498"/>
      <c r="JZ160" s="498"/>
      <c r="KA160" s="498"/>
      <c r="KB160" s="498"/>
      <c r="KC160" s="498"/>
      <c r="KD160" s="498"/>
      <c r="KE160" s="498"/>
      <c r="KF160" s="498"/>
      <c r="KG160" s="498"/>
      <c r="KH160" s="498"/>
      <c r="KI160" s="498"/>
      <c r="KJ160" s="498"/>
      <c r="KK160" s="498"/>
      <c r="KL160" s="498"/>
      <c r="KM160" s="498"/>
      <c r="KN160" s="498"/>
      <c r="KO160" s="498"/>
      <c r="KP160" s="498"/>
      <c r="KQ160" s="498"/>
      <c r="KR160" s="498"/>
      <c r="KS160" s="498"/>
      <c r="KT160" s="498"/>
      <c r="KU160" s="498"/>
      <c r="KV160" s="498"/>
      <c r="KW160" s="498"/>
      <c r="KX160" s="498"/>
      <c r="KY160" s="498"/>
      <c r="KZ160" s="498"/>
      <c r="LA160" s="498"/>
      <c r="LB160" s="498"/>
      <c r="LC160" s="498"/>
      <c r="LD160" s="498"/>
      <c r="LE160" s="498"/>
      <c r="LF160" s="498"/>
      <c r="LG160" s="498"/>
      <c r="LH160" s="498"/>
      <c r="LI160" s="498"/>
      <c r="LJ160" s="498"/>
      <c r="LK160" s="498"/>
      <c r="LL160" s="498"/>
      <c r="LM160" s="498"/>
      <c r="LN160" s="498"/>
      <c r="LO160" s="498"/>
      <c r="LP160" s="498"/>
      <c r="LQ160" s="498"/>
      <c r="LR160" s="498"/>
      <c r="LS160" s="498"/>
      <c r="LT160" s="498"/>
      <c r="LU160" s="498"/>
      <c r="LV160" s="498"/>
      <c r="LW160" s="498"/>
      <c r="LX160" s="498"/>
      <c r="LY160" s="498"/>
      <c r="LZ160" s="498"/>
      <c r="MA160" s="498"/>
      <c r="MB160" s="498"/>
      <c r="MC160" s="498"/>
      <c r="MD160" s="498"/>
      <c r="ME160" s="498"/>
      <c r="MF160" s="498"/>
      <c r="MG160" s="498"/>
      <c r="MH160" s="498"/>
      <c r="MI160" s="498"/>
      <c r="MJ160" s="498"/>
      <c r="MK160" s="498"/>
      <c r="ML160" s="498"/>
      <c r="MM160" s="498"/>
      <c r="MN160" s="498"/>
      <c r="MO160" s="498"/>
      <c r="MP160" s="498"/>
      <c r="MQ160" s="498"/>
      <c r="MR160" s="498"/>
      <c r="MS160" s="498"/>
      <c r="MT160" s="498"/>
      <c r="MU160" s="498"/>
      <c r="MV160" s="498"/>
      <c r="MW160" s="498"/>
      <c r="MX160" s="498"/>
      <c r="MY160" s="498"/>
      <c r="MZ160" s="498"/>
      <c r="NA160" s="498"/>
      <c r="NB160" s="498"/>
      <c r="NC160" s="498"/>
      <c r="ND160" s="498"/>
      <c r="NE160" s="498"/>
      <c r="NF160" s="498"/>
      <c r="NG160" s="498"/>
      <c r="NH160" s="498"/>
      <c r="NI160" s="498"/>
      <c r="NJ160" s="498"/>
      <c r="NK160" s="498"/>
      <c r="NL160" s="498"/>
      <c r="NM160" s="498"/>
      <c r="NN160" s="498"/>
      <c r="NO160" s="498"/>
      <c r="NP160" s="498"/>
      <c r="NQ160" s="498"/>
      <c r="NR160" s="498"/>
      <c r="NS160" s="498"/>
      <c r="NT160" s="498"/>
      <c r="NU160" s="498"/>
      <c r="NV160" s="498"/>
      <c r="NW160" s="498"/>
      <c r="NX160" s="498"/>
      <c r="NY160" s="498"/>
      <c r="NZ160" s="498"/>
      <c r="OA160" s="498"/>
      <c r="OB160" s="498"/>
      <c r="OC160" s="498"/>
      <c r="OD160" s="498"/>
      <c r="OE160" s="498"/>
      <c r="OF160" s="498"/>
      <c r="OG160" s="498"/>
      <c r="OH160" s="498"/>
      <c r="OI160" s="498"/>
      <c r="OJ160" s="498"/>
      <c r="OK160" s="498"/>
      <c r="OL160" s="498"/>
      <c r="OM160" s="498"/>
      <c r="ON160" s="498"/>
      <c r="OO160" s="498"/>
      <c r="OP160" s="498"/>
      <c r="OQ160" s="498"/>
      <c r="OR160" s="498"/>
      <c r="OS160" s="498"/>
      <c r="OT160" s="498"/>
      <c r="OU160" s="498"/>
      <c r="OV160" s="498"/>
      <c r="OW160" s="498"/>
      <c r="OX160" s="498"/>
      <c r="OY160" s="498"/>
      <c r="OZ160" s="498"/>
      <c r="PA160" s="498"/>
      <c r="PB160" s="498"/>
      <c r="PC160" s="498"/>
      <c r="PD160" s="498"/>
      <c r="PE160" s="498"/>
      <c r="PF160" s="498"/>
      <c r="PG160" s="498"/>
      <c r="PH160" s="498"/>
      <c r="PI160" s="498"/>
      <c r="PJ160" s="498"/>
      <c r="PK160" s="498"/>
      <c r="PL160" s="498"/>
      <c r="PM160" s="498"/>
      <c r="PN160" s="498"/>
      <c r="PO160" s="498"/>
      <c r="PP160" s="498"/>
      <c r="PQ160" s="498"/>
      <c r="PR160" s="498"/>
      <c r="PS160" s="498"/>
      <c r="PT160" s="498"/>
      <c r="PU160" s="498"/>
      <c r="PV160" s="498"/>
      <c r="PW160" s="498"/>
      <c r="PX160" s="498"/>
      <c r="PY160" s="498"/>
      <c r="PZ160" s="498"/>
      <c r="QA160" s="498"/>
      <c r="QB160" s="498"/>
      <c r="QC160" s="498"/>
      <c r="QD160" s="498"/>
      <c r="QE160" s="498"/>
      <c r="QF160" s="498"/>
      <c r="QG160" s="498"/>
      <c r="QH160" s="498"/>
      <c r="QI160" s="498"/>
      <c r="QJ160" s="498"/>
      <c r="QK160" s="498"/>
      <c r="QL160" s="498"/>
      <c r="QM160" s="498"/>
      <c r="QN160" s="498"/>
      <c r="QO160" s="498"/>
      <c r="QP160" s="498"/>
      <c r="QQ160" s="498"/>
      <c r="QR160" s="498"/>
      <c r="QS160" s="498"/>
      <c r="QT160" s="498"/>
      <c r="QU160" s="498"/>
      <c r="QV160" s="498"/>
      <c r="QW160" s="498"/>
      <c r="QX160" s="498"/>
      <c r="QY160" s="498"/>
      <c r="QZ160" s="498"/>
      <c r="RA160" s="498"/>
      <c r="RB160" s="498"/>
      <c r="RC160" s="498"/>
      <c r="RD160" s="498"/>
      <c r="RE160" s="498"/>
      <c r="RF160" s="498"/>
      <c r="RG160" s="498"/>
      <c r="RH160" s="498"/>
      <c r="RI160" s="498"/>
      <c r="RJ160" s="498"/>
      <c r="RK160" s="498"/>
      <c r="RL160" s="498"/>
      <c r="RM160" s="498"/>
      <c r="RN160" s="498"/>
      <c r="RO160" s="498"/>
      <c r="RP160" s="498"/>
      <c r="RQ160" s="498"/>
      <c r="RR160" s="498"/>
      <c r="RS160" s="498"/>
      <c r="RT160" s="498"/>
      <c r="RU160" s="498"/>
      <c r="RV160" s="498"/>
      <c r="RW160" s="498"/>
      <c r="RX160" s="498"/>
      <c r="RY160" s="498"/>
      <c r="RZ160" s="498"/>
      <c r="SA160" s="498"/>
      <c r="SB160" s="498"/>
      <c r="SC160" s="498"/>
      <c r="SD160" s="498"/>
      <c r="SE160" s="498"/>
      <c r="SF160" s="498"/>
      <c r="SG160" s="498"/>
      <c r="SH160" s="498"/>
      <c r="SI160" s="498"/>
      <c r="SJ160" s="498"/>
      <c r="SK160" s="498"/>
      <c r="SL160" s="498"/>
      <c r="SM160" s="498"/>
      <c r="SN160" s="498"/>
      <c r="SO160" s="498"/>
      <c r="SP160" s="498"/>
      <c r="SQ160" s="498"/>
      <c r="SR160" s="498"/>
      <c r="SS160" s="498"/>
      <c r="ST160" s="498"/>
      <c r="SU160" s="498"/>
      <c r="SV160" s="498"/>
      <c r="SW160" s="498"/>
      <c r="SX160" s="498"/>
      <c r="SY160" s="498"/>
      <c r="SZ160" s="498"/>
      <c r="TA160" s="498"/>
      <c r="TB160" s="498"/>
      <c r="TC160" s="498"/>
      <c r="TD160" s="498"/>
      <c r="TE160" s="498"/>
      <c r="TF160" s="498"/>
      <c r="TG160" s="498"/>
      <c r="TH160" s="498"/>
      <c r="TI160" s="498"/>
      <c r="TJ160" s="498"/>
      <c r="TK160" s="498"/>
      <c r="TL160" s="498"/>
      <c r="TM160" s="498"/>
      <c r="TN160" s="498"/>
      <c r="TO160" s="498"/>
      <c r="TP160" s="498"/>
      <c r="TQ160" s="498"/>
      <c r="TR160" s="498"/>
      <c r="TS160" s="498"/>
      <c r="TT160" s="498"/>
      <c r="TU160" s="498"/>
      <c r="TV160" s="498"/>
      <c r="TW160" s="498"/>
      <c r="TX160" s="498"/>
      <c r="TY160" s="498"/>
      <c r="TZ160" s="498"/>
      <c r="UA160" s="498"/>
      <c r="UB160" s="498"/>
      <c r="UC160" s="498"/>
      <c r="UD160" s="498"/>
      <c r="UE160" s="498"/>
      <c r="UF160" s="498"/>
      <c r="UG160" s="498"/>
      <c r="UH160" s="498"/>
      <c r="UI160" s="498"/>
      <c r="UJ160" s="498"/>
      <c r="UK160" s="498"/>
      <c r="UL160" s="498"/>
      <c r="UM160" s="498"/>
      <c r="UN160" s="498"/>
      <c r="UO160" s="498"/>
      <c r="UP160" s="498"/>
      <c r="UQ160" s="498"/>
      <c r="UR160" s="498"/>
      <c r="US160" s="498"/>
      <c r="UT160" s="498"/>
      <c r="UU160" s="498"/>
      <c r="UV160" s="498"/>
      <c r="UW160" s="498"/>
      <c r="UX160" s="498"/>
      <c r="UY160" s="498"/>
      <c r="UZ160" s="498"/>
      <c r="VA160" s="498"/>
      <c r="VB160" s="498"/>
      <c r="VC160" s="498"/>
      <c r="VD160" s="498"/>
      <c r="VE160" s="498"/>
      <c r="VF160" s="498"/>
      <c r="VG160" s="498"/>
      <c r="VH160" s="498"/>
      <c r="VI160" s="498"/>
      <c r="VJ160" s="498"/>
      <c r="VK160" s="498"/>
      <c r="VL160" s="498"/>
      <c r="VM160" s="498"/>
      <c r="VN160" s="498"/>
      <c r="VO160" s="498"/>
      <c r="VP160" s="498"/>
      <c r="VQ160" s="498"/>
      <c r="VR160" s="498"/>
      <c r="VS160" s="498"/>
      <c r="VT160" s="498"/>
      <c r="VU160" s="498"/>
      <c r="VV160" s="498"/>
      <c r="VW160" s="498"/>
      <c r="VX160" s="498"/>
      <c r="VY160" s="498"/>
      <c r="VZ160" s="498"/>
      <c r="WA160" s="498"/>
      <c r="WB160" s="498"/>
      <c r="WC160" s="498"/>
      <c r="WD160" s="498"/>
      <c r="WE160" s="498"/>
      <c r="WF160" s="498"/>
      <c r="WG160" s="498"/>
      <c r="WH160" s="498"/>
      <c r="WI160" s="498"/>
      <c r="WJ160" s="498"/>
      <c r="WK160" s="498"/>
      <c r="WL160" s="498"/>
      <c r="WM160" s="498"/>
      <c r="WN160" s="498"/>
      <c r="WO160" s="498"/>
      <c r="WP160" s="498"/>
      <c r="WQ160" s="498"/>
      <c r="WR160" s="498"/>
      <c r="WS160" s="498"/>
      <c r="WT160" s="498"/>
      <c r="WU160" s="498"/>
      <c r="WV160" s="498"/>
      <c r="WW160" s="498"/>
      <c r="WX160" s="498"/>
      <c r="WY160" s="498"/>
      <c r="WZ160" s="498"/>
      <c r="XA160" s="498"/>
      <c r="XB160" s="498"/>
      <c r="XC160" s="498"/>
      <c r="XD160" s="498"/>
      <c r="XE160" s="498"/>
      <c r="XF160" s="498"/>
      <c r="XG160" s="498"/>
      <c r="XH160" s="498"/>
      <c r="XI160" s="498"/>
      <c r="XJ160" s="498"/>
      <c r="XK160" s="498"/>
      <c r="XL160" s="498"/>
      <c r="XM160" s="498"/>
      <c r="XN160" s="498"/>
      <c r="XO160" s="498"/>
      <c r="XP160" s="498"/>
      <c r="XQ160" s="498"/>
      <c r="XR160" s="498"/>
      <c r="XS160" s="498"/>
      <c r="XT160" s="498"/>
      <c r="XU160" s="498"/>
      <c r="XV160" s="498"/>
      <c r="XW160" s="498"/>
      <c r="XX160" s="498"/>
      <c r="XY160" s="498"/>
      <c r="XZ160" s="498"/>
      <c r="YA160" s="498"/>
      <c r="YB160" s="498"/>
      <c r="YC160" s="498"/>
      <c r="YD160" s="498"/>
      <c r="YE160" s="498"/>
      <c r="YF160" s="498"/>
      <c r="YG160" s="498"/>
      <c r="YH160" s="498"/>
      <c r="YI160" s="498"/>
      <c r="YJ160" s="498"/>
      <c r="YK160" s="498"/>
      <c r="YL160" s="498"/>
      <c r="YM160" s="498"/>
      <c r="YN160" s="498"/>
      <c r="YO160" s="498"/>
      <c r="YP160" s="498"/>
      <c r="YQ160" s="498"/>
      <c r="YR160" s="498"/>
      <c r="YS160" s="498"/>
      <c r="YT160" s="498"/>
      <c r="YU160" s="498"/>
      <c r="YV160" s="498"/>
      <c r="YW160" s="498"/>
      <c r="YX160" s="498"/>
      <c r="YY160" s="498"/>
      <c r="YZ160" s="498"/>
      <c r="ZA160" s="498"/>
      <c r="ZB160" s="498"/>
      <c r="ZC160" s="498"/>
      <c r="ZD160" s="498"/>
      <c r="ZE160" s="498"/>
      <c r="ZF160" s="498"/>
      <c r="ZG160" s="498"/>
      <c r="ZH160" s="498"/>
      <c r="ZI160" s="498"/>
      <c r="ZJ160" s="498"/>
      <c r="ZK160" s="498"/>
      <c r="ZL160" s="498"/>
      <c r="ZM160" s="498"/>
      <c r="ZN160" s="498"/>
      <c r="ZO160" s="498"/>
      <c r="ZP160" s="498"/>
      <c r="ZQ160" s="498"/>
      <c r="ZR160" s="498"/>
      <c r="ZS160" s="498"/>
      <c r="ZT160" s="498"/>
      <c r="ZU160" s="498"/>
      <c r="ZV160" s="498"/>
      <c r="ZW160" s="498"/>
      <c r="ZX160" s="498"/>
      <c r="ZY160" s="498"/>
      <c r="ZZ160" s="498"/>
      <c r="AAA160" s="498"/>
      <c r="AAB160" s="498"/>
      <c r="AAC160" s="498"/>
      <c r="AAD160" s="498"/>
      <c r="AAE160" s="498"/>
      <c r="AAF160" s="498"/>
      <c r="AAG160" s="498"/>
      <c r="AAH160" s="498"/>
      <c r="AAI160" s="498"/>
      <c r="AAJ160" s="498"/>
      <c r="AAK160" s="498"/>
      <c r="AAL160" s="498"/>
      <c r="AAM160" s="498"/>
      <c r="AAN160" s="498"/>
      <c r="AAO160" s="498"/>
      <c r="AAP160" s="498"/>
      <c r="AAQ160" s="498"/>
      <c r="AAR160" s="498"/>
      <c r="AAS160" s="498"/>
      <c r="AAT160" s="498"/>
      <c r="AAU160" s="498"/>
      <c r="AAV160" s="498"/>
      <c r="AAW160" s="498"/>
      <c r="AAX160" s="498"/>
      <c r="AAY160" s="498"/>
      <c r="AAZ160" s="498"/>
      <c r="ABA160" s="498"/>
      <c r="ABB160" s="498"/>
      <c r="ABC160" s="498"/>
      <c r="ABD160" s="498"/>
      <c r="ABE160" s="498"/>
      <c r="ABF160" s="498"/>
      <c r="ABG160" s="498"/>
      <c r="ABH160" s="498"/>
      <c r="ABI160" s="498"/>
      <c r="ABJ160" s="498"/>
      <c r="ABK160" s="498"/>
      <c r="ABL160" s="498"/>
      <c r="ABM160" s="498"/>
      <c r="ABN160" s="498"/>
      <c r="ABO160" s="498"/>
      <c r="ABP160" s="498"/>
      <c r="ABQ160" s="498"/>
      <c r="ABR160" s="498"/>
      <c r="ABS160" s="498"/>
      <c r="ABT160" s="498"/>
      <c r="ABU160" s="498"/>
      <c r="ABV160" s="498"/>
      <c r="ABW160" s="498"/>
      <c r="ABX160" s="498"/>
      <c r="ABY160" s="498"/>
      <c r="ABZ160" s="498"/>
      <c r="ACA160" s="498"/>
      <c r="ACB160" s="498"/>
      <c r="ACC160" s="498"/>
      <c r="ACD160" s="498"/>
      <c r="ACE160" s="498"/>
      <c r="ACF160" s="498"/>
      <c r="ACG160" s="498"/>
      <c r="ACH160" s="498"/>
      <c r="ACI160" s="498"/>
      <c r="ACJ160" s="498"/>
      <c r="ACK160" s="498"/>
      <c r="ACL160" s="498"/>
      <c r="ACM160" s="498"/>
      <c r="ACN160" s="498"/>
      <c r="ACO160" s="498"/>
      <c r="ACP160" s="498"/>
      <c r="ACQ160" s="498"/>
      <c r="ACR160" s="498"/>
      <c r="ACS160" s="498"/>
      <c r="ACT160" s="498"/>
      <c r="ACU160" s="498"/>
      <c r="ACV160" s="498"/>
      <c r="ACW160" s="498"/>
      <c r="ACX160" s="498"/>
      <c r="ACY160" s="498"/>
      <c r="ACZ160" s="498"/>
      <c r="ADA160" s="498"/>
      <c r="ADB160" s="498"/>
      <c r="ADC160" s="498"/>
      <c r="ADD160" s="498"/>
      <c r="ADE160" s="498"/>
      <c r="ADF160" s="498"/>
      <c r="ADG160" s="498"/>
      <c r="ADH160" s="498"/>
      <c r="ADI160" s="498"/>
      <c r="ADJ160" s="498"/>
      <c r="ADK160" s="498"/>
      <c r="ADL160" s="498"/>
      <c r="ADM160" s="498"/>
      <c r="ADN160" s="498"/>
      <c r="ADO160" s="498"/>
      <c r="ADP160" s="498"/>
      <c r="ADQ160" s="498"/>
      <c r="ADR160" s="498"/>
      <c r="ADS160" s="498"/>
      <c r="ADT160" s="498"/>
      <c r="ADU160" s="498"/>
      <c r="ADV160" s="498"/>
      <c r="ADW160" s="498"/>
      <c r="ADX160" s="498"/>
      <c r="ADY160" s="498"/>
      <c r="ADZ160" s="498"/>
      <c r="AEA160" s="498"/>
      <c r="AEB160" s="498"/>
      <c r="AEC160" s="498"/>
      <c r="AED160" s="498"/>
      <c r="AEE160" s="498"/>
      <c r="AEF160" s="498"/>
      <c r="AEG160" s="498"/>
      <c r="AEH160" s="498"/>
      <c r="AEI160" s="498"/>
      <c r="AEJ160" s="498"/>
      <c r="AEK160" s="498"/>
      <c r="AEL160" s="498"/>
      <c r="AEM160" s="498"/>
      <c r="AEN160" s="498"/>
      <c r="AEO160" s="498"/>
      <c r="AEP160" s="498"/>
      <c r="AEQ160" s="498"/>
      <c r="AER160" s="498"/>
      <c r="AES160" s="498"/>
      <c r="AET160" s="498"/>
      <c r="AEU160" s="498"/>
      <c r="AEV160" s="498"/>
      <c r="AEW160" s="498"/>
      <c r="AEX160" s="498"/>
      <c r="AEY160" s="498"/>
      <c r="AEZ160" s="498"/>
      <c r="AFA160" s="498"/>
      <c r="AFB160" s="498"/>
      <c r="AFC160" s="498"/>
      <c r="AFD160" s="498"/>
      <c r="AFE160" s="498"/>
      <c r="AFF160" s="498"/>
      <c r="AFG160" s="498"/>
      <c r="AFH160" s="498"/>
      <c r="AFI160" s="498"/>
      <c r="AFJ160" s="498"/>
      <c r="AFK160" s="498"/>
      <c r="AFL160" s="498"/>
      <c r="AFM160" s="498"/>
      <c r="AFN160" s="498"/>
      <c r="AFO160" s="498"/>
      <c r="AFP160" s="498"/>
      <c r="AFQ160" s="498"/>
      <c r="AFR160" s="498"/>
      <c r="AFS160" s="498"/>
      <c r="AFT160" s="498"/>
      <c r="AFU160" s="498"/>
      <c r="AFV160" s="498"/>
      <c r="AFW160" s="498"/>
      <c r="AFX160" s="498"/>
      <c r="AFY160" s="498"/>
      <c r="AFZ160" s="498"/>
      <c r="AGA160" s="498"/>
      <c r="AGB160" s="498"/>
      <c r="AGC160" s="498"/>
      <c r="AGD160" s="498"/>
      <c r="AGE160" s="498"/>
      <c r="AGF160" s="498"/>
      <c r="AGG160" s="498"/>
      <c r="AGH160" s="498"/>
      <c r="AGI160" s="498"/>
      <c r="AGJ160" s="498"/>
      <c r="AGK160" s="498"/>
      <c r="AGL160" s="498"/>
      <c r="AGM160" s="498"/>
      <c r="AGN160" s="498"/>
      <c r="AGO160" s="498"/>
      <c r="AGP160" s="498"/>
      <c r="AGQ160" s="498"/>
      <c r="AGR160" s="498"/>
      <c r="AGS160" s="498"/>
      <c r="AGT160" s="498"/>
      <c r="AGU160" s="498"/>
      <c r="AGV160" s="498"/>
      <c r="AGW160" s="498"/>
      <c r="AGX160" s="498"/>
      <c r="AGY160" s="498"/>
      <c r="AGZ160" s="498"/>
      <c r="AHA160" s="498"/>
      <c r="AHB160" s="498"/>
      <c r="AHC160" s="498"/>
      <c r="AHD160" s="498"/>
      <c r="AHE160" s="498"/>
      <c r="AHF160" s="498"/>
      <c r="AHG160" s="498"/>
      <c r="AHH160" s="498"/>
      <c r="AHI160" s="498"/>
      <c r="AHJ160" s="498"/>
      <c r="AHK160" s="498"/>
      <c r="AHL160" s="498"/>
      <c r="AHM160" s="498"/>
      <c r="AHN160" s="498"/>
      <c r="AHO160" s="498"/>
      <c r="AHP160" s="498"/>
      <c r="AHQ160" s="498"/>
      <c r="AHR160" s="498"/>
      <c r="AHS160" s="498"/>
      <c r="AHT160" s="498"/>
      <c r="AHU160" s="498"/>
      <c r="AHV160" s="498"/>
      <c r="AHW160" s="498"/>
      <c r="AHX160" s="498"/>
      <c r="AHY160" s="498"/>
      <c r="AHZ160" s="498"/>
      <c r="AIA160" s="498"/>
      <c r="AIB160" s="498"/>
      <c r="AIC160" s="498"/>
      <c r="AID160" s="498"/>
      <c r="AIE160" s="498"/>
      <c r="AIF160" s="498"/>
      <c r="AIG160" s="498"/>
      <c r="AIH160" s="498"/>
      <c r="AII160" s="498"/>
      <c r="AIJ160" s="498"/>
      <c r="AIK160" s="498"/>
      <c r="AIL160" s="498"/>
      <c r="AIM160" s="498"/>
      <c r="AIN160" s="498"/>
      <c r="AIO160" s="498"/>
      <c r="AIP160" s="498"/>
      <c r="AIQ160" s="498"/>
      <c r="AIR160" s="498"/>
      <c r="AIS160" s="498"/>
      <c r="AIT160" s="498"/>
      <c r="AIU160" s="498"/>
      <c r="AIV160" s="498"/>
      <c r="AIW160" s="498"/>
      <c r="AIX160" s="498"/>
      <c r="AIY160" s="498"/>
      <c r="AIZ160" s="498"/>
      <c r="AJA160" s="498"/>
      <c r="AJB160" s="498"/>
      <c r="AJC160" s="498"/>
      <c r="AJD160" s="498"/>
      <c r="AJE160" s="498"/>
      <c r="AJF160" s="498"/>
      <c r="AJG160" s="498"/>
      <c r="AJH160" s="498"/>
      <c r="AJI160" s="498"/>
      <c r="AJJ160" s="498"/>
      <c r="AJK160" s="498"/>
      <c r="AJL160" s="498"/>
      <c r="AJM160" s="498"/>
      <c r="AJN160" s="498"/>
      <c r="AJO160" s="498"/>
      <c r="AJP160" s="498"/>
      <c r="AJQ160" s="498"/>
      <c r="AJR160" s="498"/>
      <c r="AJS160" s="498"/>
      <c r="AJT160" s="498"/>
      <c r="AJU160" s="498"/>
      <c r="AJV160" s="498"/>
      <c r="AJW160" s="498"/>
      <c r="AJX160" s="498"/>
      <c r="AJY160" s="498"/>
      <c r="AJZ160" s="498"/>
      <c r="AKA160" s="498"/>
      <c r="AKB160" s="498"/>
      <c r="AKC160" s="498"/>
      <c r="AKD160" s="498"/>
      <c r="AKE160" s="498"/>
      <c r="AKF160" s="498"/>
      <c r="AKG160" s="498"/>
      <c r="AKH160" s="498"/>
      <c r="AKI160" s="498"/>
      <c r="AKJ160" s="498"/>
      <c r="AKK160" s="498"/>
      <c r="AKL160" s="498"/>
      <c r="AKM160" s="498"/>
      <c r="AKN160" s="498"/>
      <c r="AKO160" s="498"/>
      <c r="AKP160" s="498"/>
      <c r="AKQ160" s="498"/>
      <c r="AKR160" s="498"/>
      <c r="AKS160" s="498"/>
      <c r="AKT160" s="498"/>
      <c r="AKU160" s="498"/>
      <c r="AKV160" s="498"/>
      <c r="AKW160" s="498"/>
      <c r="AKX160" s="498"/>
      <c r="AKY160" s="498"/>
      <c r="AKZ160" s="498"/>
      <c r="ALA160" s="498"/>
      <c r="ALB160" s="498"/>
      <c r="ALC160" s="498"/>
      <c r="ALD160" s="498"/>
      <c r="ALE160" s="498"/>
      <c r="ALF160" s="498"/>
      <c r="ALG160" s="498"/>
      <c r="ALH160" s="498"/>
      <c r="ALI160" s="498"/>
      <c r="ALJ160" s="498"/>
      <c r="ALK160" s="498"/>
      <c r="ALL160" s="498"/>
      <c r="ALM160" s="498"/>
      <c r="ALN160" s="498"/>
      <c r="ALO160" s="498"/>
      <c r="ALP160" s="498"/>
      <c r="ALQ160" s="498"/>
      <c r="ALR160" s="498"/>
      <c r="ALS160" s="498"/>
      <c r="ALT160" s="498"/>
      <c r="ALU160" s="498"/>
      <c r="ALV160" s="498"/>
      <c r="ALW160" s="498"/>
      <c r="ALX160" s="498"/>
      <c r="ALY160" s="498"/>
      <c r="ALZ160" s="498"/>
      <c r="AMA160" s="498"/>
      <c r="AMB160" s="498"/>
      <c r="AMC160" s="498"/>
      <c r="AMD160" s="498"/>
      <c r="AME160" s="498"/>
      <c r="AMF160" s="498"/>
      <c r="AMG160" s="498"/>
      <c r="AMH160" s="498"/>
      <c r="AMI160" s="498"/>
      <c r="AMJ160" s="498"/>
      <c r="AMK160" s="498"/>
      <c r="AML160" s="498"/>
      <c r="AMM160" s="498"/>
      <c r="AMN160" s="498"/>
      <c r="AMO160" s="498"/>
      <c r="AMP160" s="498"/>
      <c r="AMQ160" s="498"/>
      <c r="AMR160" s="498"/>
      <c r="AMS160" s="498"/>
      <c r="AMT160" s="498"/>
      <c r="AMU160" s="498"/>
      <c r="AMV160" s="498"/>
      <c r="AMW160" s="498"/>
      <c r="AMX160" s="498"/>
      <c r="AMY160" s="498"/>
      <c r="AMZ160" s="498"/>
      <c r="ANA160" s="498"/>
      <c r="ANB160" s="498"/>
      <c r="ANC160" s="498"/>
      <c r="AND160" s="498"/>
      <c r="ANE160" s="498"/>
      <c r="ANF160" s="498"/>
      <c r="ANG160" s="498"/>
      <c r="ANH160" s="498"/>
      <c r="ANI160" s="498"/>
      <c r="ANJ160" s="498"/>
      <c r="ANK160" s="498"/>
      <c r="ANL160" s="498"/>
      <c r="ANM160" s="498"/>
      <c r="ANN160" s="498"/>
      <c r="ANO160" s="498"/>
      <c r="ANP160" s="498"/>
      <c r="ANQ160" s="498"/>
      <c r="ANR160" s="498"/>
      <c r="ANS160" s="498"/>
      <c r="ANT160" s="498"/>
      <c r="ANU160" s="498"/>
      <c r="ANV160" s="498"/>
      <c r="ANW160" s="498"/>
      <c r="ANX160" s="498"/>
      <c r="ANY160" s="498"/>
      <c r="ANZ160" s="498"/>
      <c r="AOA160" s="498"/>
      <c r="AOB160" s="498"/>
      <c r="AOC160" s="498"/>
      <c r="AOD160" s="498"/>
      <c r="AOE160" s="498"/>
      <c r="AOF160" s="498"/>
      <c r="AOG160" s="498"/>
      <c r="AOH160" s="498"/>
      <c r="AOI160" s="498"/>
      <c r="AOJ160" s="498"/>
      <c r="AOK160" s="498"/>
      <c r="AOL160" s="498"/>
      <c r="AOM160" s="498"/>
      <c r="AON160" s="498"/>
      <c r="AOO160" s="498"/>
      <c r="AOP160" s="498"/>
      <c r="AOQ160" s="498"/>
      <c r="AOR160" s="498"/>
      <c r="AOS160" s="498"/>
      <c r="AOT160" s="498"/>
      <c r="AOU160" s="498"/>
      <c r="AOV160" s="498"/>
      <c r="AOW160" s="498"/>
      <c r="AOX160" s="498"/>
      <c r="AOY160" s="498"/>
      <c r="AOZ160" s="498"/>
      <c r="APA160" s="498"/>
      <c r="APB160" s="498"/>
      <c r="APC160" s="498"/>
      <c r="APD160" s="498"/>
      <c r="APE160" s="498"/>
      <c r="APF160" s="498"/>
      <c r="APG160" s="498"/>
      <c r="APH160" s="498"/>
      <c r="API160" s="498"/>
      <c r="APJ160" s="498"/>
      <c r="APK160" s="498"/>
      <c r="APL160" s="498"/>
      <c r="APM160" s="498"/>
      <c r="APN160" s="498"/>
      <c r="APO160" s="498"/>
      <c r="APP160" s="498"/>
      <c r="APQ160" s="498"/>
      <c r="APR160" s="498"/>
      <c r="APS160" s="498"/>
      <c r="APT160" s="498"/>
      <c r="APU160" s="498"/>
      <c r="APV160" s="498"/>
      <c r="APW160" s="498"/>
      <c r="APX160" s="498"/>
      <c r="APY160" s="498"/>
      <c r="APZ160" s="498"/>
      <c r="AQA160" s="498"/>
      <c r="AQB160" s="498"/>
      <c r="AQC160" s="498"/>
      <c r="AQD160" s="498"/>
      <c r="AQE160" s="498"/>
      <c r="AQF160" s="498"/>
      <c r="AQG160" s="498"/>
      <c r="AQH160" s="498"/>
      <c r="AQI160" s="498"/>
      <c r="AQJ160" s="498"/>
      <c r="AQK160" s="498"/>
      <c r="AQL160" s="498"/>
      <c r="AQM160" s="498"/>
      <c r="AQN160" s="498"/>
      <c r="AQO160" s="498"/>
      <c r="AQP160" s="498"/>
      <c r="AQQ160" s="498"/>
      <c r="AQR160" s="498"/>
      <c r="AQS160" s="498"/>
      <c r="AQT160" s="498"/>
      <c r="AQU160" s="498"/>
      <c r="AQV160" s="498"/>
      <c r="AQW160" s="498"/>
      <c r="AQX160" s="498"/>
      <c r="AQY160" s="498"/>
      <c r="AQZ160" s="498"/>
      <c r="ARA160" s="498"/>
      <c r="ARB160" s="498"/>
      <c r="ARC160" s="498"/>
      <c r="ARD160" s="498"/>
      <c r="ARE160" s="498"/>
      <c r="ARF160" s="498"/>
      <c r="ARG160" s="498"/>
      <c r="ARH160" s="498"/>
      <c r="ARI160" s="498"/>
      <c r="ARJ160" s="498"/>
      <c r="ARK160" s="498"/>
      <c r="ARL160" s="498"/>
      <c r="ARM160" s="498"/>
      <c r="ARN160" s="498"/>
      <c r="ARO160" s="498"/>
      <c r="ARP160" s="498"/>
      <c r="ARQ160" s="498"/>
      <c r="ARR160" s="498"/>
      <c r="ARS160" s="498"/>
      <c r="ART160" s="498"/>
      <c r="ARU160" s="498"/>
      <c r="ARV160" s="498"/>
      <c r="ARW160" s="498"/>
      <c r="ARX160" s="498"/>
      <c r="ARY160" s="498"/>
      <c r="ARZ160" s="498"/>
      <c r="ASA160" s="498"/>
      <c r="ASB160" s="498"/>
      <c r="ASC160" s="498"/>
      <c r="ASD160" s="498"/>
      <c r="ASE160" s="498"/>
      <c r="ASF160" s="498"/>
      <c r="ASG160" s="498"/>
      <c r="ASH160" s="498"/>
      <c r="ASI160" s="498"/>
      <c r="ASJ160" s="498"/>
      <c r="ASK160" s="498"/>
      <c r="ASL160" s="498"/>
      <c r="ASM160" s="498"/>
      <c r="ASN160" s="498"/>
      <c r="ASO160" s="498"/>
      <c r="ASP160" s="498"/>
      <c r="ASQ160" s="498"/>
      <c r="ASR160" s="498"/>
      <c r="ASS160" s="498"/>
      <c r="AST160" s="498"/>
      <c r="ASU160" s="498"/>
      <c r="ASV160" s="498"/>
      <c r="ASW160" s="498"/>
      <c r="ASX160" s="498"/>
      <c r="ASY160" s="498"/>
      <c r="ASZ160" s="498"/>
      <c r="ATA160" s="498"/>
      <c r="ATB160" s="498"/>
      <c r="ATC160" s="498"/>
      <c r="ATD160" s="498"/>
      <c r="ATE160" s="498"/>
      <c r="ATF160" s="498"/>
      <c r="ATG160" s="498"/>
      <c r="ATH160" s="498"/>
      <c r="ATI160" s="498"/>
      <c r="ATJ160" s="498"/>
      <c r="ATK160" s="498"/>
      <c r="ATL160" s="498"/>
      <c r="ATM160" s="498"/>
      <c r="ATN160" s="498"/>
      <c r="ATO160" s="498"/>
      <c r="ATP160" s="498"/>
      <c r="ATQ160" s="498"/>
      <c r="ATR160" s="498"/>
      <c r="ATS160" s="498"/>
      <c r="ATT160" s="498"/>
      <c r="ATU160" s="498"/>
      <c r="ATV160" s="498"/>
      <c r="ATW160" s="498"/>
      <c r="ATX160" s="498"/>
      <c r="ATY160" s="498"/>
      <c r="ATZ160" s="498"/>
      <c r="AUA160" s="498"/>
      <c r="AUB160" s="498"/>
      <c r="AUC160" s="498"/>
      <c r="AUD160" s="498"/>
      <c r="AUE160" s="498"/>
      <c r="AUF160" s="498"/>
      <c r="AUG160" s="498"/>
      <c r="AUH160" s="498"/>
      <c r="AUI160" s="498"/>
      <c r="AUJ160" s="498"/>
      <c r="AUK160" s="498"/>
      <c r="AUL160" s="498"/>
      <c r="AUM160" s="498"/>
      <c r="AUN160" s="498"/>
      <c r="AUO160" s="498"/>
      <c r="AUP160" s="498"/>
      <c r="AUQ160" s="498"/>
      <c r="AUR160" s="498"/>
      <c r="AUS160" s="498"/>
      <c r="AUT160" s="498"/>
      <c r="AUU160" s="498"/>
      <c r="AUV160" s="498"/>
      <c r="AUW160" s="498"/>
      <c r="AUX160" s="498"/>
      <c r="AUY160" s="498"/>
      <c r="AUZ160" s="498"/>
      <c r="AVA160" s="498"/>
      <c r="AVB160" s="498"/>
      <c r="AVC160" s="498"/>
      <c r="AVD160" s="498"/>
      <c r="AVE160" s="498"/>
      <c r="AVF160" s="498"/>
      <c r="AVG160" s="498"/>
      <c r="AVH160" s="498"/>
      <c r="AVI160" s="498"/>
      <c r="AVJ160" s="498"/>
      <c r="AVK160" s="498"/>
      <c r="AVL160" s="498"/>
      <c r="AVM160" s="498"/>
      <c r="AVN160" s="498"/>
      <c r="AVO160" s="498"/>
      <c r="AVP160" s="498"/>
      <c r="AVQ160" s="498"/>
      <c r="AVR160" s="498"/>
      <c r="AVS160" s="498"/>
      <c r="AVT160" s="498"/>
      <c r="AVU160" s="498"/>
      <c r="AVV160" s="498"/>
      <c r="AVW160" s="498"/>
      <c r="AVX160" s="498"/>
      <c r="AVY160" s="498"/>
      <c r="AVZ160" s="498"/>
      <c r="AWA160" s="498"/>
      <c r="AWB160" s="498"/>
      <c r="AWC160" s="498"/>
      <c r="AWD160" s="498"/>
      <c r="AWE160" s="498"/>
      <c r="AWF160" s="498"/>
      <c r="AWG160" s="498"/>
      <c r="AWH160" s="498"/>
      <c r="AWI160" s="498"/>
      <c r="AWJ160" s="498"/>
      <c r="AWK160" s="498"/>
      <c r="AWL160" s="498"/>
      <c r="AWM160" s="498"/>
      <c r="AWN160" s="498"/>
      <c r="AWO160" s="498"/>
      <c r="AWP160" s="498"/>
      <c r="AWQ160" s="498"/>
      <c r="AWR160" s="498"/>
      <c r="AWS160" s="498"/>
      <c r="AWT160" s="498"/>
      <c r="AWU160" s="498"/>
      <c r="AWV160" s="498"/>
      <c r="AWW160" s="498"/>
      <c r="AWX160" s="498"/>
      <c r="AWY160" s="498"/>
      <c r="AWZ160" s="498"/>
      <c r="AXA160" s="498"/>
      <c r="AXB160" s="498"/>
      <c r="AXC160" s="498"/>
      <c r="AXD160" s="498"/>
      <c r="AXE160" s="498"/>
      <c r="AXF160" s="498"/>
      <c r="AXG160" s="498"/>
      <c r="AXH160" s="498"/>
      <c r="AXI160" s="498"/>
      <c r="AXJ160" s="498"/>
      <c r="AXK160" s="498"/>
      <c r="AXL160" s="498"/>
      <c r="AXM160" s="498"/>
      <c r="AXN160" s="498"/>
      <c r="AXO160" s="498"/>
      <c r="AXP160" s="498"/>
      <c r="AXQ160" s="498"/>
      <c r="AXR160" s="498"/>
      <c r="AXS160" s="498"/>
      <c r="AXT160" s="498"/>
      <c r="AXU160" s="498"/>
      <c r="AXV160" s="498"/>
      <c r="AXW160" s="498"/>
      <c r="AXX160" s="498"/>
      <c r="AXY160" s="498"/>
      <c r="AXZ160" s="498"/>
      <c r="AYA160" s="498"/>
      <c r="AYB160" s="498"/>
      <c r="AYC160" s="498"/>
      <c r="AYD160" s="498"/>
      <c r="AYE160" s="498"/>
      <c r="AYF160" s="498"/>
      <c r="AYG160" s="498"/>
      <c r="AYH160" s="498"/>
      <c r="AYI160" s="498"/>
      <c r="AYJ160" s="498"/>
      <c r="AYK160" s="498"/>
      <c r="AYL160" s="498"/>
      <c r="AYM160" s="498"/>
      <c r="AYN160" s="498"/>
      <c r="AYO160" s="498"/>
      <c r="AYP160" s="498"/>
      <c r="AYQ160" s="498"/>
      <c r="AYR160" s="498"/>
      <c r="AYS160" s="498"/>
      <c r="AYT160" s="498"/>
      <c r="AYU160" s="498"/>
      <c r="AYV160" s="498"/>
      <c r="AYW160" s="498"/>
      <c r="AYX160" s="498"/>
      <c r="AYY160" s="498"/>
      <c r="AYZ160" s="498"/>
      <c r="AZA160" s="498"/>
      <c r="AZB160" s="498"/>
      <c r="AZC160" s="498"/>
      <c r="AZD160" s="498"/>
      <c r="AZE160" s="498"/>
      <c r="AZF160" s="498"/>
      <c r="AZG160" s="498"/>
      <c r="AZH160" s="498"/>
      <c r="AZI160" s="498"/>
      <c r="AZJ160" s="498"/>
      <c r="AZK160" s="498"/>
      <c r="AZL160" s="498"/>
      <c r="AZM160" s="498"/>
      <c r="AZN160" s="498"/>
      <c r="AZO160" s="498"/>
      <c r="AZP160" s="498"/>
      <c r="AZQ160" s="498"/>
      <c r="AZR160" s="498"/>
      <c r="AZS160" s="498"/>
      <c r="AZT160" s="498"/>
      <c r="AZU160" s="498"/>
      <c r="AZV160" s="498"/>
      <c r="AZW160" s="498"/>
      <c r="AZX160" s="498"/>
      <c r="AZY160" s="498"/>
      <c r="AZZ160" s="498"/>
      <c r="BAA160" s="498"/>
      <c r="BAB160" s="498"/>
      <c r="BAC160" s="498"/>
      <c r="BAD160" s="498"/>
      <c r="BAE160" s="498"/>
      <c r="BAF160" s="498"/>
      <c r="BAG160" s="498"/>
      <c r="BAH160" s="498"/>
      <c r="BAI160" s="498"/>
      <c r="BAJ160" s="498"/>
      <c r="BAK160" s="498"/>
      <c r="BAL160" s="498"/>
      <c r="BAM160" s="498"/>
      <c r="BAN160" s="498"/>
      <c r="BAO160" s="498"/>
      <c r="BAP160" s="498"/>
      <c r="BAQ160" s="498"/>
      <c r="BAR160" s="498"/>
      <c r="BAS160" s="498"/>
      <c r="BAT160" s="498"/>
      <c r="BAU160" s="498"/>
      <c r="BAV160" s="498"/>
      <c r="BAW160" s="498"/>
      <c r="BAX160" s="498"/>
      <c r="BAY160" s="498"/>
      <c r="BAZ160" s="498"/>
      <c r="BBA160" s="498"/>
      <c r="BBB160" s="498"/>
      <c r="BBC160" s="498"/>
      <c r="BBD160" s="498"/>
      <c r="BBE160" s="498"/>
      <c r="BBF160" s="498"/>
      <c r="BBG160" s="498"/>
      <c r="BBH160" s="498"/>
      <c r="BBI160" s="498"/>
      <c r="BBJ160" s="498"/>
      <c r="BBK160" s="498"/>
      <c r="BBL160" s="498"/>
      <c r="BBM160" s="498"/>
      <c r="BBN160" s="498"/>
      <c r="BBO160" s="498"/>
      <c r="BBP160" s="498"/>
      <c r="BBQ160" s="498"/>
      <c r="BBR160" s="498"/>
      <c r="BBS160" s="498"/>
      <c r="BBT160" s="498"/>
      <c r="BBU160" s="498"/>
      <c r="BBV160" s="498"/>
      <c r="BBW160" s="498"/>
      <c r="BBX160" s="498"/>
      <c r="BBY160" s="498"/>
      <c r="BBZ160" s="498"/>
      <c r="BCA160" s="498"/>
      <c r="BCB160" s="498"/>
      <c r="BCC160" s="498"/>
      <c r="BCD160" s="498"/>
      <c r="BCE160" s="498"/>
      <c r="BCF160" s="498"/>
      <c r="BCG160" s="498"/>
      <c r="BCH160" s="498"/>
      <c r="BCI160" s="498"/>
      <c r="BCJ160" s="498"/>
      <c r="BCK160" s="498"/>
      <c r="BCL160" s="498"/>
      <c r="BCM160" s="498"/>
      <c r="BCN160" s="498"/>
      <c r="BCO160" s="498"/>
      <c r="BCP160" s="498"/>
      <c r="BCQ160" s="498"/>
      <c r="BCR160" s="498"/>
      <c r="BCS160" s="498"/>
      <c r="BCT160" s="498"/>
      <c r="BCU160" s="498"/>
      <c r="BCV160" s="498"/>
      <c r="BCW160" s="498"/>
      <c r="BCX160" s="498"/>
      <c r="BCY160" s="498"/>
      <c r="BCZ160" s="498"/>
      <c r="BDA160" s="498"/>
      <c r="BDB160" s="498"/>
      <c r="BDC160" s="498"/>
      <c r="BDD160" s="498"/>
      <c r="BDE160" s="498"/>
      <c r="BDF160" s="498"/>
      <c r="BDG160" s="498"/>
      <c r="BDH160" s="498"/>
      <c r="BDI160" s="498"/>
      <c r="BDJ160" s="498"/>
      <c r="BDK160" s="498"/>
      <c r="BDL160" s="498"/>
      <c r="BDM160" s="498"/>
      <c r="BDN160" s="498"/>
      <c r="BDO160" s="498"/>
      <c r="BDP160" s="498"/>
      <c r="BDQ160" s="498"/>
      <c r="BDR160" s="498"/>
      <c r="BDS160" s="498"/>
      <c r="BDT160" s="498"/>
      <c r="BDU160" s="498"/>
      <c r="BDV160" s="498"/>
      <c r="BDW160" s="498"/>
      <c r="BDX160" s="498"/>
      <c r="BDY160" s="498"/>
      <c r="BDZ160" s="498"/>
      <c r="BEA160" s="498"/>
      <c r="BEB160" s="498"/>
      <c r="BEC160" s="498"/>
      <c r="BED160" s="498"/>
      <c r="BEE160" s="498"/>
      <c r="BEF160" s="498"/>
      <c r="BEG160" s="498"/>
      <c r="BEH160" s="498"/>
      <c r="BEI160" s="498"/>
      <c r="BEJ160" s="498"/>
      <c r="BEK160" s="498"/>
      <c r="BEL160" s="498"/>
      <c r="BEM160" s="498"/>
      <c r="BEN160" s="498"/>
      <c r="BEO160" s="498"/>
      <c r="BEP160" s="498"/>
      <c r="BEQ160" s="498"/>
      <c r="BER160" s="498"/>
      <c r="BES160" s="498"/>
      <c r="BET160" s="498"/>
      <c r="BEU160" s="498"/>
      <c r="BEV160" s="498"/>
      <c r="BEW160" s="498"/>
      <c r="BEX160" s="498"/>
      <c r="BEY160" s="498"/>
      <c r="BEZ160" s="498"/>
      <c r="BFA160" s="498"/>
      <c r="BFB160" s="498"/>
      <c r="BFC160" s="498"/>
      <c r="BFD160" s="498"/>
      <c r="BFE160" s="498"/>
      <c r="BFF160" s="498"/>
      <c r="BFG160" s="498"/>
      <c r="BFH160" s="498"/>
      <c r="BFI160" s="498"/>
      <c r="BFJ160" s="498"/>
      <c r="BFK160" s="498"/>
      <c r="BFL160" s="498"/>
      <c r="BFM160" s="498"/>
      <c r="BFN160" s="498"/>
      <c r="BFO160" s="498"/>
      <c r="BFP160" s="498"/>
      <c r="BFQ160" s="498"/>
      <c r="BFR160" s="498"/>
      <c r="BFS160" s="498"/>
      <c r="BFT160" s="498"/>
      <c r="BFU160" s="498"/>
      <c r="BFV160" s="498"/>
      <c r="BFW160" s="498"/>
      <c r="BFX160" s="498"/>
      <c r="BFY160" s="498"/>
      <c r="BFZ160" s="498"/>
      <c r="BGA160" s="498"/>
      <c r="BGB160" s="498"/>
      <c r="BGC160" s="498"/>
      <c r="BGD160" s="498"/>
      <c r="BGE160" s="498"/>
      <c r="BGF160" s="498"/>
      <c r="BGG160" s="498"/>
      <c r="BGH160" s="498"/>
      <c r="BGI160" s="498"/>
      <c r="BGJ160" s="498"/>
      <c r="BGK160" s="498"/>
      <c r="BGL160" s="498"/>
      <c r="BGM160" s="498"/>
      <c r="BGN160" s="498"/>
      <c r="BGO160" s="498"/>
      <c r="BGP160" s="498"/>
      <c r="BGQ160" s="498"/>
      <c r="BGR160" s="498"/>
      <c r="BGS160" s="498"/>
      <c r="BGT160" s="498"/>
      <c r="BGU160" s="498"/>
      <c r="BGV160" s="498"/>
      <c r="BGW160" s="498"/>
      <c r="BGX160" s="498"/>
      <c r="BGY160" s="498"/>
      <c r="BGZ160" s="498"/>
      <c r="BHA160" s="498"/>
      <c r="BHB160" s="498"/>
      <c r="BHC160" s="498"/>
      <c r="BHD160" s="498"/>
      <c r="BHE160" s="498"/>
      <c r="BHF160" s="498"/>
      <c r="BHG160" s="498"/>
      <c r="BHH160" s="498"/>
      <c r="BHI160" s="498"/>
      <c r="BHJ160" s="498"/>
      <c r="BHK160" s="498"/>
      <c r="BHL160" s="498"/>
      <c r="BHM160" s="498"/>
      <c r="BHN160" s="498"/>
      <c r="BHO160" s="498"/>
      <c r="BHP160" s="498"/>
      <c r="BHQ160" s="498"/>
      <c r="BHR160" s="498"/>
      <c r="BHS160" s="498"/>
      <c r="BHT160" s="498"/>
      <c r="BHU160" s="498"/>
      <c r="BHV160" s="498"/>
      <c r="BHW160" s="498"/>
      <c r="BHX160" s="498"/>
      <c r="BHY160" s="498"/>
      <c r="BHZ160" s="498"/>
      <c r="BIA160" s="498"/>
      <c r="BIB160" s="498"/>
      <c r="BIC160" s="498"/>
      <c r="BID160" s="498"/>
      <c r="BIE160" s="498"/>
      <c r="BIF160" s="498"/>
      <c r="BIG160" s="498"/>
      <c r="BIH160" s="498"/>
      <c r="BII160" s="498"/>
      <c r="BIJ160" s="498"/>
      <c r="BIK160" s="498"/>
      <c r="BIL160" s="498"/>
      <c r="BIM160" s="498"/>
      <c r="BIN160" s="498"/>
      <c r="BIO160" s="498"/>
      <c r="BIP160" s="498"/>
      <c r="BIQ160" s="498"/>
      <c r="BIR160" s="498"/>
      <c r="BIS160" s="498"/>
      <c r="BIT160" s="498"/>
      <c r="BIU160" s="498"/>
      <c r="BIV160" s="498"/>
      <c r="BIW160" s="498"/>
      <c r="BIX160" s="498"/>
      <c r="BIY160" s="498"/>
      <c r="BIZ160" s="498"/>
      <c r="BJA160" s="498"/>
      <c r="BJB160" s="498"/>
      <c r="BJC160" s="498"/>
      <c r="BJD160" s="498"/>
      <c r="BJE160" s="498"/>
      <c r="BJF160" s="498"/>
      <c r="BJG160" s="498"/>
      <c r="BJH160" s="498"/>
      <c r="BJI160" s="498"/>
      <c r="BJJ160" s="498"/>
      <c r="BJK160" s="498"/>
      <c r="BJL160" s="498"/>
      <c r="BJM160" s="498"/>
      <c r="BJN160" s="498"/>
      <c r="BJO160" s="498"/>
      <c r="BJP160" s="498"/>
      <c r="BJQ160" s="498"/>
      <c r="BJR160" s="498"/>
      <c r="BJS160" s="498"/>
      <c r="BJT160" s="498"/>
      <c r="BJU160" s="498"/>
      <c r="BJV160" s="498"/>
      <c r="BJW160" s="498"/>
      <c r="BJX160" s="498"/>
      <c r="BJY160" s="498"/>
      <c r="BJZ160" s="498"/>
      <c r="BKA160" s="498"/>
      <c r="BKB160" s="498"/>
      <c r="BKC160" s="498"/>
      <c r="BKD160" s="498"/>
      <c r="BKE160" s="498"/>
      <c r="BKF160" s="498"/>
      <c r="BKG160" s="498"/>
      <c r="BKH160" s="498"/>
      <c r="BKI160" s="498"/>
      <c r="BKJ160" s="498"/>
      <c r="BKK160" s="498"/>
      <c r="BKL160" s="498"/>
      <c r="BKM160" s="498"/>
      <c r="BKN160" s="498"/>
      <c r="BKO160" s="498"/>
      <c r="BKP160" s="498"/>
      <c r="BKQ160" s="498"/>
      <c r="BKR160" s="498"/>
      <c r="BKS160" s="498"/>
      <c r="BKT160" s="498"/>
      <c r="BKU160" s="498"/>
      <c r="BKV160" s="498"/>
      <c r="BKW160" s="498"/>
      <c r="BKX160" s="498"/>
      <c r="BKY160" s="498"/>
      <c r="BKZ160" s="498"/>
      <c r="BLA160" s="498"/>
      <c r="BLB160" s="498"/>
      <c r="BLC160" s="498"/>
      <c r="BLD160" s="498"/>
      <c r="BLE160" s="498"/>
      <c r="BLF160" s="498"/>
      <c r="BLG160" s="498"/>
      <c r="BLH160" s="498"/>
      <c r="BLI160" s="498"/>
      <c r="BLJ160" s="498"/>
      <c r="BLK160" s="498"/>
      <c r="BLL160" s="498"/>
      <c r="BLM160" s="498"/>
      <c r="BLN160" s="498"/>
      <c r="BLO160" s="498"/>
      <c r="BLP160" s="498"/>
      <c r="BLQ160" s="498"/>
      <c r="BLR160" s="498"/>
      <c r="BLS160" s="498"/>
      <c r="BLT160" s="498"/>
      <c r="BLU160" s="498"/>
      <c r="BLV160" s="498"/>
      <c r="BLW160" s="498"/>
      <c r="BLX160" s="498"/>
      <c r="BLY160" s="498"/>
      <c r="BLZ160" s="498"/>
      <c r="BMA160" s="498"/>
      <c r="BMB160" s="498"/>
      <c r="BMC160" s="498"/>
      <c r="BMD160" s="498"/>
      <c r="BME160" s="498"/>
      <c r="BMF160" s="498"/>
      <c r="BMG160" s="498"/>
      <c r="BMH160" s="498"/>
      <c r="BMI160" s="498"/>
      <c r="BMJ160" s="498"/>
      <c r="BMK160" s="498"/>
      <c r="BML160" s="498"/>
      <c r="BMM160" s="498"/>
      <c r="BMN160" s="498"/>
      <c r="BMO160" s="498"/>
      <c r="BMP160" s="498"/>
      <c r="BMQ160" s="498"/>
      <c r="BMR160" s="498"/>
      <c r="BMS160" s="498"/>
      <c r="BMT160" s="498"/>
      <c r="BMU160" s="498"/>
      <c r="BMV160" s="498"/>
      <c r="BMW160" s="498"/>
      <c r="BMX160" s="498"/>
      <c r="BMY160" s="498"/>
      <c r="BMZ160" s="498"/>
      <c r="BNA160" s="498"/>
      <c r="BNB160" s="498"/>
      <c r="BNC160" s="498"/>
      <c r="BND160" s="498"/>
      <c r="BNE160" s="498"/>
      <c r="BNF160" s="498"/>
      <c r="BNG160" s="498"/>
      <c r="BNH160" s="498"/>
      <c r="BNI160" s="498"/>
      <c r="BNJ160" s="498"/>
      <c r="BNK160" s="498"/>
      <c r="BNL160" s="498"/>
      <c r="BNM160" s="498"/>
      <c r="BNN160" s="498"/>
      <c r="BNO160" s="498"/>
      <c r="BNP160" s="498"/>
      <c r="BNQ160" s="498"/>
      <c r="BNR160" s="498"/>
      <c r="BNS160" s="498"/>
      <c r="BNT160" s="498"/>
      <c r="BNU160" s="498"/>
      <c r="BNV160" s="498"/>
      <c r="BNW160" s="498"/>
      <c r="BNX160" s="498"/>
      <c r="BNY160" s="498"/>
      <c r="BNZ160" s="498"/>
      <c r="BOA160" s="498"/>
      <c r="BOB160" s="498"/>
      <c r="BOC160" s="498"/>
      <c r="BOD160" s="498"/>
      <c r="BOE160" s="498"/>
      <c r="BOF160" s="498"/>
      <c r="BOG160" s="498"/>
      <c r="BOH160" s="498"/>
      <c r="BOI160" s="498"/>
      <c r="BOJ160" s="498"/>
      <c r="BOK160" s="498"/>
      <c r="BOL160" s="498"/>
      <c r="BOM160" s="498"/>
      <c r="BON160" s="498"/>
      <c r="BOO160" s="498"/>
      <c r="BOP160" s="498"/>
      <c r="BOQ160" s="498"/>
      <c r="BOR160" s="498"/>
      <c r="BOS160" s="498"/>
      <c r="BOT160" s="498"/>
      <c r="BOU160" s="498"/>
      <c r="BOV160" s="498"/>
      <c r="BOW160" s="498"/>
      <c r="BOX160" s="498"/>
      <c r="BOY160" s="498"/>
      <c r="BOZ160" s="498"/>
      <c r="BPA160" s="498"/>
      <c r="BPB160" s="498"/>
      <c r="BPC160" s="498"/>
      <c r="BPD160" s="498"/>
      <c r="BPE160" s="498"/>
      <c r="BPF160" s="498"/>
      <c r="BPG160" s="498"/>
      <c r="BPH160" s="498"/>
      <c r="BPI160" s="498"/>
      <c r="BPJ160" s="498"/>
      <c r="BPK160" s="498"/>
      <c r="BPL160" s="498"/>
      <c r="BPM160" s="498"/>
      <c r="BPN160" s="498"/>
      <c r="BPO160" s="498"/>
      <c r="BPP160" s="498"/>
      <c r="BPQ160" s="498"/>
      <c r="BPR160" s="498"/>
      <c r="BPS160" s="498"/>
      <c r="BPT160" s="498"/>
      <c r="BPU160" s="498"/>
      <c r="BPV160" s="498"/>
      <c r="BPW160" s="498"/>
      <c r="BPX160" s="498"/>
      <c r="BPY160" s="498"/>
      <c r="BPZ160" s="498"/>
      <c r="BQA160" s="498"/>
      <c r="BQB160" s="498"/>
      <c r="BQC160" s="498"/>
      <c r="BQD160" s="498"/>
      <c r="BQE160" s="498"/>
      <c r="BQF160" s="498"/>
      <c r="BQG160" s="498"/>
      <c r="BQH160" s="498"/>
      <c r="BQI160" s="498"/>
      <c r="BQJ160" s="498"/>
      <c r="BQK160" s="498"/>
      <c r="BQL160" s="498"/>
      <c r="BQM160" s="498"/>
      <c r="BQN160" s="498"/>
      <c r="BQO160" s="498"/>
      <c r="BQP160" s="498"/>
      <c r="BQQ160" s="498"/>
      <c r="BQR160" s="498"/>
      <c r="BQS160" s="498"/>
      <c r="BQT160" s="498"/>
      <c r="BQU160" s="498"/>
      <c r="BQV160" s="498"/>
      <c r="BQW160" s="498"/>
      <c r="BQX160" s="498"/>
      <c r="BQY160" s="498"/>
      <c r="BQZ160" s="498"/>
      <c r="BRA160" s="498"/>
      <c r="BRB160" s="498"/>
      <c r="BRC160" s="498"/>
      <c r="BRD160" s="498"/>
      <c r="BRE160" s="498"/>
      <c r="BRF160" s="498"/>
      <c r="BRG160" s="498"/>
      <c r="BRH160" s="498"/>
      <c r="BRI160" s="498"/>
      <c r="BRJ160" s="498"/>
      <c r="BRK160" s="498"/>
      <c r="BRL160" s="498"/>
      <c r="BRM160" s="498"/>
      <c r="BRN160" s="498"/>
      <c r="BRO160" s="498"/>
      <c r="BRP160" s="498"/>
      <c r="BRQ160" s="498"/>
      <c r="BRR160" s="498"/>
      <c r="BRS160" s="498"/>
      <c r="BRT160" s="498"/>
      <c r="BRU160" s="498"/>
      <c r="BRV160" s="498"/>
      <c r="BRW160" s="498"/>
      <c r="BRX160" s="498"/>
      <c r="BRY160" s="498"/>
      <c r="BRZ160" s="498"/>
      <c r="BSA160" s="498"/>
      <c r="BSB160" s="498"/>
      <c r="BSC160" s="498"/>
      <c r="BSD160" s="498"/>
      <c r="BSE160" s="498"/>
      <c r="BSF160" s="498"/>
      <c r="BSG160" s="498"/>
      <c r="BSH160" s="498"/>
      <c r="BSI160" s="498"/>
      <c r="BSJ160" s="498"/>
      <c r="BSK160" s="498"/>
      <c r="BSL160" s="498"/>
      <c r="BSM160" s="498"/>
      <c r="BSN160" s="498"/>
      <c r="BSO160" s="498"/>
      <c r="BSP160" s="498"/>
      <c r="BSQ160" s="498"/>
      <c r="BSR160" s="498"/>
      <c r="BSS160" s="498"/>
      <c r="BST160" s="498"/>
      <c r="BSU160" s="498"/>
      <c r="BSV160" s="498"/>
      <c r="BSW160" s="498"/>
      <c r="BSX160" s="498"/>
      <c r="BSY160" s="498"/>
      <c r="BSZ160" s="498"/>
      <c r="BTA160" s="498"/>
      <c r="BTB160" s="498"/>
      <c r="BTC160" s="498"/>
      <c r="BTD160" s="498"/>
      <c r="BTE160" s="498"/>
      <c r="BTF160" s="498"/>
      <c r="BTG160" s="498"/>
      <c r="BTH160" s="498"/>
      <c r="BTI160" s="498"/>
      <c r="BTJ160" s="498"/>
      <c r="BTK160" s="498"/>
      <c r="BTL160" s="498"/>
      <c r="BTM160" s="498"/>
      <c r="BTN160" s="498"/>
      <c r="BTO160" s="498"/>
      <c r="BTP160" s="498"/>
      <c r="BTQ160" s="498"/>
      <c r="BTR160" s="498"/>
      <c r="BTS160" s="498"/>
      <c r="BTT160" s="498"/>
      <c r="BTU160" s="498"/>
      <c r="BTV160" s="498"/>
      <c r="BTW160" s="498"/>
      <c r="BTX160" s="498"/>
      <c r="BTY160" s="498"/>
      <c r="BTZ160" s="498"/>
      <c r="BUA160" s="498"/>
      <c r="BUB160" s="498"/>
      <c r="BUC160" s="498"/>
      <c r="BUD160" s="498"/>
      <c r="BUE160" s="498"/>
      <c r="BUF160" s="498"/>
      <c r="BUG160" s="498"/>
      <c r="BUH160" s="498"/>
      <c r="BUI160" s="498"/>
      <c r="BUJ160" s="498"/>
      <c r="BUK160" s="498"/>
      <c r="BUL160" s="498"/>
      <c r="BUM160" s="498"/>
      <c r="BUN160" s="498"/>
      <c r="BUO160" s="498"/>
      <c r="BUP160" s="498"/>
      <c r="BUQ160" s="498"/>
      <c r="BUR160" s="498"/>
      <c r="BUS160" s="498"/>
      <c r="BUT160" s="498"/>
      <c r="BUU160" s="498"/>
      <c r="BUV160" s="498"/>
      <c r="BUW160" s="498"/>
      <c r="BUX160" s="498"/>
      <c r="BUY160" s="498"/>
      <c r="BUZ160" s="498"/>
      <c r="BVA160" s="498"/>
      <c r="BVB160" s="498"/>
      <c r="BVC160" s="498"/>
      <c r="BVD160" s="498"/>
      <c r="BVE160" s="498"/>
      <c r="BVF160" s="498"/>
      <c r="BVG160" s="498"/>
      <c r="BVH160" s="498"/>
      <c r="BVI160" s="498"/>
      <c r="BVJ160" s="498"/>
      <c r="BVK160" s="498"/>
      <c r="BVL160" s="498"/>
      <c r="BVM160" s="498"/>
      <c r="BVN160" s="498"/>
      <c r="BVO160" s="498"/>
      <c r="BVP160" s="498"/>
      <c r="BVQ160" s="498"/>
      <c r="BVR160" s="498"/>
      <c r="BVS160" s="498"/>
      <c r="BVT160" s="498"/>
      <c r="BVU160" s="498"/>
      <c r="BVV160" s="498"/>
      <c r="BVW160" s="498"/>
      <c r="BVX160" s="498"/>
      <c r="BVY160" s="498"/>
      <c r="BVZ160" s="498"/>
      <c r="BWA160" s="498"/>
      <c r="BWB160" s="498"/>
      <c r="BWC160" s="498"/>
      <c r="BWD160" s="498"/>
      <c r="BWE160" s="498"/>
      <c r="BWF160" s="498"/>
      <c r="BWG160" s="498"/>
      <c r="BWH160" s="498"/>
      <c r="BWI160" s="498"/>
      <c r="BWJ160" s="498"/>
      <c r="BWK160" s="498"/>
      <c r="BWL160" s="498"/>
      <c r="BWM160" s="498"/>
      <c r="BWN160" s="498"/>
      <c r="BWO160" s="498"/>
      <c r="BWP160" s="498"/>
      <c r="BWQ160" s="498"/>
      <c r="BWR160" s="498"/>
      <c r="BWS160" s="498"/>
      <c r="BWT160" s="498"/>
      <c r="BWU160" s="498"/>
      <c r="BWV160" s="498"/>
      <c r="BWW160" s="498"/>
      <c r="BWX160" s="498"/>
      <c r="BWY160" s="498"/>
      <c r="BWZ160" s="498"/>
      <c r="BXA160" s="498"/>
      <c r="BXB160" s="498"/>
      <c r="BXC160" s="498"/>
      <c r="BXD160" s="498"/>
      <c r="BXE160" s="498"/>
      <c r="BXF160" s="498"/>
      <c r="BXG160" s="498"/>
      <c r="BXH160" s="498"/>
      <c r="BXI160" s="498"/>
      <c r="BXJ160" s="498"/>
      <c r="BXK160" s="498"/>
      <c r="BXL160" s="498"/>
      <c r="BXM160" s="498"/>
      <c r="BXN160" s="498"/>
      <c r="BXO160" s="498"/>
      <c r="BXP160" s="498"/>
      <c r="BXQ160" s="498"/>
      <c r="BXR160" s="498"/>
      <c r="BXS160" s="498"/>
      <c r="BXT160" s="498"/>
      <c r="BXU160" s="498"/>
      <c r="BXV160" s="498"/>
      <c r="BXW160" s="498"/>
      <c r="BXX160" s="498"/>
      <c r="BXY160" s="498"/>
      <c r="BXZ160" s="498"/>
      <c r="BYA160" s="498"/>
      <c r="BYB160" s="498"/>
      <c r="BYC160" s="498"/>
      <c r="BYD160" s="498"/>
      <c r="BYE160" s="498"/>
      <c r="BYF160" s="498"/>
      <c r="BYG160" s="498"/>
      <c r="BYH160" s="498"/>
      <c r="BYI160" s="498"/>
      <c r="BYJ160" s="498"/>
      <c r="BYK160" s="498"/>
      <c r="BYL160" s="498"/>
      <c r="BYM160" s="498"/>
      <c r="BYN160" s="498"/>
      <c r="BYO160" s="498"/>
      <c r="BYP160" s="498"/>
      <c r="BYQ160" s="498"/>
      <c r="BYR160" s="498"/>
      <c r="BYS160" s="498"/>
      <c r="BYT160" s="498"/>
      <c r="BYU160" s="498"/>
      <c r="BYV160" s="498"/>
      <c r="BYW160" s="498"/>
      <c r="BYX160" s="498"/>
      <c r="BYY160" s="498"/>
      <c r="BYZ160" s="498"/>
      <c r="BZA160" s="498"/>
      <c r="BZB160" s="498"/>
      <c r="BZC160" s="498"/>
      <c r="BZD160" s="498"/>
      <c r="BZE160" s="498"/>
      <c r="BZF160" s="498"/>
      <c r="BZG160" s="498"/>
      <c r="BZH160" s="498"/>
      <c r="BZI160" s="498"/>
      <c r="BZJ160" s="498"/>
      <c r="BZK160" s="498"/>
      <c r="BZL160" s="498"/>
      <c r="BZM160" s="498"/>
      <c r="BZN160" s="498"/>
      <c r="BZO160" s="498"/>
      <c r="BZP160" s="498"/>
      <c r="BZQ160" s="498"/>
      <c r="BZR160" s="498"/>
      <c r="BZS160" s="498"/>
      <c r="BZT160" s="498"/>
      <c r="BZU160" s="498"/>
      <c r="BZV160" s="498"/>
      <c r="BZW160" s="498"/>
      <c r="BZX160" s="498"/>
      <c r="BZY160" s="498"/>
      <c r="BZZ160" s="498"/>
      <c r="CAA160" s="498"/>
      <c r="CAB160" s="498"/>
      <c r="CAC160" s="498"/>
      <c r="CAD160" s="498"/>
      <c r="CAE160" s="498"/>
      <c r="CAF160" s="498"/>
      <c r="CAG160" s="498"/>
      <c r="CAH160" s="498"/>
      <c r="CAI160" s="498"/>
      <c r="CAJ160" s="498"/>
      <c r="CAK160" s="498"/>
      <c r="CAL160" s="498"/>
      <c r="CAM160" s="498"/>
      <c r="CAN160" s="498"/>
      <c r="CAO160" s="498"/>
      <c r="CAP160" s="498"/>
      <c r="CAQ160" s="498"/>
      <c r="CAR160" s="498"/>
      <c r="CAS160" s="498"/>
      <c r="CAT160" s="498"/>
      <c r="CAU160" s="498"/>
      <c r="CAV160" s="498"/>
      <c r="CAW160" s="498"/>
      <c r="CAX160" s="498"/>
      <c r="CAY160" s="498"/>
      <c r="CAZ160" s="498"/>
      <c r="CBA160" s="498"/>
      <c r="CBB160" s="498"/>
      <c r="CBC160" s="498"/>
      <c r="CBD160" s="498"/>
      <c r="CBE160" s="498"/>
      <c r="CBF160" s="498"/>
      <c r="CBG160" s="498"/>
      <c r="CBH160" s="498"/>
      <c r="CBI160" s="498"/>
      <c r="CBJ160" s="498"/>
      <c r="CBK160" s="498"/>
      <c r="CBL160" s="498"/>
      <c r="CBM160" s="498"/>
      <c r="CBN160" s="498"/>
      <c r="CBO160" s="498"/>
      <c r="CBP160" s="498"/>
      <c r="CBQ160" s="498"/>
      <c r="CBR160" s="498"/>
      <c r="CBS160" s="498"/>
      <c r="CBT160" s="498"/>
      <c r="CBU160" s="498"/>
      <c r="CBV160" s="498"/>
      <c r="CBW160" s="498"/>
      <c r="CBX160" s="498"/>
      <c r="CBY160" s="498"/>
      <c r="CBZ160" s="498"/>
      <c r="CCA160" s="498"/>
      <c r="CCB160" s="498"/>
      <c r="CCC160" s="498"/>
      <c r="CCD160" s="498"/>
      <c r="CCE160" s="498"/>
      <c r="CCF160" s="498"/>
      <c r="CCG160" s="498"/>
      <c r="CCH160" s="498"/>
      <c r="CCI160" s="498"/>
      <c r="CCJ160" s="498"/>
      <c r="CCK160" s="498"/>
      <c r="CCL160" s="498"/>
      <c r="CCM160" s="498"/>
      <c r="CCN160" s="498"/>
      <c r="CCO160" s="498"/>
      <c r="CCP160" s="498"/>
      <c r="CCQ160" s="498"/>
      <c r="CCR160" s="498"/>
      <c r="CCS160" s="498"/>
      <c r="CCT160" s="498"/>
      <c r="CCU160" s="498"/>
      <c r="CCV160" s="498"/>
      <c r="CCW160" s="498"/>
      <c r="CCX160" s="498"/>
      <c r="CCY160" s="498"/>
      <c r="CCZ160" s="498"/>
      <c r="CDA160" s="498"/>
      <c r="CDB160" s="498"/>
      <c r="CDC160" s="498"/>
      <c r="CDD160" s="498"/>
      <c r="CDE160" s="498"/>
      <c r="CDF160" s="498"/>
      <c r="CDG160" s="498"/>
      <c r="CDH160" s="498"/>
      <c r="CDI160" s="498"/>
      <c r="CDJ160" s="498"/>
      <c r="CDK160" s="498"/>
      <c r="CDL160" s="498"/>
      <c r="CDM160" s="498"/>
      <c r="CDN160" s="498"/>
      <c r="CDO160" s="498"/>
      <c r="CDP160" s="498"/>
      <c r="CDQ160" s="498"/>
      <c r="CDR160" s="498"/>
      <c r="CDS160" s="498"/>
      <c r="CDT160" s="498"/>
      <c r="CDU160" s="498"/>
      <c r="CDV160" s="498"/>
      <c r="CDW160" s="498"/>
      <c r="CDX160" s="498"/>
      <c r="CDY160" s="498"/>
      <c r="CDZ160" s="498"/>
      <c r="CEA160" s="498"/>
      <c r="CEB160" s="498"/>
      <c r="CEC160" s="498"/>
      <c r="CED160" s="498"/>
      <c r="CEE160" s="498"/>
      <c r="CEF160" s="498"/>
      <c r="CEG160" s="498"/>
      <c r="CEH160" s="498"/>
      <c r="CEI160" s="498"/>
      <c r="CEJ160" s="498"/>
      <c r="CEK160" s="498"/>
      <c r="CEL160" s="498"/>
      <c r="CEM160" s="498"/>
      <c r="CEN160" s="498"/>
      <c r="CEO160" s="498"/>
      <c r="CEP160" s="498"/>
      <c r="CEQ160" s="498"/>
      <c r="CER160" s="498"/>
      <c r="CES160" s="498"/>
      <c r="CET160" s="498"/>
      <c r="CEU160" s="498"/>
      <c r="CEV160" s="498"/>
      <c r="CEW160" s="498"/>
      <c r="CEX160" s="498"/>
      <c r="CEY160" s="498"/>
      <c r="CEZ160" s="498"/>
      <c r="CFA160" s="498"/>
      <c r="CFB160" s="498"/>
      <c r="CFC160" s="498"/>
      <c r="CFD160" s="498"/>
      <c r="CFE160" s="498"/>
      <c r="CFF160" s="498"/>
      <c r="CFG160" s="498"/>
      <c r="CFH160" s="498"/>
      <c r="CFI160" s="498"/>
      <c r="CFJ160" s="498"/>
      <c r="CFK160" s="498"/>
      <c r="CFL160" s="498"/>
      <c r="CFM160" s="498"/>
      <c r="CFN160" s="498"/>
      <c r="CFO160" s="498"/>
      <c r="CFP160" s="498"/>
      <c r="CFQ160" s="498"/>
      <c r="CFR160" s="498"/>
      <c r="CFS160" s="498"/>
      <c r="CFT160" s="498"/>
      <c r="CFU160" s="498"/>
      <c r="CFV160" s="498"/>
      <c r="CFW160" s="498"/>
      <c r="CFX160" s="498"/>
      <c r="CFY160" s="498"/>
      <c r="CFZ160" s="498"/>
      <c r="CGA160" s="498"/>
      <c r="CGB160" s="498"/>
      <c r="CGC160" s="498"/>
      <c r="CGD160" s="498"/>
      <c r="CGE160" s="498"/>
      <c r="CGF160" s="498"/>
      <c r="CGG160" s="498"/>
      <c r="CGH160" s="498"/>
      <c r="CGI160" s="498"/>
      <c r="CGJ160" s="498"/>
      <c r="CGK160" s="498"/>
      <c r="CGL160" s="498"/>
      <c r="CGM160" s="498"/>
      <c r="CGN160" s="498"/>
      <c r="CGO160" s="498"/>
      <c r="CGP160" s="498"/>
      <c r="CGQ160" s="498"/>
      <c r="CGR160" s="498"/>
      <c r="CGS160" s="498"/>
      <c r="CGT160" s="498"/>
      <c r="CGU160" s="498"/>
      <c r="CGV160" s="498"/>
      <c r="CGW160" s="498"/>
      <c r="CGX160" s="498"/>
      <c r="CGY160" s="498"/>
      <c r="CGZ160" s="498"/>
      <c r="CHA160" s="498"/>
      <c r="CHB160" s="498"/>
      <c r="CHC160" s="498"/>
      <c r="CHD160" s="498"/>
      <c r="CHE160" s="498"/>
      <c r="CHF160" s="498"/>
      <c r="CHG160" s="498"/>
      <c r="CHH160" s="498"/>
      <c r="CHI160" s="498"/>
      <c r="CHJ160" s="498"/>
      <c r="CHK160" s="498"/>
      <c r="CHL160" s="498"/>
      <c r="CHM160" s="498"/>
      <c r="CHN160" s="498"/>
      <c r="CHO160" s="498"/>
      <c r="CHP160" s="498"/>
      <c r="CHQ160" s="498"/>
      <c r="CHR160" s="498"/>
      <c r="CHS160" s="498"/>
      <c r="CHT160" s="498"/>
      <c r="CHU160" s="498"/>
      <c r="CHV160" s="498"/>
      <c r="CHW160" s="498"/>
      <c r="CHX160" s="498"/>
      <c r="CHY160" s="498"/>
      <c r="CHZ160" s="498"/>
      <c r="CIA160" s="498"/>
      <c r="CIB160" s="498"/>
      <c r="CIC160" s="498"/>
      <c r="CID160" s="498"/>
      <c r="CIE160" s="498"/>
      <c r="CIF160" s="498"/>
      <c r="CIG160" s="498"/>
      <c r="CIH160" s="498"/>
      <c r="CII160" s="498"/>
      <c r="CIJ160" s="498"/>
      <c r="CIK160" s="498"/>
      <c r="CIL160" s="498"/>
      <c r="CIM160" s="498"/>
      <c r="CIN160" s="498"/>
      <c r="CIO160" s="498"/>
      <c r="CIP160" s="498"/>
      <c r="CIQ160" s="498"/>
      <c r="CIR160" s="498"/>
      <c r="CIS160" s="498"/>
      <c r="CIT160" s="498"/>
      <c r="CIU160" s="498"/>
      <c r="CIV160" s="498"/>
      <c r="CIW160" s="498"/>
      <c r="CIX160" s="498"/>
      <c r="CIY160" s="498"/>
      <c r="CIZ160" s="498"/>
      <c r="CJA160" s="498"/>
      <c r="CJB160" s="498"/>
      <c r="CJC160" s="498"/>
      <c r="CJD160" s="498"/>
      <c r="CJE160" s="498"/>
      <c r="CJF160" s="498"/>
      <c r="CJG160" s="498"/>
      <c r="CJH160" s="498"/>
      <c r="CJI160" s="498"/>
      <c r="CJJ160" s="498"/>
      <c r="CJK160" s="498"/>
      <c r="CJL160" s="498"/>
      <c r="CJM160" s="498"/>
      <c r="CJN160" s="498"/>
      <c r="CJO160" s="498"/>
      <c r="CJP160" s="498"/>
      <c r="CJQ160" s="498"/>
      <c r="CJR160" s="498"/>
      <c r="CJS160" s="498"/>
      <c r="CJT160" s="498"/>
      <c r="CJU160" s="498"/>
      <c r="CJV160" s="498"/>
      <c r="CJW160" s="498"/>
      <c r="CJX160" s="498"/>
      <c r="CJY160" s="498"/>
      <c r="CJZ160" s="498"/>
      <c r="CKA160" s="498"/>
      <c r="CKB160" s="498"/>
      <c r="CKC160" s="498"/>
      <c r="CKD160" s="498"/>
      <c r="CKE160" s="498"/>
      <c r="CKF160" s="498"/>
      <c r="CKG160" s="498"/>
      <c r="CKH160" s="498"/>
      <c r="CKI160" s="498"/>
      <c r="CKJ160" s="498"/>
      <c r="CKK160" s="498"/>
      <c r="CKL160" s="498"/>
      <c r="CKM160" s="498"/>
      <c r="CKN160" s="498"/>
      <c r="CKO160" s="498"/>
      <c r="CKP160" s="498"/>
      <c r="CKQ160" s="498"/>
      <c r="CKR160" s="498"/>
      <c r="CKS160" s="498"/>
      <c r="CKT160" s="498"/>
      <c r="CKU160" s="498"/>
      <c r="CKV160" s="498"/>
      <c r="CKW160" s="498"/>
      <c r="CKX160" s="498"/>
      <c r="CKY160" s="498"/>
      <c r="CKZ160" s="498"/>
      <c r="CLA160" s="498"/>
      <c r="CLB160" s="498"/>
      <c r="CLC160" s="498"/>
      <c r="CLD160" s="498"/>
      <c r="CLE160" s="498"/>
      <c r="CLF160" s="498"/>
      <c r="CLG160" s="498"/>
      <c r="CLH160" s="498"/>
      <c r="CLI160" s="498"/>
      <c r="CLJ160" s="498"/>
      <c r="CLK160" s="498"/>
      <c r="CLL160" s="498"/>
      <c r="CLM160" s="498"/>
      <c r="CLN160" s="498"/>
      <c r="CLO160" s="498"/>
      <c r="CLP160" s="498"/>
      <c r="CLQ160" s="498"/>
      <c r="CLR160" s="498"/>
      <c r="CLS160" s="498"/>
      <c r="CLT160" s="498"/>
      <c r="CLU160" s="498"/>
      <c r="CLV160" s="498"/>
      <c r="CLW160" s="498"/>
      <c r="CLX160" s="498"/>
      <c r="CLY160" s="498"/>
      <c r="CLZ160" s="498"/>
      <c r="CMA160" s="498"/>
      <c r="CMB160" s="498"/>
      <c r="CMC160" s="498"/>
      <c r="CMD160" s="498"/>
      <c r="CME160" s="498"/>
      <c r="CMF160" s="498"/>
      <c r="CMG160" s="498"/>
      <c r="CMH160" s="498"/>
      <c r="CMI160" s="498"/>
      <c r="CMJ160" s="498"/>
      <c r="CMK160" s="498"/>
      <c r="CML160" s="498"/>
      <c r="CMM160" s="498"/>
      <c r="CMN160" s="498"/>
      <c r="CMO160" s="498"/>
      <c r="CMP160" s="498"/>
      <c r="CMQ160" s="498"/>
      <c r="CMR160" s="498"/>
      <c r="CMS160" s="498"/>
      <c r="CMT160" s="498"/>
      <c r="CMU160" s="498"/>
      <c r="CMV160" s="498"/>
      <c r="CMW160" s="498"/>
      <c r="CMX160" s="498"/>
      <c r="CMY160" s="498"/>
      <c r="CMZ160" s="498"/>
      <c r="CNA160" s="498"/>
      <c r="CNB160" s="498"/>
      <c r="CNC160" s="498"/>
      <c r="CND160" s="498"/>
      <c r="CNE160" s="498"/>
      <c r="CNF160" s="498"/>
      <c r="CNG160" s="498"/>
      <c r="CNH160" s="498"/>
      <c r="CNI160" s="498"/>
      <c r="CNJ160" s="498"/>
      <c r="CNK160" s="498"/>
      <c r="CNL160" s="498"/>
      <c r="CNM160" s="498"/>
      <c r="CNN160" s="498"/>
      <c r="CNO160" s="498"/>
      <c r="CNP160" s="498"/>
      <c r="CNQ160" s="498"/>
      <c r="CNR160" s="498"/>
      <c r="CNS160" s="498"/>
      <c r="CNT160" s="498"/>
      <c r="CNU160" s="498"/>
      <c r="CNV160" s="498"/>
      <c r="CNW160" s="498"/>
      <c r="CNX160" s="498"/>
      <c r="CNY160" s="498"/>
      <c r="CNZ160" s="498"/>
      <c r="COA160" s="498"/>
      <c r="COB160" s="498"/>
      <c r="COC160" s="498"/>
      <c r="COD160" s="498"/>
      <c r="COE160" s="498"/>
      <c r="COF160" s="498"/>
      <c r="COG160" s="498"/>
      <c r="COH160" s="498"/>
      <c r="COI160" s="498"/>
      <c r="COJ160" s="498"/>
      <c r="COK160" s="498"/>
      <c r="COL160" s="498"/>
      <c r="COM160" s="498"/>
      <c r="CON160" s="498"/>
      <c r="COO160" s="498"/>
      <c r="COP160" s="498"/>
      <c r="COQ160" s="498"/>
      <c r="COR160" s="498"/>
      <c r="COS160" s="498"/>
      <c r="COT160" s="498"/>
      <c r="COU160" s="498"/>
      <c r="COV160" s="498"/>
      <c r="COW160" s="498"/>
      <c r="COX160" s="498"/>
      <c r="COY160" s="498"/>
      <c r="COZ160" s="498"/>
      <c r="CPA160" s="498"/>
      <c r="CPB160" s="498"/>
      <c r="CPC160" s="498"/>
      <c r="CPD160" s="498"/>
      <c r="CPE160" s="498"/>
      <c r="CPF160" s="498"/>
      <c r="CPG160" s="498"/>
      <c r="CPH160" s="498"/>
      <c r="CPI160" s="498"/>
      <c r="CPJ160" s="498"/>
      <c r="CPK160" s="498"/>
      <c r="CPL160" s="498"/>
      <c r="CPM160" s="498"/>
      <c r="CPN160" s="498"/>
      <c r="CPO160" s="498"/>
      <c r="CPP160" s="498"/>
      <c r="CPQ160" s="498"/>
      <c r="CPR160" s="498"/>
      <c r="CPS160" s="498"/>
      <c r="CPT160" s="498"/>
      <c r="CPU160" s="498"/>
      <c r="CPV160" s="498"/>
      <c r="CPW160" s="498"/>
      <c r="CPX160" s="498"/>
      <c r="CPY160" s="498"/>
      <c r="CPZ160" s="498"/>
      <c r="CQA160" s="498"/>
      <c r="CQB160" s="498"/>
      <c r="CQC160" s="498"/>
      <c r="CQD160" s="498"/>
      <c r="CQE160" s="498"/>
      <c r="CQF160" s="498"/>
      <c r="CQG160" s="498"/>
      <c r="CQH160" s="498"/>
      <c r="CQI160" s="498"/>
      <c r="CQJ160" s="498"/>
      <c r="CQK160" s="498"/>
      <c r="CQL160" s="498"/>
      <c r="CQM160" s="498"/>
      <c r="CQN160" s="498"/>
      <c r="CQO160" s="498"/>
      <c r="CQP160" s="498"/>
      <c r="CQQ160" s="498"/>
      <c r="CQR160" s="498"/>
      <c r="CQS160" s="498"/>
      <c r="CQT160" s="498"/>
      <c r="CQU160" s="498"/>
      <c r="CQV160" s="498"/>
      <c r="CQW160" s="498"/>
      <c r="CQX160" s="498"/>
      <c r="CQY160" s="498"/>
      <c r="CQZ160" s="498"/>
      <c r="CRA160" s="498"/>
      <c r="CRB160" s="498"/>
      <c r="CRC160" s="498"/>
      <c r="CRD160" s="498"/>
      <c r="CRE160" s="498"/>
      <c r="CRF160" s="498"/>
      <c r="CRG160" s="498"/>
      <c r="CRH160" s="498"/>
      <c r="CRI160" s="498"/>
      <c r="CRJ160" s="498"/>
      <c r="CRK160" s="498"/>
      <c r="CRL160" s="498"/>
      <c r="CRM160" s="498"/>
      <c r="CRN160" s="498"/>
      <c r="CRO160" s="498"/>
      <c r="CRP160" s="498"/>
      <c r="CRQ160" s="498"/>
      <c r="CRR160" s="498"/>
      <c r="CRS160" s="498"/>
      <c r="CRT160" s="498"/>
      <c r="CRU160" s="498"/>
      <c r="CRV160" s="498"/>
      <c r="CRW160" s="498"/>
      <c r="CRX160" s="498"/>
      <c r="CRY160" s="498"/>
      <c r="CRZ160" s="498"/>
      <c r="CSA160" s="498"/>
      <c r="CSB160" s="498"/>
      <c r="CSC160" s="498"/>
      <c r="CSD160" s="498"/>
      <c r="CSE160" s="498"/>
      <c r="CSF160" s="498"/>
      <c r="CSG160" s="498"/>
      <c r="CSH160" s="498"/>
      <c r="CSI160" s="498"/>
      <c r="CSJ160" s="498"/>
      <c r="CSK160" s="498"/>
      <c r="CSL160" s="498"/>
      <c r="CSM160" s="498"/>
      <c r="CSN160" s="498"/>
      <c r="CSO160" s="498"/>
      <c r="CSP160" s="498"/>
      <c r="CSQ160" s="498"/>
      <c r="CSR160" s="498"/>
      <c r="CSS160" s="498"/>
      <c r="CST160" s="498"/>
      <c r="CSU160" s="498"/>
      <c r="CSV160" s="498"/>
      <c r="CSW160" s="498"/>
      <c r="CSX160" s="498"/>
      <c r="CSY160" s="498"/>
      <c r="CSZ160" s="498"/>
      <c r="CTA160" s="498"/>
      <c r="CTB160" s="498"/>
      <c r="CTC160" s="498"/>
      <c r="CTD160" s="498"/>
      <c r="CTE160" s="498"/>
      <c r="CTF160" s="498"/>
      <c r="CTG160" s="498"/>
      <c r="CTH160" s="498"/>
      <c r="CTI160" s="498"/>
      <c r="CTJ160" s="498"/>
      <c r="CTK160" s="498"/>
      <c r="CTL160" s="498"/>
      <c r="CTM160" s="498"/>
      <c r="CTN160" s="498"/>
      <c r="CTO160" s="498"/>
      <c r="CTP160" s="498"/>
      <c r="CTQ160" s="498"/>
      <c r="CTR160" s="498"/>
      <c r="CTS160" s="498"/>
      <c r="CTT160" s="498"/>
      <c r="CTU160" s="498"/>
      <c r="CTV160" s="498"/>
      <c r="CTW160" s="498"/>
      <c r="CTX160" s="498"/>
      <c r="CTY160" s="498"/>
      <c r="CTZ160" s="498"/>
      <c r="CUA160" s="498"/>
      <c r="CUB160" s="498"/>
      <c r="CUC160" s="498"/>
      <c r="CUD160" s="498"/>
      <c r="CUE160" s="498"/>
      <c r="CUF160" s="498"/>
      <c r="CUG160" s="498"/>
      <c r="CUH160" s="498"/>
      <c r="CUI160" s="498"/>
      <c r="CUJ160" s="498"/>
      <c r="CUK160" s="498"/>
      <c r="CUL160" s="498"/>
      <c r="CUM160" s="498"/>
      <c r="CUN160" s="498"/>
      <c r="CUO160" s="498"/>
      <c r="CUP160" s="498"/>
      <c r="CUQ160" s="498"/>
      <c r="CUR160" s="498"/>
      <c r="CUS160" s="498"/>
      <c r="CUT160" s="498"/>
      <c r="CUU160" s="498"/>
      <c r="CUV160" s="498"/>
      <c r="CUW160" s="498"/>
      <c r="CUX160" s="498"/>
      <c r="CUY160" s="498"/>
      <c r="CUZ160" s="498"/>
      <c r="CVA160" s="498"/>
      <c r="CVB160" s="498"/>
      <c r="CVC160" s="498"/>
      <c r="CVD160" s="498"/>
      <c r="CVE160" s="498"/>
      <c r="CVF160" s="498"/>
      <c r="CVG160" s="498"/>
      <c r="CVH160" s="498"/>
      <c r="CVI160" s="498"/>
      <c r="CVJ160" s="498"/>
      <c r="CVK160" s="498"/>
      <c r="CVL160" s="498"/>
      <c r="CVM160" s="498"/>
      <c r="CVN160" s="498"/>
      <c r="CVO160" s="498"/>
      <c r="CVP160" s="498"/>
      <c r="CVQ160" s="498"/>
      <c r="CVR160" s="498"/>
      <c r="CVS160" s="498"/>
      <c r="CVT160" s="498"/>
      <c r="CVU160" s="498"/>
      <c r="CVV160" s="498"/>
      <c r="CVW160" s="498"/>
      <c r="CVX160" s="498"/>
      <c r="CVY160" s="498"/>
      <c r="CVZ160" s="498"/>
      <c r="CWA160" s="498"/>
      <c r="CWB160" s="498"/>
      <c r="CWC160" s="498"/>
      <c r="CWD160" s="498"/>
      <c r="CWE160" s="498"/>
      <c r="CWF160" s="498"/>
      <c r="CWG160" s="498"/>
      <c r="CWH160" s="498"/>
      <c r="CWI160" s="498"/>
      <c r="CWJ160" s="498"/>
      <c r="CWK160" s="498"/>
      <c r="CWL160" s="498"/>
      <c r="CWM160" s="498"/>
      <c r="CWN160" s="498"/>
      <c r="CWO160" s="498"/>
      <c r="CWP160" s="498"/>
      <c r="CWQ160" s="498"/>
      <c r="CWR160" s="498"/>
      <c r="CWS160" s="498"/>
      <c r="CWT160" s="498"/>
      <c r="CWU160" s="498"/>
      <c r="CWV160" s="498"/>
      <c r="CWW160" s="498"/>
      <c r="CWX160" s="498"/>
      <c r="CWY160" s="498"/>
      <c r="CWZ160" s="498"/>
      <c r="CXA160" s="498"/>
      <c r="CXB160" s="498"/>
      <c r="CXC160" s="498"/>
      <c r="CXD160" s="498"/>
      <c r="CXE160" s="498"/>
      <c r="CXF160" s="498"/>
      <c r="CXG160" s="498"/>
      <c r="CXH160" s="498"/>
      <c r="CXI160" s="498"/>
      <c r="CXJ160" s="498"/>
      <c r="CXK160" s="498"/>
      <c r="CXL160" s="498"/>
      <c r="CXM160" s="498"/>
      <c r="CXN160" s="498"/>
      <c r="CXO160" s="498"/>
      <c r="CXP160" s="498"/>
      <c r="CXQ160" s="498"/>
      <c r="CXR160" s="498"/>
      <c r="CXS160" s="498"/>
      <c r="CXT160" s="498"/>
      <c r="CXU160" s="498"/>
      <c r="CXV160" s="498"/>
      <c r="CXW160" s="498"/>
      <c r="CXX160" s="498"/>
      <c r="CXY160" s="498"/>
      <c r="CXZ160" s="498"/>
      <c r="CYA160" s="498"/>
      <c r="CYB160" s="498"/>
      <c r="CYC160" s="498"/>
      <c r="CYD160" s="498"/>
      <c r="CYE160" s="498"/>
      <c r="CYF160" s="498"/>
      <c r="CYG160" s="498"/>
      <c r="CYH160" s="498"/>
      <c r="CYI160" s="498"/>
      <c r="CYJ160" s="498"/>
      <c r="CYK160" s="498"/>
      <c r="CYL160" s="498"/>
      <c r="CYM160" s="498"/>
      <c r="CYN160" s="498"/>
      <c r="CYO160" s="498"/>
      <c r="CYP160" s="498"/>
      <c r="CYQ160" s="498"/>
      <c r="CYR160" s="498"/>
      <c r="CYS160" s="498"/>
      <c r="CYT160" s="498"/>
      <c r="CYU160" s="498"/>
      <c r="CYV160" s="498"/>
      <c r="CYW160" s="498"/>
      <c r="CYX160" s="498"/>
      <c r="CYY160" s="498"/>
      <c r="CYZ160" s="498"/>
      <c r="CZA160" s="498"/>
      <c r="CZB160" s="498"/>
      <c r="CZC160" s="498"/>
      <c r="CZD160" s="498"/>
      <c r="CZE160" s="498"/>
      <c r="CZF160" s="498"/>
      <c r="CZG160" s="498"/>
      <c r="CZH160" s="498"/>
      <c r="CZI160" s="498"/>
      <c r="CZJ160" s="498"/>
      <c r="CZK160" s="498"/>
      <c r="CZL160" s="498"/>
      <c r="CZM160" s="498"/>
      <c r="CZN160" s="498"/>
      <c r="CZO160" s="498"/>
      <c r="CZP160" s="498"/>
      <c r="CZQ160" s="498"/>
      <c r="CZR160" s="498"/>
      <c r="CZS160" s="498"/>
      <c r="CZT160" s="498"/>
      <c r="CZU160" s="498"/>
      <c r="CZV160" s="498"/>
      <c r="CZW160" s="498"/>
      <c r="CZX160" s="498"/>
      <c r="CZY160" s="498"/>
      <c r="CZZ160" s="498"/>
      <c r="DAA160" s="498"/>
      <c r="DAB160" s="498"/>
      <c r="DAC160" s="498"/>
      <c r="DAD160" s="498"/>
      <c r="DAE160" s="498"/>
      <c r="DAF160" s="498"/>
      <c r="DAG160" s="498"/>
      <c r="DAH160" s="498"/>
      <c r="DAI160" s="498"/>
      <c r="DAJ160" s="498"/>
      <c r="DAK160" s="498"/>
      <c r="DAL160" s="498"/>
      <c r="DAM160" s="498"/>
      <c r="DAN160" s="498"/>
      <c r="DAO160" s="498"/>
      <c r="DAP160" s="498"/>
      <c r="DAQ160" s="498"/>
      <c r="DAR160" s="498"/>
      <c r="DAS160" s="498"/>
      <c r="DAT160" s="498"/>
      <c r="DAU160" s="498"/>
      <c r="DAV160" s="498"/>
      <c r="DAW160" s="498"/>
      <c r="DAX160" s="498"/>
      <c r="DAY160" s="498"/>
      <c r="DAZ160" s="498"/>
      <c r="DBA160" s="498"/>
      <c r="DBB160" s="498"/>
      <c r="DBC160" s="498"/>
      <c r="DBD160" s="498"/>
      <c r="DBE160" s="498"/>
      <c r="DBF160" s="498"/>
      <c r="DBG160" s="498"/>
      <c r="DBH160" s="498"/>
      <c r="DBI160" s="498"/>
      <c r="DBJ160" s="498"/>
      <c r="DBK160" s="498"/>
      <c r="DBL160" s="498"/>
      <c r="DBM160" s="498"/>
      <c r="DBN160" s="498"/>
      <c r="DBO160" s="498"/>
      <c r="DBP160" s="498"/>
      <c r="DBQ160" s="498"/>
      <c r="DBR160" s="498"/>
      <c r="DBS160" s="498"/>
      <c r="DBT160" s="498"/>
      <c r="DBU160" s="498"/>
      <c r="DBV160" s="498"/>
      <c r="DBW160" s="498"/>
      <c r="DBX160" s="498"/>
      <c r="DBY160" s="498"/>
      <c r="DBZ160" s="498"/>
      <c r="DCA160" s="498"/>
      <c r="DCB160" s="498"/>
      <c r="DCC160" s="498"/>
      <c r="DCD160" s="498"/>
      <c r="DCE160" s="498"/>
      <c r="DCF160" s="498"/>
      <c r="DCG160" s="498"/>
      <c r="DCH160" s="498"/>
      <c r="DCI160" s="498"/>
      <c r="DCJ160" s="498"/>
      <c r="DCK160" s="498"/>
      <c r="DCL160" s="498"/>
      <c r="DCM160" s="498"/>
      <c r="DCN160" s="498"/>
      <c r="DCO160" s="498"/>
      <c r="DCP160" s="498"/>
      <c r="DCQ160" s="498"/>
      <c r="DCR160" s="498"/>
      <c r="DCS160" s="498"/>
      <c r="DCT160" s="498"/>
      <c r="DCU160" s="498"/>
      <c r="DCV160" s="498"/>
      <c r="DCW160" s="498"/>
      <c r="DCX160" s="498"/>
      <c r="DCY160" s="498"/>
      <c r="DCZ160" s="498"/>
      <c r="DDA160" s="498"/>
      <c r="DDB160" s="498"/>
      <c r="DDC160" s="498"/>
      <c r="DDD160" s="498"/>
      <c r="DDE160" s="498"/>
      <c r="DDF160" s="498"/>
      <c r="DDG160" s="498"/>
      <c r="DDH160" s="498"/>
      <c r="DDI160" s="498"/>
      <c r="DDJ160" s="498"/>
      <c r="DDK160" s="498"/>
      <c r="DDL160" s="498"/>
      <c r="DDM160" s="498"/>
      <c r="DDN160" s="498"/>
      <c r="DDO160" s="498"/>
      <c r="DDP160" s="498"/>
      <c r="DDQ160" s="498"/>
      <c r="DDR160" s="498"/>
      <c r="DDS160" s="498"/>
      <c r="DDT160" s="498"/>
      <c r="DDU160" s="498"/>
      <c r="DDV160" s="498"/>
      <c r="DDW160" s="498"/>
      <c r="DDX160" s="498"/>
      <c r="DDY160" s="498"/>
      <c r="DDZ160" s="498"/>
      <c r="DEA160" s="498"/>
      <c r="DEB160" s="498"/>
      <c r="DEC160" s="498"/>
      <c r="DED160" s="498"/>
      <c r="DEE160" s="498"/>
      <c r="DEF160" s="498"/>
      <c r="DEG160" s="498"/>
      <c r="DEH160" s="498"/>
      <c r="DEI160" s="498"/>
      <c r="DEJ160" s="498"/>
      <c r="DEK160" s="498"/>
      <c r="DEL160" s="498"/>
      <c r="DEM160" s="498"/>
      <c r="DEN160" s="498"/>
      <c r="DEO160" s="498"/>
      <c r="DEP160" s="498"/>
      <c r="DEQ160" s="498"/>
      <c r="DER160" s="498"/>
      <c r="DES160" s="498"/>
      <c r="DET160" s="498"/>
      <c r="DEU160" s="498"/>
      <c r="DEV160" s="498"/>
      <c r="DEW160" s="498"/>
      <c r="DEX160" s="498"/>
      <c r="DEY160" s="498"/>
      <c r="DEZ160" s="498"/>
      <c r="DFA160" s="498"/>
      <c r="DFB160" s="498"/>
      <c r="DFC160" s="498"/>
      <c r="DFD160" s="498"/>
      <c r="DFE160" s="498"/>
      <c r="DFF160" s="498"/>
      <c r="DFG160" s="498"/>
      <c r="DFH160" s="498"/>
      <c r="DFI160" s="498"/>
      <c r="DFJ160" s="498"/>
      <c r="DFK160" s="498"/>
      <c r="DFL160" s="498"/>
      <c r="DFM160" s="498"/>
      <c r="DFN160" s="498"/>
      <c r="DFO160" s="498"/>
      <c r="DFP160" s="498"/>
      <c r="DFQ160" s="498"/>
      <c r="DFR160" s="498"/>
      <c r="DFS160" s="498"/>
      <c r="DFT160" s="498"/>
      <c r="DFU160" s="498"/>
      <c r="DFV160" s="498"/>
      <c r="DFW160" s="498"/>
      <c r="DFX160" s="498"/>
      <c r="DFY160" s="498"/>
      <c r="DFZ160" s="498"/>
      <c r="DGA160" s="498"/>
      <c r="DGB160" s="498"/>
      <c r="DGC160" s="498"/>
      <c r="DGD160" s="498"/>
      <c r="DGE160" s="498"/>
      <c r="DGF160" s="498"/>
      <c r="DGG160" s="498"/>
      <c r="DGH160" s="498"/>
      <c r="DGI160" s="498"/>
      <c r="DGJ160" s="498"/>
      <c r="DGK160" s="498"/>
      <c r="DGL160" s="498"/>
      <c r="DGM160" s="498"/>
      <c r="DGN160" s="498"/>
      <c r="DGO160" s="498"/>
      <c r="DGP160" s="498"/>
      <c r="DGQ160" s="498"/>
      <c r="DGR160" s="498"/>
      <c r="DGS160" s="498"/>
      <c r="DGT160" s="498"/>
      <c r="DGU160" s="498"/>
      <c r="DGV160" s="498"/>
      <c r="DGW160" s="498"/>
      <c r="DGX160" s="498"/>
      <c r="DGY160" s="498"/>
      <c r="DGZ160" s="498"/>
      <c r="DHA160" s="498"/>
      <c r="DHB160" s="498"/>
      <c r="DHC160" s="498"/>
      <c r="DHD160" s="498"/>
      <c r="DHE160" s="498"/>
      <c r="DHF160" s="498"/>
      <c r="DHG160" s="498"/>
      <c r="DHH160" s="498"/>
      <c r="DHI160" s="498"/>
      <c r="DHJ160" s="498"/>
      <c r="DHK160" s="498"/>
      <c r="DHL160" s="498"/>
      <c r="DHM160" s="498"/>
      <c r="DHN160" s="498"/>
      <c r="DHO160" s="498"/>
      <c r="DHP160" s="498"/>
      <c r="DHQ160" s="498"/>
      <c r="DHR160" s="498"/>
      <c r="DHS160" s="498"/>
      <c r="DHT160" s="498"/>
      <c r="DHU160" s="498"/>
      <c r="DHV160" s="498"/>
      <c r="DHW160" s="498"/>
      <c r="DHX160" s="498"/>
      <c r="DHY160" s="498"/>
      <c r="DHZ160" s="498"/>
      <c r="DIA160" s="498"/>
      <c r="DIB160" s="498"/>
      <c r="DIC160" s="498"/>
      <c r="DID160" s="498"/>
      <c r="DIE160" s="498"/>
      <c r="DIF160" s="498"/>
      <c r="DIG160" s="498"/>
      <c r="DIH160" s="498"/>
      <c r="DII160" s="498"/>
      <c r="DIJ160" s="498"/>
      <c r="DIK160" s="498"/>
      <c r="DIL160" s="498"/>
      <c r="DIM160" s="498"/>
      <c r="DIN160" s="498"/>
      <c r="DIO160" s="498"/>
      <c r="DIP160" s="498"/>
      <c r="DIQ160" s="498"/>
      <c r="DIR160" s="498"/>
      <c r="DIS160" s="498"/>
      <c r="DIT160" s="498"/>
      <c r="DIU160" s="498"/>
      <c r="DIV160" s="498"/>
      <c r="DIW160" s="498"/>
      <c r="DIX160" s="498"/>
      <c r="DIY160" s="498"/>
      <c r="DIZ160" s="498"/>
      <c r="DJA160" s="498"/>
      <c r="DJB160" s="498"/>
      <c r="DJC160" s="498"/>
      <c r="DJD160" s="498"/>
      <c r="DJE160" s="498"/>
      <c r="DJF160" s="498"/>
      <c r="DJG160" s="498"/>
      <c r="DJH160" s="498"/>
      <c r="DJI160" s="498"/>
      <c r="DJJ160" s="498"/>
      <c r="DJK160" s="498"/>
      <c r="DJL160" s="498"/>
      <c r="DJM160" s="498"/>
      <c r="DJN160" s="498"/>
      <c r="DJO160" s="498"/>
      <c r="DJP160" s="498"/>
      <c r="DJQ160" s="498"/>
      <c r="DJR160" s="498"/>
      <c r="DJS160" s="498"/>
      <c r="DJT160" s="498"/>
      <c r="DJU160" s="498"/>
      <c r="DJV160" s="498"/>
      <c r="DJW160" s="498"/>
      <c r="DJX160" s="498"/>
      <c r="DJY160" s="498"/>
      <c r="DJZ160" s="498"/>
      <c r="DKA160" s="498"/>
      <c r="DKB160" s="498"/>
      <c r="DKC160" s="498"/>
      <c r="DKD160" s="498"/>
      <c r="DKE160" s="498"/>
      <c r="DKF160" s="498"/>
      <c r="DKG160" s="498"/>
      <c r="DKH160" s="498"/>
      <c r="DKI160" s="498"/>
      <c r="DKJ160" s="498"/>
      <c r="DKK160" s="498"/>
      <c r="DKL160" s="498"/>
      <c r="DKM160" s="498"/>
      <c r="DKN160" s="498"/>
      <c r="DKO160" s="498"/>
      <c r="DKP160" s="498"/>
      <c r="DKQ160" s="498"/>
      <c r="DKR160" s="498"/>
      <c r="DKS160" s="498"/>
      <c r="DKT160" s="498"/>
      <c r="DKU160" s="498"/>
      <c r="DKV160" s="498"/>
      <c r="DKW160" s="498"/>
      <c r="DKX160" s="498"/>
      <c r="DKY160" s="498"/>
      <c r="DKZ160" s="498"/>
      <c r="DLA160" s="498"/>
      <c r="DLB160" s="498"/>
      <c r="DLC160" s="498"/>
      <c r="DLD160" s="498"/>
      <c r="DLE160" s="498"/>
      <c r="DLF160" s="498"/>
      <c r="DLG160" s="498"/>
      <c r="DLH160" s="498"/>
      <c r="DLI160" s="498"/>
      <c r="DLJ160" s="498"/>
      <c r="DLK160" s="498"/>
      <c r="DLL160" s="498"/>
      <c r="DLM160" s="498"/>
      <c r="DLN160" s="498"/>
      <c r="DLO160" s="498"/>
      <c r="DLP160" s="498"/>
      <c r="DLQ160" s="498"/>
      <c r="DLR160" s="498"/>
      <c r="DLS160" s="498"/>
      <c r="DLT160" s="498"/>
      <c r="DLU160" s="498"/>
      <c r="DLV160" s="498"/>
      <c r="DLW160" s="498"/>
      <c r="DLX160" s="498"/>
      <c r="DLY160" s="498"/>
      <c r="DLZ160" s="498"/>
      <c r="DMA160" s="498"/>
      <c r="DMB160" s="498"/>
      <c r="DMC160" s="498"/>
      <c r="DMD160" s="498"/>
      <c r="DME160" s="498"/>
      <c r="DMF160" s="498"/>
      <c r="DMG160" s="498"/>
      <c r="DMH160" s="498"/>
      <c r="DMI160" s="498"/>
      <c r="DMJ160" s="498"/>
      <c r="DMK160" s="498"/>
      <c r="DML160" s="498"/>
      <c r="DMM160" s="498"/>
      <c r="DMN160" s="498"/>
      <c r="DMO160" s="498"/>
      <c r="DMP160" s="498"/>
      <c r="DMQ160" s="498"/>
      <c r="DMR160" s="498"/>
      <c r="DMS160" s="498"/>
      <c r="DMT160" s="498"/>
      <c r="DMU160" s="498"/>
      <c r="DMV160" s="498"/>
      <c r="DMW160" s="498"/>
      <c r="DMX160" s="498"/>
      <c r="DMY160" s="498"/>
      <c r="DMZ160" s="498"/>
      <c r="DNA160" s="498"/>
      <c r="DNB160" s="498"/>
      <c r="DNC160" s="498"/>
      <c r="DND160" s="498"/>
      <c r="DNE160" s="498"/>
      <c r="DNF160" s="498"/>
      <c r="DNG160" s="498"/>
      <c r="DNH160" s="498"/>
      <c r="DNI160" s="498"/>
      <c r="DNJ160" s="498"/>
      <c r="DNK160" s="498"/>
      <c r="DNL160" s="498"/>
      <c r="DNM160" s="498"/>
      <c r="DNN160" s="498"/>
      <c r="DNO160" s="498"/>
      <c r="DNP160" s="498"/>
      <c r="DNQ160" s="498"/>
      <c r="DNR160" s="498"/>
      <c r="DNS160" s="498"/>
      <c r="DNT160" s="498"/>
      <c r="DNU160" s="498"/>
      <c r="DNV160" s="498"/>
      <c r="DNW160" s="498"/>
      <c r="DNX160" s="498"/>
      <c r="DNY160" s="498"/>
      <c r="DNZ160" s="498"/>
      <c r="DOA160" s="498"/>
      <c r="DOB160" s="498"/>
      <c r="DOC160" s="498"/>
      <c r="DOD160" s="498"/>
      <c r="DOE160" s="498"/>
      <c r="DOF160" s="498"/>
      <c r="DOG160" s="498"/>
      <c r="DOH160" s="498"/>
      <c r="DOI160" s="498"/>
      <c r="DOJ160" s="498"/>
      <c r="DOK160" s="498"/>
      <c r="DOL160" s="498"/>
      <c r="DOM160" s="498"/>
      <c r="DON160" s="498"/>
      <c r="DOO160" s="498"/>
      <c r="DOP160" s="498"/>
      <c r="DOQ160" s="498"/>
      <c r="DOR160" s="498"/>
      <c r="DOS160" s="498"/>
      <c r="DOT160" s="498"/>
      <c r="DOU160" s="498"/>
      <c r="DOV160" s="498"/>
      <c r="DOW160" s="498"/>
      <c r="DOX160" s="498"/>
      <c r="DOY160" s="498"/>
      <c r="DOZ160" s="498"/>
      <c r="DPA160" s="498"/>
      <c r="DPB160" s="498"/>
      <c r="DPC160" s="498"/>
      <c r="DPD160" s="498"/>
      <c r="DPE160" s="498"/>
      <c r="DPF160" s="498"/>
      <c r="DPG160" s="498"/>
      <c r="DPH160" s="498"/>
      <c r="DPI160" s="498"/>
      <c r="DPJ160" s="498"/>
      <c r="DPK160" s="498"/>
      <c r="DPL160" s="498"/>
      <c r="DPM160" s="498"/>
      <c r="DPN160" s="498"/>
      <c r="DPO160" s="498"/>
      <c r="DPP160" s="498"/>
      <c r="DPQ160" s="498"/>
      <c r="DPR160" s="498"/>
      <c r="DPS160" s="498"/>
      <c r="DPT160" s="498"/>
      <c r="DPU160" s="498"/>
      <c r="DPV160" s="498"/>
      <c r="DPW160" s="498"/>
      <c r="DPX160" s="498"/>
      <c r="DPY160" s="498"/>
      <c r="DPZ160" s="498"/>
      <c r="DQA160" s="498"/>
      <c r="DQB160" s="498"/>
      <c r="DQC160" s="498"/>
      <c r="DQD160" s="498"/>
      <c r="DQE160" s="498"/>
      <c r="DQF160" s="498"/>
      <c r="DQG160" s="498"/>
      <c r="DQH160" s="498"/>
      <c r="DQI160" s="498"/>
      <c r="DQJ160" s="498"/>
      <c r="DQK160" s="498"/>
      <c r="DQL160" s="498"/>
      <c r="DQM160" s="498"/>
      <c r="DQN160" s="498"/>
      <c r="DQO160" s="498"/>
      <c r="DQP160" s="498"/>
      <c r="DQQ160" s="498"/>
      <c r="DQR160" s="498"/>
      <c r="DQS160" s="498"/>
      <c r="DQT160" s="498"/>
      <c r="DQU160" s="498"/>
      <c r="DQV160" s="498"/>
      <c r="DQW160" s="498"/>
      <c r="DQX160" s="498"/>
      <c r="DQY160" s="498"/>
      <c r="DQZ160" s="498"/>
      <c r="DRA160" s="498"/>
      <c r="DRB160" s="498"/>
      <c r="DRC160" s="498"/>
      <c r="DRD160" s="498"/>
      <c r="DRE160" s="498"/>
      <c r="DRF160" s="498"/>
      <c r="DRG160" s="498"/>
      <c r="DRH160" s="498"/>
      <c r="DRI160" s="498"/>
      <c r="DRJ160" s="498"/>
      <c r="DRK160" s="498"/>
      <c r="DRL160" s="498"/>
      <c r="DRM160" s="498"/>
      <c r="DRN160" s="498"/>
      <c r="DRO160" s="498"/>
      <c r="DRP160" s="498"/>
      <c r="DRQ160" s="498"/>
      <c r="DRR160" s="498"/>
      <c r="DRS160" s="498"/>
      <c r="DRT160" s="498"/>
      <c r="DRU160" s="498"/>
      <c r="DRV160" s="498"/>
      <c r="DRW160" s="498"/>
      <c r="DRX160" s="498"/>
      <c r="DRY160" s="498"/>
      <c r="DRZ160" s="498"/>
      <c r="DSA160" s="498"/>
      <c r="DSB160" s="498"/>
      <c r="DSC160" s="498"/>
      <c r="DSD160" s="498"/>
      <c r="DSE160" s="498"/>
      <c r="DSF160" s="498"/>
      <c r="DSG160" s="498"/>
      <c r="DSH160" s="498"/>
      <c r="DSI160" s="498"/>
      <c r="DSJ160" s="498"/>
      <c r="DSK160" s="498"/>
      <c r="DSL160" s="498"/>
      <c r="DSM160" s="498"/>
      <c r="DSN160" s="498"/>
      <c r="DSO160" s="498"/>
      <c r="DSP160" s="498"/>
      <c r="DSQ160" s="498"/>
      <c r="DSR160" s="498"/>
      <c r="DSS160" s="498"/>
      <c r="DST160" s="498"/>
      <c r="DSU160" s="498"/>
      <c r="DSV160" s="498"/>
      <c r="DSW160" s="498"/>
      <c r="DSX160" s="498"/>
      <c r="DSY160" s="498"/>
      <c r="DSZ160" s="498"/>
      <c r="DTA160" s="498"/>
      <c r="DTB160" s="498"/>
      <c r="DTC160" s="498"/>
      <c r="DTD160" s="498"/>
      <c r="DTE160" s="498"/>
      <c r="DTF160" s="498"/>
      <c r="DTG160" s="498"/>
      <c r="DTH160" s="498"/>
      <c r="DTI160" s="498"/>
      <c r="DTJ160" s="498"/>
      <c r="DTK160" s="498"/>
      <c r="DTL160" s="498"/>
      <c r="DTM160" s="498"/>
      <c r="DTN160" s="498"/>
      <c r="DTO160" s="498"/>
      <c r="DTP160" s="498"/>
      <c r="DTQ160" s="498"/>
      <c r="DTR160" s="498"/>
      <c r="DTS160" s="498"/>
      <c r="DTT160" s="498"/>
      <c r="DTU160" s="498"/>
      <c r="DTV160" s="498"/>
      <c r="DTW160" s="498"/>
      <c r="DTX160" s="498"/>
      <c r="DTY160" s="498"/>
      <c r="DTZ160" s="498"/>
      <c r="DUA160" s="498"/>
      <c r="DUB160" s="498"/>
      <c r="DUC160" s="498"/>
      <c r="DUD160" s="498"/>
      <c r="DUE160" s="498"/>
      <c r="DUF160" s="498"/>
      <c r="DUG160" s="498"/>
      <c r="DUH160" s="498"/>
      <c r="DUI160" s="498"/>
      <c r="DUJ160" s="498"/>
      <c r="DUK160" s="498"/>
      <c r="DUL160" s="498"/>
      <c r="DUM160" s="498"/>
      <c r="DUN160" s="498"/>
      <c r="DUO160" s="498"/>
      <c r="DUP160" s="498"/>
      <c r="DUQ160" s="498"/>
      <c r="DUR160" s="498"/>
      <c r="DUS160" s="498"/>
      <c r="DUT160" s="498"/>
      <c r="DUU160" s="498"/>
      <c r="DUV160" s="498"/>
      <c r="DUW160" s="498"/>
      <c r="DUX160" s="498"/>
      <c r="DUY160" s="498"/>
      <c r="DUZ160" s="498"/>
      <c r="DVA160" s="498"/>
      <c r="DVB160" s="498"/>
      <c r="DVC160" s="498"/>
      <c r="DVD160" s="498"/>
      <c r="DVE160" s="498"/>
      <c r="DVF160" s="498"/>
      <c r="DVG160" s="498"/>
      <c r="DVH160" s="498"/>
      <c r="DVI160" s="498"/>
      <c r="DVJ160" s="498"/>
      <c r="DVK160" s="498"/>
      <c r="DVL160" s="498"/>
      <c r="DVM160" s="498"/>
      <c r="DVN160" s="498"/>
      <c r="DVO160" s="498"/>
      <c r="DVP160" s="498"/>
      <c r="DVQ160" s="498"/>
      <c r="DVR160" s="498"/>
      <c r="DVS160" s="498"/>
      <c r="DVT160" s="498"/>
      <c r="DVU160" s="498"/>
      <c r="DVV160" s="498"/>
      <c r="DVW160" s="498"/>
      <c r="DVX160" s="498"/>
      <c r="DVY160" s="498"/>
      <c r="DVZ160" s="498"/>
      <c r="DWA160" s="498"/>
      <c r="DWB160" s="498"/>
      <c r="DWC160" s="498"/>
      <c r="DWD160" s="498"/>
      <c r="DWE160" s="498"/>
      <c r="DWF160" s="498"/>
      <c r="DWG160" s="498"/>
      <c r="DWH160" s="498"/>
      <c r="DWI160" s="498"/>
      <c r="DWJ160" s="498"/>
      <c r="DWK160" s="498"/>
      <c r="DWL160" s="498"/>
      <c r="DWM160" s="498"/>
      <c r="DWN160" s="498"/>
      <c r="DWO160" s="498"/>
      <c r="DWP160" s="498"/>
      <c r="DWQ160" s="498"/>
      <c r="DWR160" s="498"/>
      <c r="DWS160" s="498"/>
      <c r="DWT160" s="498"/>
      <c r="DWU160" s="498"/>
      <c r="DWV160" s="498"/>
      <c r="DWW160" s="498"/>
      <c r="DWX160" s="498"/>
      <c r="DWY160" s="498"/>
      <c r="DWZ160" s="498"/>
      <c r="DXA160" s="498"/>
      <c r="DXB160" s="498"/>
      <c r="DXC160" s="498"/>
      <c r="DXD160" s="498"/>
      <c r="DXE160" s="498"/>
      <c r="DXF160" s="498"/>
      <c r="DXG160" s="498"/>
      <c r="DXH160" s="498"/>
      <c r="DXI160" s="498"/>
      <c r="DXJ160" s="498"/>
      <c r="DXK160" s="498"/>
      <c r="DXL160" s="498"/>
      <c r="DXM160" s="498"/>
      <c r="DXN160" s="498"/>
      <c r="DXO160" s="498"/>
      <c r="DXP160" s="498"/>
      <c r="DXQ160" s="498"/>
      <c r="DXR160" s="498"/>
      <c r="DXS160" s="498"/>
      <c r="DXT160" s="498"/>
      <c r="DXU160" s="498"/>
      <c r="DXV160" s="498"/>
      <c r="DXW160" s="498"/>
      <c r="DXX160" s="498"/>
      <c r="DXY160" s="498"/>
      <c r="DXZ160" s="498"/>
      <c r="DYA160" s="498"/>
      <c r="DYB160" s="498"/>
      <c r="DYC160" s="498"/>
      <c r="DYD160" s="498"/>
      <c r="DYE160" s="498"/>
      <c r="DYF160" s="498"/>
      <c r="DYG160" s="498"/>
      <c r="DYH160" s="498"/>
      <c r="DYI160" s="498"/>
      <c r="DYJ160" s="498"/>
      <c r="DYK160" s="498"/>
      <c r="DYL160" s="498"/>
      <c r="DYM160" s="498"/>
      <c r="DYN160" s="498"/>
      <c r="DYO160" s="498"/>
      <c r="DYP160" s="498"/>
      <c r="DYQ160" s="498"/>
      <c r="DYR160" s="498"/>
      <c r="DYS160" s="498"/>
      <c r="DYT160" s="498"/>
      <c r="DYU160" s="498"/>
      <c r="DYV160" s="498"/>
      <c r="DYW160" s="498"/>
      <c r="DYX160" s="498"/>
      <c r="DYY160" s="498"/>
      <c r="DYZ160" s="498"/>
      <c r="DZA160" s="498"/>
      <c r="DZB160" s="498"/>
      <c r="DZC160" s="498"/>
      <c r="DZD160" s="498"/>
      <c r="DZE160" s="498"/>
      <c r="DZF160" s="498"/>
      <c r="DZG160" s="498"/>
      <c r="DZH160" s="498"/>
      <c r="DZI160" s="498"/>
      <c r="DZJ160" s="498"/>
      <c r="DZK160" s="498"/>
      <c r="DZL160" s="498"/>
      <c r="DZM160" s="498"/>
      <c r="DZN160" s="498"/>
      <c r="DZO160" s="498"/>
      <c r="DZP160" s="498"/>
      <c r="DZQ160" s="498"/>
      <c r="DZR160" s="498"/>
      <c r="DZS160" s="498"/>
      <c r="DZT160" s="498"/>
      <c r="DZU160" s="498"/>
      <c r="DZV160" s="498"/>
      <c r="DZW160" s="498"/>
      <c r="DZX160" s="498"/>
      <c r="DZY160" s="498"/>
      <c r="DZZ160" s="498"/>
      <c r="EAA160" s="498"/>
      <c r="EAB160" s="498"/>
      <c r="EAC160" s="498"/>
      <c r="EAD160" s="498"/>
      <c r="EAE160" s="498"/>
      <c r="EAF160" s="498"/>
      <c r="EAG160" s="498"/>
      <c r="EAH160" s="498"/>
      <c r="EAI160" s="498"/>
      <c r="EAJ160" s="498"/>
      <c r="EAK160" s="498"/>
      <c r="EAL160" s="498"/>
      <c r="EAM160" s="498"/>
      <c r="EAN160" s="498"/>
      <c r="EAO160" s="498"/>
      <c r="EAP160" s="498"/>
      <c r="EAQ160" s="498"/>
      <c r="EAR160" s="498"/>
      <c r="EAS160" s="498"/>
      <c r="EAT160" s="498"/>
      <c r="EAU160" s="498"/>
      <c r="EAV160" s="498"/>
      <c r="EAW160" s="498"/>
      <c r="EAX160" s="498"/>
      <c r="EAY160" s="498"/>
      <c r="EAZ160" s="498"/>
      <c r="EBA160" s="498"/>
      <c r="EBB160" s="498"/>
      <c r="EBC160" s="498"/>
      <c r="EBD160" s="498"/>
      <c r="EBE160" s="498"/>
      <c r="EBF160" s="498"/>
      <c r="EBG160" s="498"/>
      <c r="EBH160" s="498"/>
      <c r="EBI160" s="498"/>
      <c r="EBJ160" s="498"/>
      <c r="EBK160" s="498"/>
      <c r="EBL160" s="498"/>
      <c r="EBM160" s="498"/>
      <c r="EBN160" s="498"/>
      <c r="EBO160" s="498"/>
      <c r="EBP160" s="498"/>
      <c r="EBQ160" s="498"/>
      <c r="EBR160" s="498"/>
      <c r="EBS160" s="498"/>
      <c r="EBT160" s="498"/>
      <c r="EBU160" s="498"/>
      <c r="EBV160" s="498"/>
      <c r="EBW160" s="498"/>
      <c r="EBX160" s="498"/>
      <c r="EBY160" s="498"/>
      <c r="EBZ160" s="498"/>
      <c r="ECA160" s="498"/>
      <c r="ECB160" s="498"/>
      <c r="ECC160" s="498"/>
      <c r="ECD160" s="498"/>
      <c r="ECE160" s="498"/>
      <c r="ECF160" s="498"/>
      <c r="ECG160" s="498"/>
      <c r="ECH160" s="498"/>
      <c r="ECI160" s="498"/>
      <c r="ECJ160" s="498"/>
      <c r="ECK160" s="498"/>
      <c r="ECL160" s="498"/>
      <c r="ECM160" s="498"/>
      <c r="ECN160" s="498"/>
      <c r="ECO160" s="498"/>
      <c r="ECP160" s="498"/>
      <c r="ECQ160" s="498"/>
      <c r="ECR160" s="498"/>
      <c r="ECS160" s="498"/>
      <c r="ECT160" s="498"/>
      <c r="ECU160" s="498"/>
      <c r="ECV160" s="498"/>
      <c r="ECW160" s="498"/>
      <c r="ECX160" s="498"/>
      <c r="ECY160" s="498"/>
      <c r="ECZ160" s="498"/>
      <c r="EDA160" s="498"/>
      <c r="EDB160" s="498"/>
      <c r="EDC160" s="498"/>
      <c r="EDD160" s="498"/>
      <c r="EDE160" s="498"/>
      <c r="EDF160" s="498"/>
      <c r="EDG160" s="498"/>
      <c r="EDH160" s="498"/>
      <c r="EDI160" s="498"/>
      <c r="EDJ160" s="498"/>
      <c r="EDK160" s="498"/>
      <c r="EDL160" s="498"/>
      <c r="EDM160" s="498"/>
      <c r="EDN160" s="498"/>
      <c r="EDO160" s="498"/>
      <c r="EDP160" s="498"/>
      <c r="EDQ160" s="498"/>
      <c r="EDR160" s="498"/>
      <c r="EDS160" s="498"/>
      <c r="EDT160" s="498"/>
      <c r="EDU160" s="498"/>
      <c r="EDV160" s="498"/>
      <c r="EDW160" s="498"/>
      <c r="EDX160" s="498"/>
      <c r="EDY160" s="498"/>
      <c r="EDZ160" s="498"/>
      <c r="EEA160" s="498"/>
      <c r="EEB160" s="498"/>
      <c r="EEC160" s="498"/>
      <c r="EED160" s="498"/>
      <c r="EEE160" s="498"/>
      <c r="EEF160" s="498"/>
      <c r="EEG160" s="498"/>
      <c r="EEH160" s="498"/>
      <c r="EEI160" s="498"/>
      <c r="EEJ160" s="498"/>
      <c r="EEK160" s="498"/>
      <c r="EEL160" s="498"/>
      <c r="EEM160" s="498"/>
      <c r="EEN160" s="498"/>
      <c r="EEO160" s="498"/>
      <c r="EEP160" s="498"/>
      <c r="EEQ160" s="498"/>
      <c r="EER160" s="498"/>
      <c r="EES160" s="498"/>
      <c r="EET160" s="498"/>
      <c r="EEU160" s="498"/>
      <c r="EEV160" s="498"/>
      <c r="EEW160" s="498"/>
      <c r="EEX160" s="498"/>
      <c r="EEY160" s="498"/>
      <c r="EEZ160" s="498"/>
      <c r="EFA160" s="498"/>
      <c r="EFB160" s="498"/>
      <c r="EFC160" s="498"/>
      <c r="EFD160" s="498"/>
      <c r="EFE160" s="498"/>
      <c r="EFF160" s="498"/>
      <c r="EFG160" s="498"/>
      <c r="EFH160" s="498"/>
      <c r="EFI160" s="498"/>
      <c r="EFJ160" s="498"/>
      <c r="EFK160" s="498"/>
      <c r="EFL160" s="498"/>
      <c r="EFM160" s="498"/>
      <c r="EFN160" s="498"/>
      <c r="EFO160" s="498"/>
      <c r="EFP160" s="498"/>
      <c r="EFQ160" s="498"/>
      <c r="EFR160" s="498"/>
      <c r="EFS160" s="498"/>
      <c r="EFT160" s="498"/>
      <c r="EFU160" s="498"/>
      <c r="EFV160" s="498"/>
      <c r="EFW160" s="498"/>
      <c r="EFX160" s="498"/>
      <c r="EFY160" s="498"/>
      <c r="EFZ160" s="498"/>
      <c r="EGA160" s="498"/>
      <c r="EGB160" s="498"/>
      <c r="EGC160" s="498"/>
      <c r="EGD160" s="498"/>
      <c r="EGE160" s="498"/>
      <c r="EGF160" s="498"/>
      <c r="EGG160" s="498"/>
      <c r="EGH160" s="498"/>
      <c r="EGI160" s="498"/>
      <c r="EGJ160" s="498"/>
      <c r="EGK160" s="498"/>
      <c r="EGL160" s="498"/>
      <c r="EGM160" s="498"/>
      <c r="EGN160" s="498"/>
      <c r="EGO160" s="498"/>
      <c r="EGP160" s="498"/>
      <c r="EGQ160" s="498"/>
      <c r="EGR160" s="498"/>
      <c r="EGS160" s="498"/>
      <c r="EGT160" s="498"/>
      <c r="EGU160" s="498"/>
      <c r="EGV160" s="498"/>
      <c r="EGW160" s="498"/>
      <c r="EGX160" s="498"/>
      <c r="EGY160" s="498"/>
      <c r="EGZ160" s="498"/>
      <c r="EHA160" s="498"/>
      <c r="EHB160" s="498"/>
      <c r="EHC160" s="498"/>
      <c r="EHD160" s="498"/>
      <c r="EHE160" s="498"/>
      <c r="EHF160" s="498"/>
      <c r="EHG160" s="498"/>
      <c r="EHH160" s="498"/>
      <c r="EHI160" s="498"/>
      <c r="EHJ160" s="498"/>
      <c r="EHK160" s="498"/>
      <c r="EHL160" s="498"/>
      <c r="EHM160" s="498"/>
      <c r="EHN160" s="498"/>
      <c r="EHO160" s="498"/>
      <c r="EHP160" s="498"/>
      <c r="EHQ160" s="498"/>
      <c r="EHR160" s="498"/>
      <c r="EHS160" s="498"/>
      <c r="EHT160" s="498"/>
      <c r="EHU160" s="498"/>
      <c r="EHV160" s="498"/>
      <c r="EHW160" s="498"/>
      <c r="EHX160" s="498"/>
      <c r="EHY160" s="498"/>
      <c r="EHZ160" s="498"/>
      <c r="EIA160" s="498"/>
      <c r="EIB160" s="498"/>
      <c r="EIC160" s="498"/>
      <c r="EID160" s="498"/>
      <c r="EIE160" s="498"/>
      <c r="EIF160" s="498"/>
      <c r="EIG160" s="498"/>
      <c r="EIH160" s="498"/>
      <c r="EII160" s="498"/>
      <c r="EIJ160" s="498"/>
      <c r="EIK160" s="498"/>
      <c r="EIL160" s="498"/>
      <c r="EIM160" s="498"/>
      <c r="EIN160" s="498"/>
      <c r="EIO160" s="498"/>
      <c r="EIP160" s="498"/>
      <c r="EIQ160" s="498"/>
      <c r="EIR160" s="498"/>
      <c r="EIS160" s="498"/>
      <c r="EIT160" s="498"/>
      <c r="EIU160" s="498"/>
      <c r="EIV160" s="498"/>
      <c r="EIW160" s="498"/>
      <c r="EIX160" s="498"/>
      <c r="EIY160" s="498"/>
      <c r="EIZ160" s="498"/>
      <c r="EJA160" s="498"/>
      <c r="EJB160" s="498"/>
      <c r="EJC160" s="498"/>
      <c r="EJD160" s="498"/>
      <c r="EJE160" s="498"/>
      <c r="EJF160" s="498"/>
      <c r="EJG160" s="498"/>
      <c r="EJH160" s="498"/>
      <c r="EJI160" s="498"/>
      <c r="EJJ160" s="498"/>
      <c r="EJK160" s="498"/>
      <c r="EJL160" s="498"/>
      <c r="EJM160" s="498"/>
      <c r="EJN160" s="498"/>
      <c r="EJO160" s="498"/>
      <c r="EJP160" s="498"/>
      <c r="EJQ160" s="498"/>
      <c r="EJR160" s="498"/>
      <c r="EJS160" s="498"/>
      <c r="EJT160" s="498"/>
      <c r="EJU160" s="498"/>
      <c r="EJV160" s="498"/>
      <c r="EJW160" s="498"/>
      <c r="EJX160" s="498"/>
      <c r="EJY160" s="498"/>
      <c r="EJZ160" s="498"/>
      <c r="EKA160" s="498"/>
      <c r="EKB160" s="498"/>
      <c r="EKC160" s="498"/>
      <c r="EKD160" s="498"/>
      <c r="EKE160" s="498"/>
      <c r="EKF160" s="498"/>
      <c r="EKG160" s="498"/>
      <c r="EKH160" s="498"/>
      <c r="EKI160" s="498"/>
      <c r="EKJ160" s="498"/>
      <c r="EKK160" s="498"/>
      <c r="EKL160" s="498"/>
      <c r="EKM160" s="498"/>
      <c r="EKN160" s="498"/>
      <c r="EKO160" s="498"/>
      <c r="EKP160" s="498"/>
      <c r="EKQ160" s="498"/>
      <c r="EKR160" s="498"/>
      <c r="EKS160" s="498"/>
      <c r="EKT160" s="498"/>
      <c r="EKU160" s="498"/>
      <c r="EKV160" s="498"/>
      <c r="EKW160" s="498"/>
      <c r="EKX160" s="498"/>
      <c r="EKY160" s="498"/>
      <c r="EKZ160" s="498"/>
      <c r="ELA160" s="498"/>
      <c r="ELB160" s="498"/>
      <c r="ELC160" s="498"/>
      <c r="ELD160" s="498"/>
      <c r="ELE160" s="498"/>
      <c r="ELF160" s="498"/>
      <c r="ELG160" s="498"/>
      <c r="ELH160" s="498"/>
      <c r="ELI160" s="498"/>
      <c r="ELJ160" s="498"/>
      <c r="ELK160" s="498"/>
      <c r="ELL160" s="498"/>
      <c r="ELM160" s="498"/>
      <c r="ELN160" s="498"/>
      <c r="ELO160" s="498"/>
      <c r="ELP160" s="498"/>
      <c r="ELQ160" s="498"/>
      <c r="ELR160" s="498"/>
      <c r="ELS160" s="498"/>
      <c r="ELT160" s="498"/>
      <c r="ELU160" s="498"/>
      <c r="ELV160" s="498"/>
      <c r="ELW160" s="498"/>
      <c r="ELX160" s="498"/>
      <c r="ELY160" s="498"/>
      <c r="ELZ160" s="498"/>
      <c r="EMA160" s="498"/>
      <c r="EMB160" s="498"/>
      <c r="EMC160" s="498"/>
      <c r="EMD160" s="498"/>
      <c r="EME160" s="498"/>
      <c r="EMF160" s="498"/>
      <c r="EMG160" s="498"/>
      <c r="EMH160" s="498"/>
      <c r="EMI160" s="498"/>
      <c r="EMJ160" s="498"/>
      <c r="EMK160" s="498"/>
      <c r="EML160" s="498"/>
      <c r="EMM160" s="498"/>
      <c r="EMN160" s="498"/>
      <c r="EMO160" s="498"/>
      <c r="EMP160" s="498"/>
      <c r="EMQ160" s="498"/>
      <c r="EMR160" s="498"/>
      <c r="EMS160" s="498"/>
      <c r="EMT160" s="498"/>
      <c r="EMU160" s="498"/>
      <c r="EMV160" s="498"/>
      <c r="EMW160" s="498"/>
      <c r="EMX160" s="498"/>
      <c r="EMY160" s="498"/>
      <c r="EMZ160" s="498"/>
      <c r="ENA160" s="498"/>
      <c r="ENB160" s="498"/>
      <c r="ENC160" s="498"/>
      <c r="END160" s="498"/>
      <c r="ENE160" s="498"/>
      <c r="ENF160" s="498"/>
      <c r="ENG160" s="498"/>
      <c r="ENH160" s="498"/>
      <c r="ENI160" s="498"/>
      <c r="ENJ160" s="498"/>
      <c r="ENK160" s="498"/>
      <c r="ENL160" s="498"/>
      <c r="ENM160" s="498"/>
      <c r="ENN160" s="498"/>
      <c r="ENO160" s="498"/>
      <c r="ENP160" s="498"/>
      <c r="ENQ160" s="498"/>
      <c r="ENR160" s="498"/>
      <c r="ENS160" s="498"/>
      <c r="ENT160" s="498"/>
      <c r="ENU160" s="498"/>
      <c r="ENV160" s="498"/>
      <c r="ENW160" s="498"/>
      <c r="ENX160" s="498"/>
      <c r="ENY160" s="498"/>
      <c r="ENZ160" s="498"/>
      <c r="EOA160" s="498"/>
      <c r="EOB160" s="498"/>
      <c r="EOC160" s="498"/>
      <c r="EOD160" s="498"/>
      <c r="EOE160" s="498"/>
      <c r="EOF160" s="498"/>
      <c r="EOG160" s="498"/>
      <c r="EOH160" s="498"/>
      <c r="EOI160" s="498"/>
      <c r="EOJ160" s="498"/>
      <c r="EOK160" s="498"/>
      <c r="EOL160" s="498"/>
      <c r="EOM160" s="498"/>
      <c r="EON160" s="498"/>
      <c r="EOO160" s="498"/>
      <c r="EOP160" s="498"/>
      <c r="EOQ160" s="498"/>
      <c r="EOR160" s="498"/>
      <c r="EOS160" s="498"/>
      <c r="EOT160" s="498"/>
      <c r="EOU160" s="498"/>
      <c r="EOV160" s="498"/>
      <c r="EOW160" s="498"/>
      <c r="EOX160" s="498"/>
      <c r="EOY160" s="498"/>
      <c r="EOZ160" s="498"/>
      <c r="EPA160" s="498"/>
      <c r="EPB160" s="498"/>
      <c r="EPC160" s="498"/>
      <c r="EPD160" s="498"/>
      <c r="EPE160" s="498"/>
      <c r="EPF160" s="498"/>
      <c r="EPG160" s="498"/>
      <c r="EPH160" s="498"/>
      <c r="EPI160" s="498"/>
      <c r="EPJ160" s="498"/>
      <c r="EPK160" s="498"/>
      <c r="EPL160" s="498"/>
      <c r="EPM160" s="498"/>
      <c r="EPN160" s="498"/>
      <c r="EPO160" s="498"/>
      <c r="EPP160" s="498"/>
      <c r="EPQ160" s="498"/>
      <c r="EPR160" s="498"/>
      <c r="EPS160" s="498"/>
      <c r="EPT160" s="498"/>
      <c r="EPU160" s="498"/>
      <c r="EPV160" s="498"/>
      <c r="EPW160" s="498"/>
      <c r="EPX160" s="498"/>
      <c r="EPY160" s="498"/>
      <c r="EPZ160" s="498"/>
      <c r="EQA160" s="498"/>
      <c r="EQB160" s="498"/>
      <c r="EQC160" s="498"/>
      <c r="EQD160" s="498"/>
      <c r="EQE160" s="498"/>
      <c r="EQF160" s="498"/>
      <c r="EQG160" s="498"/>
      <c r="EQH160" s="498"/>
      <c r="EQI160" s="498"/>
      <c r="EQJ160" s="498"/>
      <c r="EQK160" s="498"/>
      <c r="EQL160" s="498"/>
      <c r="EQM160" s="498"/>
      <c r="EQN160" s="498"/>
      <c r="EQO160" s="498"/>
      <c r="EQP160" s="498"/>
      <c r="EQQ160" s="498"/>
      <c r="EQR160" s="498"/>
      <c r="EQS160" s="498"/>
      <c r="EQT160" s="498"/>
      <c r="EQU160" s="498"/>
      <c r="EQV160" s="498"/>
      <c r="EQW160" s="498"/>
      <c r="EQX160" s="498"/>
      <c r="EQY160" s="498"/>
      <c r="EQZ160" s="498"/>
      <c r="ERA160" s="498"/>
      <c r="ERB160" s="498"/>
      <c r="ERC160" s="498"/>
      <c r="ERD160" s="498"/>
      <c r="ERE160" s="498"/>
      <c r="ERF160" s="498"/>
      <c r="ERG160" s="498"/>
      <c r="ERH160" s="498"/>
      <c r="ERI160" s="498"/>
      <c r="ERJ160" s="498"/>
      <c r="ERK160" s="498"/>
      <c r="ERL160" s="498"/>
      <c r="ERM160" s="498"/>
      <c r="ERN160" s="498"/>
      <c r="ERO160" s="498"/>
      <c r="ERP160" s="498"/>
      <c r="ERQ160" s="498"/>
      <c r="ERR160" s="498"/>
      <c r="ERS160" s="498"/>
      <c r="ERT160" s="498"/>
      <c r="ERU160" s="498"/>
      <c r="ERV160" s="498"/>
      <c r="ERW160" s="498"/>
      <c r="ERX160" s="498"/>
      <c r="ERY160" s="498"/>
      <c r="ERZ160" s="498"/>
      <c r="ESA160" s="498"/>
      <c r="ESB160" s="498"/>
      <c r="ESC160" s="498"/>
      <c r="ESD160" s="498"/>
      <c r="ESE160" s="498"/>
      <c r="ESF160" s="498"/>
      <c r="ESG160" s="498"/>
      <c r="ESH160" s="498"/>
      <c r="ESI160" s="498"/>
      <c r="ESJ160" s="498"/>
      <c r="ESK160" s="498"/>
      <c r="ESL160" s="498"/>
      <c r="ESM160" s="498"/>
      <c r="ESN160" s="498"/>
      <c r="ESO160" s="498"/>
      <c r="ESP160" s="498"/>
      <c r="ESQ160" s="498"/>
      <c r="ESR160" s="498"/>
      <c r="ESS160" s="498"/>
      <c r="EST160" s="498"/>
      <c r="ESU160" s="498"/>
      <c r="ESV160" s="498"/>
      <c r="ESW160" s="498"/>
      <c r="ESX160" s="498"/>
      <c r="ESY160" s="498"/>
      <c r="ESZ160" s="498"/>
      <c r="ETA160" s="498"/>
      <c r="ETB160" s="498"/>
      <c r="ETC160" s="498"/>
      <c r="ETD160" s="498"/>
      <c r="ETE160" s="498"/>
      <c r="ETF160" s="498"/>
      <c r="ETG160" s="498"/>
      <c r="ETH160" s="498"/>
      <c r="ETI160" s="498"/>
      <c r="ETJ160" s="498"/>
      <c r="ETK160" s="498"/>
      <c r="ETL160" s="498"/>
      <c r="ETM160" s="498"/>
      <c r="ETN160" s="498"/>
      <c r="ETO160" s="498"/>
      <c r="ETP160" s="498"/>
      <c r="ETQ160" s="498"/>
      <c r="ETR160" s="498"/>
      <c r="ETS160" s="498"/>
      <c r="ETT160" s="498"/>
      <c r="ETU160" s="498"/>
      <c r="ETV160" s="498"/>
      <c r="ETW160" s="498"/>
      <c r="ETX160" s="498"/>
      <c r="ETY160" s="498"/>
      <c r="ETZ160" s="498"/>
      <c r="EUA160" s="498"/>
      <c r="EUB160" s="498"/>
      <c r="EUC160" s="498"/>
      <c r="EUD160" s="498"/>
      <c r="EUE160" s="498"/>
      <c r="EUF160" s="498"/>
      <c r="EUG160" s="498"/>
      <c r="EUH160" s="498"/>
      <c r="EUI160" s="498"/>
      <c r="EUJ160" s="498"/>
      <c r="EUK160" s="498"/>
      <c r="EUL160" s="498"/>
      <c r="EUM160" s="498"/>
      <c r="EUN160" s="498"/>
      <c r="EUO160" s="498"/>
      <c r="EUP160" s="498"/>
      <c r="EUQ160" s="498"/>
      <c r="EUR160" s="498"/>
      <c r="EUS160" s="498"/>
      <c r="EUT160" s="498"/>
      <c r="EUU160" s="498"/>
      <c r="EUV160" s="498"/>
      <c r="EUW160" s="498"/>
      <c r="EUX160" s="498"/>
      <c r="EUY160" s="498"/>
      <c r="EUZ160" s="498"/>
      <c r="EVA160" s="498"/>
      <c r="EVB160" s="498"/>
      <c r="EVC160" s="498"/>
      <c r="EVD160" s="498"/>
      <c r="EVE160" s="498"/>
      <c r="EVF160" s="498"/>
      <c r="EVG160" s="498"/>
      <c r="EVH160" s="498"/>
      <c r="EVI160" s="498"/>
      <c r="EVJ160" s="498"/>
      <c r="EVK160" s="498"/>
      <c r="EVL160" s="498"/>
      <c r="EVM160" s="498"/>
      <c r="EVN160" s="498"/>
      <c r="EVO160" s="498"/>
      <c r="EVP160" s="498"/>
      <c r="EVQ160" s="498"/>
      <c r="EVR160" s="498"/>
      <c r="EVS160" s="498"/>
      <c r="EVT160" s="498"/>
      <c r="EVU160" s="498"/>
      <c r="EVV160" s="498"/>
      <c r="EVW160" s="498"/>
      <c r="EVX160" s="498"/>
      <c r="EVY160" s="498"/>
      <c r="EVZ160" s="498"/>
      <c r="EWA160" s="498"/>
      <c r="EWB160" s="498"/>
      <c r="EWC160" s="498"/>
      <c r="EWD160" s="498"/>
      <c r="EWE160" s="498"/>
      <c r="EWF160" s="498"/>
      <c r="EWG160" s="498"/>
      <c r="EWH160" s="498"/>
      <c r="EWI160" s="498"/>
      <c r="EWJ160" s="498"/>
      <c r="EWK160" s="498"/>
      <c r="EWL160" s="498"/>
      <c r="EWM160" s="498"/>
      <c r="EWN160" s="498"/>
      <c r="EWO160" s="498"/>
      <c r="EWP160" s="498"/>
      <c r="EWQ160" s="498"/>
      <c r="EWR160" s="498"/>
      <c r="EWS160" s="498"/>
      <c r="EWT160" s="498"/>
      <c r="EWU160" s="498"/>
      <c r="EWV160" s="498"/>
      <c r="EWW160" s="498"/>
      <c r="EWX160" s="498"/>
      <c r="EWY160" s="498"/>
      <c r="EWZ160" s="498"/>
      <c r="EXA160" s="498"/>
      <c r="EXB160" s="498"/>
      <c r="EXC160" s="498"/>
      <c r="EXD160" s="498"/>
      <c r="EXE160" s="498"/>
      <c r="EXF160" s="498"/>
      <c r="EXG160" s="498"/>
      <c r="EXH160" s="498"/>
      <c r="EXI160" s="498"/>
      <c r="EXJ160" s="498"/>
      <c r="EXK160" s="498"/>
      <c r="EXL160" s="498"/>
      <c r="EXM160" s="498"/>
      <c r="EXN160" s="498"/>
      <c r="EXO160" s="498"/>
      <c r="EXP160" s="498"/>
      <c r="EXQ160" s="498"/>
      <c r="EXR160" s="498"/>
      <c r="EXS160" s="498"/>
      <c r="EXT160" s="498"/>
      <c r="EXU160" s="498"/>
      <c r="EXV160" s="498"/>
      <c r="EXW160" s="498"/>
      <c r="EXX160" s="498"/>
      <c r="EXY160" s="498"/>
      <c r="EXZ160" s="498"/>
      <c r="EYA160" s="498"/>
      <c r="EYB160" s="498"/>
      <c r="EYC160" s="498"/>
      <c r="EYD160" s="498"/>
      <c r="EYE160" s="498"/>
      <c r="EYF160" s="498"/>
      <c r="EYG160" s="498"/>
      <c r="EYH160" s="498"/>
      <c r="EYI160" s="498"/>
      <c r="EYJ160" s="498"/>
      <c r="EYK160" s="498"/>
      <c r="EYL160" s="498"/>
      <c r="EYM160" s="498"/>
      <c r="EYN160" s="498"/>
      <c r="EYO160" s="498"/>
      <c r="EYP160" s="498"/>
      <c r="EYQ160" s="498"/>
      <c r="EYR160" s="498"/>
      <c r="EYS160" s="498"/>
      <c r="EYT160" s="498"/>
      <c r="EYU160" s="498"/>
      <c r="EYV160" s="498"/>
      <c r="EYW160" s="498"/>
      <c r="EYX160" s="498"/>
      <c r="EYY160" s="498"/>
      <c r="EYZ160" s="498"/>
      <c r="EZA160" s="498"/>
      <c r="EZB160" s="498"/>
      <c r="EZC160" s="498"/>
      <c r="EZD160" s="498"/>
      <c r="EZE160" s="498"/>
      <c r="EZF160" s="498"/>
      <c r="EZG160" s="498"/>
      <c r="EZH160" s="498"/>
      <c r="EZI160" s="498"/>
      <c r="EZJ160" s="498"/>
      <c r="EZK160" s="498"/>
      <c r="EZL160" s="498"/>
      <c r="EZM160" s="498"/>
      <c r="EZN160" s="498"/>
      <c r="EZO160" s="498"/>
      <c r="EZP160" s="498"/>
      <c r="EZQ160" s="498"/>
      <c r="EZR160" s="498"/>
      <c r="EZS160" s="498"/>
      <c r="EZT160" s="498"/>
      <c r="EZU160" s="498"/>
      <c r="EZV160" s="498"/>
      <c r="EZW160" s="498"/>
      <c r="EZX160" s="498"/>
      <c r="EZY160" s="498"/>
      <c r="EZZ160" s="498"/>
      <c r="FAA160" s="498"/>
      <c r="FAB160" s="498"/>
      <c r="FAC160" s="498"/>
      <c r="FAD160" s="498"/>
      <c r="FAE160" s="498"/>
      <c r="FAF160" s="498"/>
      <c r="FAG160" s="498"/>
      <c r="FAH160" s="498"/>
      <c r="FAI160" s="498"/>
      <c r="FAJ160" s="498"/>
      <c r="FAK160" s="498"/>
      <c r="FAL160" s="498"/>
      <c r="FAM160" s="498"/>
      <c r="FAN160" s="498"/>
      <c r="FAO160" s="498"/>
      <c r="FAP160" s="498"/>
      <c r="FAQ160" s="498"/>
      <c r="FAR160" s="498"/>
      <c r="FAS160" s="498"/>
      <c r="FAT160" s="498"/>
      <c r="FAU160" s="498"/>
      <c r="FAV160" s="498"/>
      <c r="FAW160" s="498"/>
      <c r="FAX160" s="498"/>
      <c r="FAY160" s="498"/>
      <c r="FAZ160" s="498"/>
      <c r="FBA160" s="498"/>
      <c r="FBB160" s="498"/>
      <c r="FBC160" s="498"/>
      <c r="FBD160" s="498"/>
      <c r="FBE160" s="498"/>
      <c r="FBF160" s="498"/>
      <c r="FBG160" s="498"/>
      <c r="FBH160" s="498"/>
      <c r="FBI160" s="498"/>
      <c r="FBJ160" s="498"/>
      <c r="FBK160" s="498"/>
      <c r="FBL160" s="498"/>
      <c r="FBM160" s="498"/>
      <c r="FBN160" s="498"/>
      <c r="FBO160" s="498"/>
      <c r="FBP160" s="498"/>
      <c r="FBQ160" s="498"/>
      <c r="FBR160" s="498"/>
      <c r="FBS160" s="498"/>
      <c r="FBT160" s="498"/>
      <c r="FBU160" s="498"/>
      <c r="FBV160" s="498"/>
      <c r="FBW160" s="498"/>
      <c r="FBX160" s="498"/>
      <c r="FBY160" s="498"/>
      <c r="FBZ160" s="498"/>
      <c r="FCA160" s="498"/>
      <c r="FCB160" s="498"/>
      <c r="FCC160" s="498"/>
      <c r="FCD160" s="498"/>
      <c r="FCE160" s="498"/>
      <c r="FCF160" s="498"/>
      <c r="FCG160" s="498"/>
      <c r="FCH160" s="498"/>
      <c r="FCI160" s="498"/>
      <c r="FCJ160" s="498"/>
      <c r="FCK160" s="498"/>
      <c r="FCL160" s="498"/>
      <c r="FCM160" s="498"/>
      <c r="FCN160" s="498"/>
      <c r="FCO160" s="498"/>
      <c r="FCP160" s="498"/>
      <c r="FCQ160" s="498"/>
      <c r="FCR160" s="498"/>
      <c r="FCS160" s="498"/>
      <c r="FCT160" s="498"/>
      <c r="FCU160" s="498"/>
      <c r="FCV160" s="498"/>
      <c r="FCW160" s="498"/>
      <c r="FCX160" s="498"/>
      <c r="FCY160" s="498"/>
      <c r="FCZ160" s="498"/>
      <c r="FDA160" s="498"/>
      <c r="FDB160" s="498"/>
      <c r="FDC160" s="498"/>
      <c r="FDD160" s="498"/>
      <c r="FDE160" s="498"/>
      <c r="FDF160" s="498"/>
      <c r="FDG160" s="498"/>
      <c r="FDH160" s="498"/>
      <c r="FDI160" s="498"/>
      <c r="FDJ160" s="498"/>
      <c r="FDK160" s="498"/>
      <c r="FDL160" s="498"/>
      <c r="FDM160" s="498"/>
      <c r="FDN160" s="498"/>
      <c r="FDO160" s="498"/>
      <c r="FDP160" s="498"/>
      <c r="FDQ160" s="498"/>
      <c r="FDR160" s="498"/>
      <c r="FDS160" s="498"/>
      <c r="FDT160" s="498"/>
      <c r="FDU160" s="498"/>
      <c r="FDV160" s="498"/>
      <c r="FDW160" s="498"/>
      <c r="FDX160" s="498"/>
      <c r="FDY160" s="498"/>
      <c r="FDZ160" s="498"/>
      <c r="FEA160" s="498"/>
      <c r="FEB160" s="498"/>
      <c r="FEC160" s="498"/>
      <c r="FED160" s="498"/>
      <c r="FEE160" s="498"/>
      <c r="FEF160" s="498"/>
      <c r="FEG160" s="498"/>
      <c r="FEH160" s="498"/>
      <c r="FEI160" s="498"/>
      <c r="FEJ160" s="498"/>
      <c r="FEK160" s="498"/>
      <c r="FEL160" s="498"/>
      <c r="FEM160" s="498"/>
      <c r="FEN160" s="498"/>
      <c r="FEO160" s="498"/>
      <c r="FEP160" s="498"/>
      <c r="FEQ160" s="498"/>
      <c r="FER160" s="498"/>
      <c r="FES160" s="498"/>
      <c r="FET160" s="498"/>
      <c r="FEU160" s="498"/>
      <c r="FEV160" s="498"/>
      <c r="FEW160" s="498"/>
      <c r="FEX160" s="498"/>
      <c r="FEY160" s="498"/>
      <c r="FEZ160" s="498"/>
      <c r="FFA160" s="498"/>
      <c r="FFB160" s="498"/>
      <c r="FFC160" s="498"/>
      <c r="FFD160" s="498"/>
      <c r="FFE160" s="498"/>
      <c r="FFF160" s="498"/>
      <c r="FFG160" s="498"/>
      <c r="FFH160" s="498"/>
      <c r="FFI160" s="498"/>
      <c r="FFJ160" s="498"/>
      <c r="FFK160" s="498"/>
      <c r="FFL160" s="498"/>
      <c r="FFM160" s="498"/>
      <c r="FFN160" s="498"/>
      <c r="FFO160" s="498"/>
      <c r="FFP160" s="498"/>
      <c r="FFQ160" s="498"/>
      <c r="FFR160" s="498"/>
      <c r="FFS160" s="498"/>
      <c r="FFT160" s="498"/>
      <c r="FFU160" s="498"/>
      <c r="FFV160" s="498"/>
      <c r="FFW160" s="498"/>
      <c r="FFX160" s="498"/>
      <c r="FFY160" s="498"/>
      <c r="FFZ160" s="498"/>
      <c r="FGA160" s="498"/>
      <c r="FGB160" s="498"/>
      <c r="FGC160" s="498"/>
      <c r="FGD160" s="498"/>
      <c r="FGE160" s="498"/>
      <c r="FGF160" s="498"/>
      <c r="FGG160" s="498"/>
      <c r="FGH160" s="498"/>
      <c r="FGI160" s="498"/>
      <c r="FGJ160" s="498"/>
      <c r="FGK160" s="498"/>
      <c r="FGL160" s="498"/>
      <c r="FGM160" s="498"/>
      <c r="FGN160" s="498"/>
      <c r="FGO160" s="498"/>
      <c r="FGP160" s="498"/>
      <c r="FGQ160" s="498"/>
      <c r="FGR160" s="498"/>
      <c r="FGS160" s="498"/>
      <c r="FGT160" s="498"/>
      <c r="FGU160" s="498"/>
      <c r="FGV160" s="498"/>
      <c r="FGW160" s="498"/>
      <c r="FGX160" s="498"/>
      <c r="FGY160" s="498"/>
      <c r="FGZ160" s="498"/>
      <c r="FHA160" s="498"/>
      <c r="FHB160" s="498"/>
      <c r="FHC160" s="498"/>
      <c r="FHD160" s="498"/>
      <c r="FHE160" s="498"/>
      <c r="FHF160" s="498"/>
      <c r="FHG160" s="498"/>
      <c r="FHH160" s="498"/>
      <c r="FHI160" s="498"/>
      <c r="FHJ160" s="498"/>
      <c r="FHK160" s="498"/>
      <c r="FHL160" s="498"/>
      <c r="FHM160" s="498"/>
      <c r="FHN160" s="498"/>
      <c r="FHO160" s="498"/>
      <c r="FHP160" s="498"/>
      <c r="FHQ160" s="498"/>
      <c r="FHR160" s="498"/>
      <c r="FHS160" s="498"/>
      <c r="FHT160" s="498"/>
      <c r="FHU160" s="498"/>
      <c r="FHV160" s="498"/>
      <c r="FHW160" s="498"/>
      <c r="FHX160" s="498"/>
      <c r="FHY160" s="498"/>
      <c r="FHZ160" s="498"/>
      <c r="FIA160" s="498"/>
      <c r="FIB160" s="498"/>
      <c r="FIC160" s="498"/>
      <c r="FID160" s="498"/>
      <c r="FIE160" s="498"/>
      <c r="FIF160" s="498"/>
      <c r="FIG160" s="498"/>
      <c r="FIH160" s="498"/>
      <c r="FII160" s="498"/>
      <c r="FIJ160" s="498"/>
      <c r="FIK160" s="498"/>
      <c r="FIL160" s="498"/>
      <c r="FIM160" s="498"/>
      <c r="FIN160" s="498"/>
      <c r="FIO160" s="498"/>
      <c r="FIP160" s="498"/>
      <c r="FIQ160" s="498"/>
      <c r="FIR160" s="498"/>
      <c r="FIS160" s="498"/>
      <c r="FIT160" s="498"/>
      <c r="FIU160" s="498"/>
      <c r="FIV160" s="498"/>
      <c r="FIW160" s="498"/>
      <c r="FIX160" s="498"/>
      <c r="FIY160" s="498"/>
      <c r="FIZ160" s="498"/>
      <c r="FJA160" s="498"/>
      <c r="FJB160" s="498"/>
      <c r="FJC160" s="498"/>
      <c r="FJD160" s="498"/>
      <c r="FJE160" s="498"/>
      <c r="FJF160" s="498"/>
      <c r="FJG160" s="498"/>
      <c r="FJH160" s="498"/>
      <c r="FJI160" s="498"/>
      <c r="FJJ160" s="498"/>
      <c r="FJK160" s="498"/>
      <c r="FJL160" s="498"/>
      <c r="FJM160" s="498"/>
      <c r="FJN160" s="498"/>
      <c r="FJO160" s="498"/>
      <c r="FJP160" s="498"/>
      <c r="FJQ160" s="498"/>
      <c r="FJR160" s="498"/>
      <c r="FJS160" s="498"/>
      <c r="FJT160" s="498"/>
      <c r="FJU160" s="498"/>
      <c r="FJV160" s="498"/>
      <c r="FJW160" s="498"/>
      <c r="FJX160" s="498"/>
      <c r="FJY160" s="498"/>
      <c r="FJZ160" s="498"/>
      <c r="FKA160" s="498"/>
      <c r="FKB160" s="498"/>
      <c r="FKC160" s="498"/>
      <c r="FKD160" s="498"/>
      <c r="FKE160" s="498"/>
      <c r="FKF160" s="498"/>
      <c r="FKG160" s="498"/>
      <c r="FKH160" s="498"/>
      <c r="FKI160" s="498"/>
      <c r="FKJ160" s="498"/>
      <c r="FKK160" s="498"/>
      <c r="FKL160" s="498"/>
      <c r="FKM160" s="498"/>
      <c r="FKN160" s="498"/>
      <c r="FKO160" s="498"/>
      <c r="FKP160" s="498"/>
      <c r="FKQ160" s="498"/>
      <c r="FKR160" s="498"/>
      <c r="FKS160" s="498"/>
      <c r="FKT160" s="498"/>
      <c r="FKU160" s="498"/>
      <c r="FKV160" s="498"/>
      <c r="FKW160" s="498"/>
      <c r="FKX160" s="498"/>
      <c r="FKY160" s="498"/>
      <c r="FKZ160" s="498"/>
      <c r="FLA160" s="498"/>
      <c r="FLB160" s="498"/>
      <c r="FLC160" s="498"/>
      <c r="FLD160" s="498"/>
      <c r="FLE160" s="498"/>
      <c r="FLF160" s="498"/>
      <c r="FLG160" s="498"/>
      <c r="FLH160" s="498"/>
      <c r="FLI160" s="498"/>
      <c r="FLJ160" s="498"/>
      <c r="FLK160" s="498"/>
      <c r="FLL160" s="498"/>
      <c r="FLM160" s="498"/>
      <c r="FLN160" s="498"/>
      <c r="FLO160" s="498"/>
      <c r="FLP160" s="498"/>
      <c r="FLQ160" s="498"/>
      <c r="FLR160" s="498"/>
      <c r="FLS160" s="498"/>
      <c r="FLT160" s="498"/>
      <c r="FLU160" s="498"/>
      <c r="FLV160" s="498"/>
      <c r="FLW160" s="498"/>
      <c r="FLX160" s="498"/>
      <c r="FLY160" s="498"/>
      <c r="FLZ160" s="498"/>
      <c r="FMA160" s="498"/>
      <c r="FMB160" s="498"/>
      <c r="FMC160" s="498"/>
      <c r="FMD160" s="498"/>
      <c r="FME160" s="498"/>
      <c r="FMF160" s="498"/>
      <c r="FMG160" s="498"/>
      <c r="FMH160" s="498"/>
      <c r="FMI160" s="498"/>
      <c r="FMJ160" s="498"/>
      <c r="FMK160" s="498"/>
      <c r="FML160" s="498"/>
      <c r="FMM160" s="498"/>
      <c r="FMN160" s="498"/>
      <c r="FMO160" s="498"/>
      <c r="FMP160" s="498"/>
      <c r="FMQ160" s="498"/>
      <c r="FMR160" s="498"/>
      <c r="FMS160" s="498"/>
      <c r="FMT160" s="498"/>
      <c r="FMU160" s="498"/>
      <c r="FMV160" s="498"/>
      <c r="FMW160" s="498"/>
      <c r="FMX160" s="498"/>
      <c r="FMY160" s="498"/>
      <c r="FMZ160" s="498"/>
      <c r="FNA160" s="498"/>
      <c r="FNB160" s="498"/>
      <c r="FNC160" s="498"/>
      <c r="FND160" s="498"/>
      <c r="FNE160" s="498"/>
      <c r="FNF160" s="498"/>
      <c r="FNG160" s="498"/>
      <c r="FNH160" s="498"/>
      <c r="FNI160" s="498"/>
      <c r="FNJ160" s="498"/>
      <c r="FNK160" s="498"/>
      <c r="FNL160" s="498"/>
      <c r="FNM160" s="498"/>
      <c r="FNN160" s="498"/>
      <c r="FNO160" s="498"/>
      <c r="FNP160" s="498"/>
      <c r="FNQ160" s="498"/>
      <c r="FNR160" s="498"/>
      <c r="FNS160" s="498"/>
      <c r="FNT160" s="498"/>
      <c r="FNU160" s="498"/>
      <c r="FNV160" s="498"/>
      <c r="FNW160" s="498"/>
      <c r="FNX160" s="498"/>
      <c r="FNY160" s="498"/>
      <c r="FNZ160" s="498"/>
      <c r="FOA160" s="498"/>
      <c r="FOB160" s="498"/>
      <c r="FOC160" s="498"/>
      <c r="FOD160" s="498"/>
      <c r="FOE160" s="498"/>
      <c r="FOF160" s="498"/>
      <c r="FOG160" s="498"/>
      <c r="FOH160" s="498"/>
      <c r="FOI160" s="498"/>
      <c r="FOJ160" s="498"/>
      <c r="FOK160" s="498"/>
      <c r="FOL160" s="498"/>
      <c r="FOM160" s="498"/>
      <c r="FON160" s="498"/>
      <c r="FOO160" s="498"/>
      <c r="FOP160" s="498"/>
      <c r="FOQ160" s="498"/>
      <c r="FOR160" s="498"/>
      <c r="FOS160" s="498"/>
      <c r="FOT160" s="498"/>
      <c r="FOU160" s="498"/>
      <c r="FOV160" s="498"/>
      <c r="FOW160" s="498"/>
      <c r="FOX160" s="498"/>
      <c r="FOY160" s="498"/>
      <c r="FOZ160" s="498"/>
      <c r="FPA160" s="498"/>
      <c r="FPB160" s="498"/>
      <c r="FPC160" s="498"/>
      <c r="FPD160" s="498"/>
      <c r="FPE160" s="498"/>
      <c r="FPF160" s="498"/>
      <c r="FPG160" s="498"/>
      <c r="FPH160" s="498"/>
      <c r="FPI160" s="498"/>
      <c r="FPJ160" s="498"/>
      <c r="FPK160" s="498"/>
      <c r="FPL160" s="498"/>
      <c r="FPM160" s="498"/>
      <c r="FPN160" s="498"/>
      <c r="FPO160" s="498"/>
      <c r="FPP160" s="498"/>
      <c r="FPQ160" s="498"/>
      <c r="FPR160" s="498"/>
      <c r="FPS160" s="498"/>
      <c r="FPT160" s="498"/>
      <c r="FPU160" s="498"/>
      <c r="FPV160" s="498"/>
      <c r="FPW160" s="498"/>
      <c r="FPX160" s="498"/>
      <c r="FPY160" s="498"/>
      <c r="FPZ160" s="498"/>
      <c r="FQA160" s="498"/>
      <c r="FQB160" s="498"/>
      <c r="FQC160" s="498"/>
      <c r="FQD160" s="498"/>
      <c r="FQE160" s="498"/>
      <c r="FQF160" s="498"/>
      <c r="FQG160" s="498"/>
      <c r="FQH160" s="498"/>
      <c r="FQI160" s="498"/>
      <c r="FQJ160" s="498"/>
      <c r="FQK160" s="498"/>
      <c r="FQL160" s="498"/>
      <c r="FQM160" s="498"/>
      <c r="FQN160" s="498"/>
      <c r="FQO160" s="498"/>
      <c r="FQP160" s="498"/>
      <c r="FQQ160" s="498"/>
      <c r="FQR160" s="498"/>
      <c r="FQS160" s="498"/>
      <c r="FQT160" s="498"/>
      <c r="FQU160" s="498"/>
      <c r="FQV160" s="498"/>
      <c r="FQW160" s="498"/>
      <c r="FQX160" s="498"/>
      <c r="FQY160" s="498"/>
      <c r="FQZ160" s="498"/>
      <c r="FRA160" s="498"/>
      <c r="FRB160" s="498"/>
      <c r="FRC160" s="498"/>
      <c r="FRD160" s="498"/>
      <c r="FRE160" s="498"/>
      <c r="FRF160" s="498"/>
      <c r="FRG160" s="498"/>
      <c r="FRH160" s="498"/>
      <c r="FRI160" s="498"/>
      <c r="FRJ160" s="498"/>
      <c r="FRK160" s="498"/>
      <c r="FRL160" s="498"/>
      <c r="FRM160" s="498"/>
      <c r="FRN160" s="498"/>
      <c r="FRO160" s="498"/>
      <c r="FRP160" s="498"/>
      <c r="FRQ160" s="498"/>
      <c r="FRR160" s="498"/>
      <c r="FRS160" s="498"/>
      <c r="FRT160" s="498"/>
      <c r="FRU160" s="498"/>
      <c r="FRV160" s="498"/>
      <c r="FRW160" s="498"/>
      <c r="FRX160" s="498"/>
      <c r="FRY160" s="498"/>
      <c r="FRZ160" s="498"/>
      <c r="FSA160" s="498"/>
      <c r="FSB160" s="498"/>
      <c r="FSC160" s="498"/>
      <c r="FSD160" s="498"/>
      <c r="FSE160" s="498"/>
      <c r="FSF160" s="498"/>
      <c r="FSG160" s="498"/>
      <c r="FSH160" s="498"/>
      <c r="FSI160" s="498"/>
      <c r="FSJ160" s="498"/>
      <c r="FSK160" s="498"/>
      <c r="FSL160" s="498"/>
      <c r="FSM160" s="498"/>
      <c r="FSN160" s="498"/>
      <c r="FSO160" s="498"/>
      <c r="FSP160" s="498"/>
      <c r="FSQ160" s="498"/>
      <c r="FSR160" s="498"/>
      <c r="FSS160" s="498"/>
      <c r="FST160" s="498"/>
      <c r="FSU160" s="498"/>
      <c r="FSV160" s="498"/>
      <c r="FSW160" s="498"/>
      <c r="FSX160" s="498"/>
      <c r="FSY160" s="498"/>
      <c r="FSZ160" s="498"/>
      <c r="FTA160" s="498"/>
      <c r="FTB160" s="498"/>
      <c r="FTC160" s="498"/>
      <c r="FTD160" s="498"/>
      <c r="FTE160" s="498"/>
      <c r="FTF160" s="498"/>
      <c r="FTG160" s="498"/>
      <c r="FTH160" s="498"/>
      <c r="FTI160" s="498"/>
      <c r="FTJ160" s="498"/>
      <c r="FTK160" s="498"/>
      <c r="FTL160" s="498"/>
      <c r="FTM160" s="498"/>
      <c r="FTN160" s="498"/>
      <c r="FTO160" s="498"/>
      <c r="FTP160" s="498"/>
      <c r="FTQ160" s="498"/>
      <c r="FTR160" s="498"/>
      <c r="FTS160" s="498"/>
      <c r="FTT160" s="498"/>
      <c r="FTU160" s="498"/>
      <c r="FTV160" s="498"/>
      <c r="FTW160" s="498"/>
      <c r="FTX160" s="498"/>
      <c r="FTY160" s="498"/>
      <c r="FTZ160" s="498"/>
      <c r="FUA160" s="498"/>
      <c r="FUB160" s="498"/>
      <c r="FUC160" s="498"/>
      <c r="FUD160" s="498"/>
      <c r="FUE160" s="498"/>
      <c r="FUF160" s="498"/>
      <c r="FUG160" s="498"/>
      <c r="FUH160" s="498"/>
      <c r="FUI160" s="498"/>
      <c r="FUJ160" s="498"/>
      <c r="FUK160" s="498"/>
      <c r="FUL160" s="498"/>
      <c r="FUM160" s="498"/>
      <c r="FUN160" s="498"/>
      <c r="FUO160" s="498"/>
      <c r="FUP160" s="498"/>
      <c r="FUQ160" s="498"/>
      <c r="FUR160" s="498"/>
      <c r="FUS160" s="498"/>
      <c r="FUT160" s="498"/>
      <c r="FUU160" s="498"/>
      <c r="FUV160" s="498"/>
      <c r="FUW160" s="498"/>
      <c r="FUX160" s="498"/>
      <c r="FUY160" s="498"/>
      <c r="FUZ160" s="498"/>
      <c r="FVA160" s="498"/>
      <c r="FVB160" s="498"/>
      <c r="FVC160" s="498"/>
      <c r="FVD160" s="498"/>
      <c r="FVE160" s="498"/>
      <c r="FVF160" s="498"/>
      <c r="FVG160" s="498"/>
      <c r="FVH160" s="498"/>
      <c r="FVI160" s="498"/>
      <c r="FVJ160" s="498"/>
      <c r="FVK160" s="498"/>
      <c r="FVL160" s="498"/>
      <c r="FVM160" s="498"/>
      <c r="FVN160" s="498"/>
      <c r="FVO160" s="498"/>
      <c r="FVP160" s="498"/>
      <c r="FVQ160" s="498"/>
      <c r="FVR160" s="498"/>
      <c r="FVS160" s="498"/>
      <c r="FVT160" s="498"/>
      <c r="FVU160" s="498"/>
      <c r="FVV160" s="498"/>
      <c r="FVW160" s="498"/>
      <c r="FVX160" s="498"/>
      <c r="FVY160" s="498"/>
      <c r="FVZ160" s="498"/>
      <c r="FWA160" s="498"/>
      <c r="FWB160" s="498"/>
      <c r="FWC160" s="498"/>
      <c r="FWD160" s="498"/>
      <c r="FWE160" s="498"/>
      <c r="FWF160" s="498"/>
      <c r="FWG160" s="498"/>
      <c r="FWH160" s="498"/>
      <c r="FWI160" s="498"/>
      <c r="FWJ160" s="498"/>
      <c r="FWK160" s="498"/>
      <c r="FWL160" s="498"/>
      <c r="FWM160" s="498"/>
      <c r="FWN160" s="498"/>
      <c r="FWO160" s="498"/>
      <c r="FWP160" s="498"/>
      <c r="FWQ160" s="498"/>
      <c r="FWR160" s="498"/>
      <c r="FWS160" s="498"/>
      <c r="FWT160" s="498"/>
      <c r="FWU160" s="498"/>
      <c r="FWV160" s="498"/>
      <c r="FWW160" s="498"/>
      <c r="FWX160" s="498"/>
      <c r="FWY160" s="498"/>
      <c r="FWZ160" s="498"/>
      <c r="FXA160" s="498"/>
      <c r="FXB160" s="498"/>
      <c r="FXC160" s="498"/>
      <c r="FXD160" s="498"/>
      <c r="FXE160" s="498"/>
      <c r="FXF160" s="498"/>
      <c r="FXG160" s="498"/>
      <c r="FXH160" s="498"/>
      <c r="FXI160" s="498"/>
      <c r="FXJ160" s="498"/>
      <c r="FXK160" s="498"/>
      <c r="FXL160" s="498"/>
      <c r="FXM160" s="498"/>
      <c r="FXN160" s="498"/>
      <c r="FXO160" s="498"/>
      <c r="FXP160" s="498"/>
      <c r="FXQ160" s="498"/>
      <c r="FXR160" s="498"/>
      <c r="FXS160" s="498"/>
      <c r="FXT160" s="498"/>
      <c r="FXU160" s="498"/>
      <c r="FXV160" s="498"/>
      <c r="FXW160" s="498"/>
      <c r="FXX160" s="498"/>
      <c r="FXY160" s="498"/>
      <c r="FXZ160" s="498"/>
      <c r="FYA160" s="498"/>
      <c r="FYB160" s="498"/>
      <c r="FYC160" s="498"/>
      <c r="FYD160" s="498"/>
      <c r="FYE160" s="498"/>
      <c r="FYF160" s="498"/>
      <c r="FYG160" s="498"/>
      <c r="FYH160" s="498"/>
      <c r="FYI160" s="498"/>
      <c r="FYJ160" s="498"/>
      <c r="FYK160" s="498"/>
      <c r="FYL160" s="498"/>
      <c r="FYM160" s="498"/>
      <c r="FYN160" s="498"/>
      <c r="FYO160" s="498"/>
      <c r="FYP160" s="498"/>
      <c r="FYQ160" s="498"/>
      <c r="FYR160" s="498"/>
      <c r="FYS160" s="498"/>
      <c r="FYT160" s="498"/>
      <c r="FYU160" s="498"/>
      <c r="FYV160" s="498"/>
      <c r="FYW160" s="498"/>
      <c r="FYX160" s="498"/>
      <c r="FYY160" s="498"/>
      <c r="FYZ160" s="498"/>
      <c r="FZA160" s="498"/>
      <c r="FZB160" s="498"/>
      <c r="FZC160" s="498"/>
      <c r="FZD160" s="498"/>
      <c r="FZE160" s="498"/>
      <c r="FZF160" s="498"/>
      <c r="FZG160" s="498"/>
      <c r="FZH160" s="498"/>
      <c r="FZI160" s="498"/>
      <c r="FZJ160" s="498"/>
      <c r="FZK160" s="498"/>
      <c r="FZL160" s="498"/>
      <c r="FZM160" s="498"/>
      <c r="FZN160" s="498"/>
      <c r="FZO160" s="498"/>
      <c r="FZP160" s="498"/>
      <c r="FZQ160" s="498"/>
      <c r="FZR160" s="498"/>
      <c r="FZS160" s="498"/>
      <c r="FZT160" s="498"/>
      <c r="FZU160" s="498"/>
      <c r="FZV160" s="498"/>
      <c r="FZW160" s="498"/>
      <c r="FZX160" s="498"/>
      <c r="FZY160" s="498"/>
      <c r="FZZ160" s="498"/>
      <c r="GAA160" s="498"/>
      <c r="GAB160" s="498"/>
      <c r="GAC160" s="498"/>
      <c r="GAD160" s="498"/>
      <c r="GAE160" s="498"/>
      <c r="GAF160" s="498"/>
      <c r="GAG160" s="498"/>
      <c r="GAH160" s="498"/>
      <c r="GAI160" s="498"/>
      <c r="GAJ160" s="498"/>
      <c r="GAK160" s="498"/>
      <c r="GAL160" s="498"/>
      <c r="GAM160" s="498"/>
      <c r="GAN160" s="498"/>
      <c r="GAO160" s="498"/>
      <c r="GAP160" s="498"/>
      <c r="GAQ160" s="498"/>
      <c r="GAR160" s="498"/>
      <c r="GAS160" s="498"/>
      <c r="GAT160" s="498"/>
      <c r="GAU160" s="498"/>
      <c r="GAV160" s="498"/>
      <c r="GAW160" s="498"/>
      <c r="GAX160" s="498"/>
      <c r="GAY160" s="498"/>
      <c r="GAZ160" s="498"/>
      <c r="GBA160" s="498"/>
      <c r="GBB160" s="498"/>
      <c r="GBC160" s="498"/>
      <c r="GBD160" s="498"/>
      <c r="GBE160" s="498"/>
      <c r="GBF160" s="498"/>
      <c r="GBG160" s="498"/>
      <c r="GBH160" s="498"/>
      <c r="GBI160" s="498"/>
      <c r="GBJ160" s="498"/>
      <c r="GBK160" s="498"/>
      <c r="GBL160" s="498"/>
      <c r="GBM160" s="498"/>
      <c r="GBN160" s="498"/>
      <c r="GBO160" s="498"/>
      <c r="GBP160" s="498"/>
      <c r="GBQ160" s="498"/>
      <c r="GBR160" s="498"/>
      <c r="GBS160" s="498"/>
      <c r="GBT160" s="498"/>
      <c r="GBU160" s="498"/>
      <c r="GBV160" s="498"/>
      <c r="GBW160" s="498"/>
      <c r="GBX160" s="498"/>
      <c r="GBY160" s="498"/>
      <c r="GBZ160" s="498"/>
      <c r="GCA160" s="498"/>
      <c r="GCB160" s="498"/>
      <c r="GCC160" s="498"/>
      <c r="GCD160" s="498"/>
      <c r="GCE160" s="498"/>
      <c r="GCF160" s="498"/>
      <c r="GCG160" s="498"/>
      <c r="GCH160" s="498"/>
      <c r="GCI160" s="498"/>
      <c r="GCJ160" s="498"/>
      <c r="GCK160" s="498"/>
      <c r="GCL160" s="498"/>
      <c r="GCM160" s="498"/>
      <c r="GCN160" s="498"/>
      <c r="GCO160" s="498"/>
      <c r="GCP160" s="498"/>
      <c r="GCQ160" s="498"/>
      <c r="GCR160" s="498"/>
      <c r="GCS160" s="498"/>
      <c r="GCT160" s="498"/>
      <c r="GCU160" s="498"/>
      <c r="GCV160" s="498"/>
      <c r="GCW160" s="498"/>
      <c r="GCX160" s="498"/>
      <c r="GCY160" s="498"/>
      <c r="GCZ160" s="498"/>
      <c r="GDA160" s="498"/>
      <c r="GDB160" s="498"/>
      <c r="GDC160" s="498"/>
      <c r="GDD160" s="498"/>
      <c r="GDE160" s="498"/>
      <c r="GDF160" s="498"/>
      <c r="GDG160" s="498"/>
      <c r="GDH160" s="498"/>
      <c r="GDI160" s="498"/>
      <c r="GDJ160" s="498"/>
      <c r="GDK160" s="498"/>
      <c r="GDL160" s="498"/>
      <c r="GDM160" s="498"/>
      <c r="GDN160" s="498"/>
      <c r="GDO160" s="498"/>
      <c r="GDP160" s="498"/>
      <c r="GDQ160" s="498"/>
      <c r="GDR160" s="498"/>
      <c r="GDS160" s="498"/>
      <c r="GDT160" s="498"/>
      <c r="GDU160" s="498"/>
      <c r="GDV160" s="498"/>
      <c r="GDW160" s="498"/>
      <c r="GDX160" s="498"/>
      <c r="GDY160" s="498"/>
      <c r="GDZ160" s="498"/>
      <c r="GEA160" s="498"/>
      <c r="GEB160" s="498"/>
      <c r="GEC160" s="498"/>
      <c r="GED160" s="498"/>
      <c r="GEE160" s="498"/>
      <c r="GEF160" s="498"/>
      <c r="GEG160" s="498"/>
      <c r="GEH160" s="498"/>
      <c r="GEI160" s="498"/>
      <c r="GEJ160" s="498"/>
      <c r="GEK160" s="498"/>
      <c r="GEL160" s="498"/>
      <c r="GEM160" s="498"/>
      <c r="GEN160" s="498"/>
      <c r="GEO160" s="498"/>
      <c r="GEP160" s="498"/>
      <c r="GEQ160" s="498"/>
      <c r="GER160" s="498"/>
      <c r="GES160" s="498"/>
      <c r="GET160" s="498"/>
      <c r="GEU160" s="498"/>
      <c r="GEV160" s="498"/>
      <c r="GEW160" s="498"/>
      <c r="GEX160" s="498"/>
      <c r="GEY160" s="498"/>
      <c r="GEZ160" s="498"/>
      <c r="GFA160" s="498"/>
      <c r="GFB160" s="498"/>
      <c r="GFC160" s="498"/>
      <c r="GFD160" s="498"/>
      <c r="GFE160" s="498"/>
      <c r="GFF160" s="498"/>
      <c r="GFG160" s="498"/>
      <c r="GFH160" s="498"/>
      <c r="GFI160" s="498"/>
      <c r="GFJ160" s="498"/>
      <c r="GFK160" s="498"/>
      <c r="GFL160" s="498"/>
      <c r="GFM160" s="498"/>
      <c r="GFN160" s="498"/>
      <c r="GFO160" s="498"/>
      <c r="GFP160" s="498"/>
      <c r="GFQ160" s="498"/>
      <c r="GFR160" s="498"/>
      <c r="GFS160" s="498"/>
      <c r="GFT160" s="498"/>
      <c r="GFU160" s="498"/>
      <c r="GFV160" s="498"/>
      <c r="GFW160" s="498"/>
      <c r="GFX160" s="498"/>
      <c r="GFY160" s="498"/>
      <c r="GFZ160" s="498"/>
      <c r="GGA160" s="498"/>
      <c r="GGB160" s="498"/>
      <c r="GGC160" s="498"/>
      <c r="GGD160" s="498"/>
      <c r="GGE160" s="498"/>
      <c r="GGF160" s="498"/>
      <c r="GGG160" s="498"/>
      <c r="GGH160" s="498"/>
      <c r="GGI160" s="498"/>
      <c r="GGJ160" s="498"/>
      <c r="GGK160" s="498"/>
      <c r="GGL160" s="498"/>
      <c r="GGM160" s="498"/>
      <c r="GGN160" s="498"/>
      <c r="GGO160" s="498"/>
      <c r="GGP160" s="498"/>
      <c r="GGQ160" s="498"/>
      <c r="GGR160" s="498"/>
      <c r="GGS160" s="498"/>
      <c r="GGT160" s="498"/>
      <c r="GGU160" s="498"/>
      <c r="GGV160" s="498"/>
      <c r="GGW160" s="498"/>
      <c r="GGX160" s="498"/>
      <c r="GGY160" s="498"/>
      <c r="GGZ160" s="498"/>
      <c r="GHA160" s="498"/>
      <c r="GHB160" s="498"/>
      <c r="GHC160" s="498"/>
      <c r="GHD160" s="498"/>
      <c r="GHE160" s="498"/>
      <c r="GHF160" s="498"/>
      <c r="GHG160" s="498"/>
      <c r="GHH160" s="498"/>
      <c r="GHI160" s="498"/>
      <c r="GHJ160" s="498"/>
      <c r="GHK160" s="498"/>
      <c r="GHL160" s="498"/>
      <c r="GHM160" s="498"/>
      <c r="GHN160" s="498"/>
      <c r="GHO160" s="498"/>
      <c r="GHP160" s="498"/>
      <c r="GHQ160" s="498"/>
      <c r="GHR160" s="498"/>
      <c r="GHS160" s="498"/>
      <c r="GHT160" s="498"/>
      <c r="GHU160" s="498"/>
      <c r="GHV160" s="498"/>
      <c r="GHW160" s="498"/>
      <c r="GHX160" s="498"/>
      <c r="GHY160" s="498"/>
      <c r="GHZ160" s="498"/>
      <c r="GIA160" s="498"/>
      <c r="GIB160" s="498"/>
      <c r="GIC160" s="498"/>
      <c r="GID160" s="498"/>
      <c r="GIE160" s="498"/>
      <c r="GIF160" s="498"/>
      <c r="GIG160" s="498"/>
      <c r="GIH160" s="498"/>
      <c r="GII160" s="498"/>
      <c r="GIJ160" s="498"/>
      <c r="GIK160" s="498"/>
      <c r="GIL160" s="498"/>
      <c r="GIM160" s="498"/>
      <c r="GIN160" s="498"/>
      <c r="GIO160" s="498"/>
      <c r="GIP160" s="498"/>
      <c r="GIQ160" s="498"/>
      <c r="GIR160" s="498"/>
      <c r="GIS160" s="498"/>
      <c r="GIT160" s="498"/>
      <c r="GIU160" s="498"/>
      <c r="GIV160" s="498"/>
      <c r="GIW160" s="498"/>
      <c r="GIX160" s="498"/>
      <c r="GIY160" s="498"/>
      <c r="GIZ160" s="498"/>
      <c r="GJA160" s="498"/>
      <c r="GJB160" s="498"/>
      <c r="GJC160" s="498"/>
      <c r="GJD160" s="498"/>
      <c r="GJE160" s="498"/>
      <c r="GJF160" s="498"/>
      <c r="GJG160" s="498"/>
      <c r="GJH160" s="498"/>
      <c r="GJI160" s="498"/>
      <c r="GJJ160" s="498"/>
      <c r="GJK160" s="498"/>
      <c r="GJL160" s="498"/>
      <c r="GJM160" s="498"/>
      <c r="GJN160" s="498"/>
      <c r="GJO160" s="498"/>
      <c r="GJP160" s="498"/>
      <c r="GJQ160" s="498"/>
      <c r="GJR160" s="498"/>
      <c r="GJS160" s="498"/>
      <c r="GJT160" s="498"/>
      <c r="GJU160" s="498"/>
      <c r="GJV160" s="498"/>
      <c r="GJW160" s="498"/>
      <c r="GJX160" s="498"/>
      <c r="GJY160" s="498"/>
      <c r="GJZ160" s="498"/>
      <c r="GKA160" s="498"/>
      <c r="GKB160" s="498"/>
      <c r="GKC160" s="498"/>
      <c r="GKD160" s="498"/>
      <c r="GKE160" s="498"/>
      <c r="GKF160" s="498"/>
      <c r="GKG160" s="498"/>
      <c r="GKH160" s="498"/>
      <c r="GKI160" s="498"/>
      <c r="GKJ160" s="498"/>
      <c r="GKK160" s="498"/>
      <c r="GKL160" s="498"/>
      <c r="GKM160" s="498"/>
      <c r="GKN160" s="498"/>
      <c r="GKO160" s="498"/>
      <c r="GKP160" s="498"/>
      <c r="GKQ160" s="498"/>
      <c r="GKR160" s="498"/>
      <c r="GKS160" s="498"/>
      <c r="GKT160" s="498"/>
      <c r="GKU160" s="498"/>
      <c r="GKV160" s="498"/>
      <c r="GKW160" s="498"/>
      <c r="GKX160" s="498"/>
      <c r="GKY160" s="498"/>
      <c r="GKZ160" s="498"/>
      <c r="GLA160" s="498"/>
      <c r="GLB160" s="498"/>
      <c r="GLC160" s="498"/>
      <c r="GLD160" s="498"/>
      <c r="GLE160" s="498"/>
      <c r="GLF160" s="498"/>
      <c r="GLG160" s="498"/>
      <c r="GLH160" s="498"/>
      <c r="GLI160" s="498"/>
      <c r="GLJ160" s="498"/>
      <c r="GLK160" s="498"/>
      <c r="GLL160" s="498"/>
      <c r="GLM160" s="498"/>
      <c r="GLN160" s="498"/>
      <c r="GLO160" s="498"/>
      <c r="GLP160" s="498"/>
      <c r="GLQ160" s="498"/>
      <c r="GLR160" s="498"/>
      <c r="GLS160" s="498"/>
      <c r="GLT160" s="498"/>
      <c r="GLU160" s="498"/>
      <c r="GLV160" s="498"/>
      <c r="GLW160" s="498"/>
      <c r="GLX160" s="498"/>
      <c r="GLY160" s="498"/>
      <c r="GLZ160" s="498"/>
      <c r="GMA160" s="498"/>
      <c r="GMB160" s="498"/>
      <c r="GMC160" s="498"/>
      <c r="GMD160" s="498"/>
      <c r="GME160" s="498"/>
      <c r="GMF160" s="498"/>
      <c r="GMG160" s="498"/>
      <c r="GMH160" s="498"/>
      <c r="GMI160" s="498"/>
      <c r="GMJ160" s="498"/>
      <c r="GMK160" s="498"/>
      <c r="GML160" s="498"/>
      <c r="GMM160" s="498"/>
      <c r="GMN160" s="498"/>
      <c r="GMO160" s="498"/>
      <c r="GMP160" s="498"/>
      <c r="GMQ160" s="498"/>
      <c r="GMR160" s="498"/>
      <c r="GMS160" s="498"/>
      <c r="GMT160" s="498"/>
      <c r="GMU160" s="498"/>
      <c r="GMV160" s="498"/>
      <c r="GMW160" s="498"/>
      <c r="GMX160" s="498"/>
      <c r="GMY160" s="498"/>
      <c r="GMZ160" s="498"/>
      <c r="GNA160" s="498"/>
      <c r="GNB160" s="498"/>
      <c r="GNC160" s="498"/>
      <c r="GND160" s="498"/>
      <c r="GNE160" s="498"/>
      <c r="GNF160" s="498"/>
      <c r="GNG160" s="498"/>
      <c r="GNH160" s="498"/>
      <c r="GNI160" s="498"/>
      <c r="GNJ160" s="498"/>
      <c r="GNK160" s="498"/>
      <c r="GNL160" s="498"/>
      <c r="GNM160" s="498"/>
      <c r="GNN160" s="498"/>
      <c r="GNO160" s="498"/>
      <c r="GNP160" s="498"/>
      <c r="GNQ160" s="498"/>
      <c r="GNR160" s="498"/>
      <c r="GNS160" s="498"/>
      <c r="GNT160" s="498"/>
      <c r="GNU160" s="498"/>
      <c r="GNV160" s="498"/>
      <c r="GNW160" s="498"/>
      <c r="GNX160" s="498"/>
      <c r="GNY160" s="498"/>
      <c r="GNZ160" s="498"/>
      <c r="GOA160" s="498"/>
      <c r="GOB160" s="498"/>
      <c r="GOC160" s="498"/>
      <c r="GOD160" s="498"/>
      <c r="GOE160" s="498"/>
      <c r="GOF160" s="498"/>
      <c r="GOG160" s="498"/>
      <c r="GOH160" s="498"/>
      <c r="GOI160" s="498"/>
      <c r="GOJ160" s="498"/>
      <c r="GOK160" s="498"/>
      <c r="GOL160" s="498"/>
      <c r="GOM160" s="498"/>
      <c r="GON160" s="498"/>
      <c r="GOO160" s="498"/>
      <c r="GOP160" s="498"/>
      <c r="GOQ160" s="498"/>
      <c r="GOR160" s="498"/>
      <c r="GOS160" s="498"/>
      <c r="GOT160" s="498"/>
      <c r="GOU160" s="498"/>
      <c r="GOV160" s="498"/>
      <c r="GOW160" s="498"/>
      <c r="GOX160" s="498"/>
      <c r="GOY160" s="498"/>
      <c r="GOZ160" s="498"/>
      <c r="GPA160" s="498"/>
      <c r="GPB160" s="498"/>
      <c r="GPC160" s="498"/>
      <c r="GPD160" s="498"/>
      <c r="GPE160" s="498"/>
      <c r="GPF160" s="498"/>
      <c r="GPG160" s="498"/>
      <c r="GPH160" s="498"/>
      <c r="GPI160" s="498"/>
      <c r="GPJ160" s="498"/>
      <c r="GPK160" s="498"/>
      <c r="GPL160" s="498"/>
      <c r="GPM160" s="498"/>
      <c r="GPN160" s="498"/>
      <c r="GPO160" s="498"/>
      <c r="GPP160" s="498"/>
      <c r="GPQ160" s="498"/>
      <c r="GPR160" s="498"/>
      <c r="GPS160" s="498"/>
      <c r="GPT160" s="498"/>
      <c r="GPU160" s="498"/>
      <c r="GPV160" s="498"/>
      <c r="GPW160" s="498"/>
      <c r="GPX160" s="498"/>
      <c r="GPY160" s="498"/>
      <c r="GPZ160" s="498"/>
      <c r="GQA160" s="498"/>
      <c r="GQB160" s="498"/>
      <c r="GQC160" s="498"/>
      <c r="GQD160" s="498"/>
      <c r="GQE160" s="498"/>
      <c r="GQF160" s="498"/>
      <c r="GQG160" s="498"/>
      <c r="GQH160" s="498"/>
      <c r="GQI160" s="498"/>
      <c r="GQJ160" s="498"/>
      <c r="GQK160" s="498"/>
      <c r="GQL160" s="498"/>
      <c r="GQM160" s="498"/>
      <c r="GQN160" s="498"/>
      <c r="GQO160" s="498"/>
      <c r="GQP160" s="498"/>
      <c r="GQQ160" s="498"/>
      <c r="GQR160" s="498"/>
      <c r="GQS160" s="498"/>
      <c r="GQT160" s="498"/>
      <c r="GQU160" s="498"/>
      <c r="GQV160" s="498"/>
      <c r="GQW160" s="498"/>
      <c r="GQX160" s="498"/>
      <c r="GQY160" s="498"/>
      <c r="GQZ160" s="498"/>
      <c r="GRA160" s="498"/>
      <c r="GRB160" s="498"/>
      <c r="GRC160" s="498"/>
      <c r="GRD160" s="498"/>
      <c r="GRE160" s="498"/>
      <c r="GRF160" s="498"/>
      <c r="GRG160" s="498"/>
      <c r="GRH160" s="498"/>
      <c r="GRI160" s="498"/>
      <c r="GRJ160" s="498"/>
      <c r="GRK160" s="498"/>
      <c r="GRL160" s="498"/>
      <c r="GRM160" s="498"/>
      <c r="GRN160" s="498"/>
      <c r="GRO160" s="498"/>
      <c r="GRP160" s="498"/>
      <c r="GRQ160" s="498"/>
      <c r="GRR160" s="498"/>
      <c r="GRS160" s="498"/>
      <c r="GRT160" s="498"/>
      <c r="GRU160" s="498"/>
      <c r="GRV160" s="498"/>
      <c r="GRW160" s="498"/>
      <c r="GRX160" s="498"/>
      <c r="GRY160" s="498"/>
      <c r="GRZ160" s="498"/>
      <c r="GSA160" s="498"/>
      <c r="GSB160" s="498"/>
      <c r="GSC160" s="498"/>
      <c r="GSD160" s="498"/>
      <c r="GSE160" s="498"/>
      <c r="GSF160" s="498"/>
      <c r="GSG160" s="498"/>
      <c r="GSH160" s="498"/>
      <c r="GSI160" s="498"/>
      <c r="GSJ160" s="498"/>
      <c r="GSK160" s="498"/>
      <c r="GSL160" s="498"/>
      <c r="GSM160" s="498"/>
      <c r="GSN160" s="498"/>
      <c r="GSO160" s="498"/>
      <c r="GSP160" s="498"/>
      <c r="GSQ160" s="498"/>
      <c r="GSR160" s="498"/>
      <c r="GSS160" s="498"/>
      <c r="GST160" s="498"/>
      <c r="GSU160" s="498"/>
      <c r="GSV160" s="498"/>
      <c r="GSW160" s="498"/>
      <c r="GSX160" s="498"/>
      <c r="GSY160" s="498"/>
      <c r="GSZ160" s="498"/>
      <c r="GTA160" s="498"/>
      <c r="GTB160" s="498"/>
      <c r="GTC160" s="498"/>
      <c r="GTD160" s="498"/>
      <c r="GTE160" s="498"/>
      <c r="GTF160" s="498"/>
      <c r="GTG160" s="498"/>
      <c r="GTH160" s="498"/>
      <c r="GTI160" s="498"/>
      <c r="GTJ160" s="498"/>
      <c r="GTK160" s="498"/>
      <c r="GTL160" s="498"/>
      <c r="GTM160" s="498"/>
      <c r="GTN160" s="498"/>
      <c r="GTO160" s="498"/>
      <c r="GTP160" s="498"/>
      <c r="GTQ160" s="498"/>
      <c r="GTR160" s="498"/>
      <c r="GTS160" s="498"/>
      <c r="GTT160" s="498"/>
      <c r="GTU160" s="498"/>
      <c r="GTV160" s="498"/>
      <c r="GTW160" s="498"/>
      <c r="GTX160" s="498"/>
      <c r="GTY160" s="498"/>
      <c r="GTZ160" s="498"/>
      <c r="GUA160" s="498"/>
      <c r="GUB160" s="498"/>
      <c r="GUC160" s="498"/>
      <c r="GUD160" s="498"/>
      <c r="GUE160" s="498"/>
      <c r="GUF160" s="498"/>
      <c r="GUG160" s="498"/>
      <c r="GUH160" s="498"/>
      <c r="GUI160" s="498"/>
      <c r="GUJ160" s="498"/>
      <c r="GUK160" s="498"/>
      <c r="GUL160" s="498"/>
      <c r="GUM160" s="498"/>
      <c r="GUN160" s="498"/>
      <c r="GUO160" s="498"/>
      <c r="GUP160" s="498"/>
      <c r="GUQ160" s="498"/>
      <c r="GUR160" s="498"/>
      <c r="GUS160" s="498"/>
      <c r="GUT160" s="498"/>
      <c r="GUU160" s="498"/>
      <c r="GUV160" s="498"/>
      <c r="GUW160" s="498"/>
      <c r="GUX160" s="498"/>
      <c r="GUY160" s="498"/>
      <c r="GUZ160" s="498"/>
      <c r="GVA160" s="498"/>
      <c r="GVB160" s="498"/>
      <c r="GVC160" s="498"/>
      <c r="GVD160" s="498"/>
      <c r="GVE160" s="498"/>
      <c r="GVF160" s="498"/>
      <c r="GVG160" s="498"/>
      <c r="GVH160" s="498"/>
      <c r="GVI160" s="498"/>
      <c r="GVJ160" s="498"/>
      <c r="GVK160" s="498"/>
      <c r="GVL160" s="498"/>
      <c r="GVM160" s="498"/>
      <c r="GVN160" s="498"/>
      <c r="GVO160" s="498"/>
      <c r="GVP160" s="498"/>
      <c r="GVQ160" s="498"/>
      <c r="GVR160" s="498"/>
      <c r="GVS160" s="498"/>
      <c r="GVT160" s="498"/>
      <c r="GVU160" s="498"/>
      <c r="GVV160" s="498"/>
      <c r="GVW160" s="498"/>
      <c r="GVX160" s="498"/>
      <c r="GVY160" s="498"/>
      <c r="GVZ160" s="498"/>
      <c r="GWA160" s="498"/>
      <c r="GWB160" s="498"/>
      <c r="GWC160" s="498"/>
      <c r="GWD160" s="498"/>
      <c r="GWE160" s="498"/>
      <c r="GWF160" s="498"/>
      <c r="GWG160" s="498"/>
      <c r="GWH160" s="498"/>
      <c r="GWI160" s="498"/>
      <c r="GWJ160" s="498"/>
      <c r="GWK160" s="498"/>
      <c r="GWL160" s="498"/>
      <c r="GWM160" s="498"/>
      <c r="GWN160" s="498"/>
      <c r="GWO160" s="498"/>
      <c r="GWP160" s="498"/>
      <c r="GWQ160" s="498"/>
      <c r="GWR160" s="498"/>
      <c r="GWS160" s="498"/>
      <c r="GWT160" s="498"/>
      <c r="GWU160" s="498"/>
      <c r="GWV160" s="498"/>
      <c r="GWW160" s="498"/>
      <c r="GWX160" s="498"/>
      <c r="GWY160" s="498"/>
      <c r="GWZ160" s="498"/>
      <c r="GXA160" s="498"/>
      <c r="GXB160" s="498"/>
      <c r="GXC160" s="498"/>
      <c r="GXD160" s="498"/>
      <c r="GXE160" s="498"/>
      <c r="GXF160" s="498"/>
      <c r="GXG160" s="498"/>
      <c r="GXH160" s="498"/>
      <c r="GXI160" s="498"/>
      <c r="GXJ160" s="498"/>
      <c r="GXK160" s="498"/>
      <c r="GXL160" s="498"/>
      <c r="GXM160" s="498"/>
      <c r="GXN160" s="498"/>
      <c r="GXO160" s="498"/>
      <c r="GXP160" s="498"/>
      <c r="GXQ160" s="498"/>
      <c r="GXR160" s="498"/>
      <c r="GXS160" s="498"/>
      <c r="GXT160" s="498"/>
      <c r="GXU160" s="498"/>
      <c r="GXV160" s="498"/>
      <c r="GXW160" s="498"/>
      <c r="GXX160" s="498"/>
      <c r="GXY160" s="498"/>
      <c r="GXZ160" s="498"/>
      <c r="GYA160" s="498"/>
      <c r="GYB160" s="498"/>
      <c r="GYC160" s="498"/>
      <c r="GYD160" s="498"/>
      <c r="GYE160" s="498"/>
      <c r="GYF160" s="498"/>
      <c r="GYG160" s="498"/>
      <c r="GYH160" s="498"/>
      <c r="GYI160" s="498"/>
      <c r="GYJ160" s="498"/>
      <c r="GYK160" s="498"/>
      <c r="GYL160" s="498"/>
      <c r="GYM160" s="498"/>
      <c r="GYN160" s="498"/>
      <c r="GYO160" s="498"/>
      <c r="GYP160" s="498"/>
      <c r="GYQ160" s="498"/>
      <c r="GYR160" s="498"/>
      <c r="GYS160" s="498"/>
      <c r="GYT160" s="498"/>
      <c r="GYU160" s="498"/>
      <c r="GYV160" s="498"/>
      <c r="GYW160" s="498"/>
      <c r="GYX160" s="498"/>
      <c r="GYY160" s="498"/>
      <c r="GYZ160" s="498"/>
      <c r="GZA160" s="498"/>
      <c r="GZB160" s="498"/>
      <c r="GZC160" s="498"/>
      <c r="GZD160" s="498"/>
      <c r="GZE160" s="498"/>
      <c r="GZF160" s="498"/>
      <c r="GZG160" s="498"/>
      <c r="GZH160" s="498"/>
      <c r="GZI160" s="498"/>
      <c r="GZJ160" s="498"/>
      <c r="GZK160" s="498"/>
      <c r="GZL160" s="498"/>
      <c r="GZM160" s="498"/>
      <c r="GZN160" s="498"/>
      <c r="GZO160" s="498"/>
      <c r="GZP160" s="498"/>
      <c r="GZQ160" s="498"/>
      <c r="GZR160" s="498"/>
      <c r="GZS160" s="498"/>
      <c r="GZT160" s="498"/>
      <c r="GZU160" s="498"/>
      <c r="GZV160" s="498"/>
      <c r="GZW160" s="498"/>
      <c r="GZX160" s="498"/>
      <c r="GZY160" s="498"/>
      <c r="GZZ160" s="498"/>
      <c r="HAA160" s="498"/>
      <c r="HAB160" s="498"/>
      <c r="HAC160" s="498"/>
      <c r="HAD160" s="498"/>
      <c r="HAE160" s="498"/>
      <c r="HAF160" s="498"/>
      <c r="HAG160" s="498"/>
      <c r="HAH160" s="498"/>
      <c r="HAI160" s="498"/>
      <c r="HAJ160" s="498"/>
      <c r="HAK160" s="498"/>
      <c r="HAL160" s="498"/>
      <c r="HAM160" s="498"/>
      <c r="HAN160" s="498"/>
      <c r="HAO160" s="498"/>
      <c r="HAP160" s="498"/>
      <c r="HAQ160" s="498"/>
      <c r="HAR160" s="498"/>
      <c r="HAS160" s="498"/>
      <c r="HAT160" s="498"/>
      <c r="HAU160" s="498"/>
      <c r="HAV160" s="498"/>
      <c r="HAW160" s="498"/>
      <c r="HAX160" s="498"/>
      <c r="HAY160" s="498"/>
      <c r="HAZ160" s="498"/>
      <c r="HBA160" s="498"/>
      <c r="HBB160" s="498"/>
      <c r="HBC160" s="498"/>
      <c r="HBD160" s="498"/>
      <c r="HBE160" s="498"/>
      <c r="HBF160" s="498"/>
      <c r="HBG160" s="498"/>
      <c r="HBH160" s="498"/>
      <c r="HBI160" s="498"/>
      <c r="HBJ160" s="498"/>
      <c r="HBK160" s="498"/>
      <c r="HBL160" s="498"/>
      <c r="HBM160" s="498"/>
      <c r="HBN160" s="498"/>
      <c r="HBO160" s="498"/>
      <c r="HBP160" s="498"/>
      <c r="HBQ160" s="498"/>
      <c r="HBR160" s="498"/>
      <c r="HBS160" s="498"/>
      <c r="HBT160" s="498"/>
      <c r="HBU160" s="498"/>
      <c r="HBV160" s="498"/>
      <c r="HBW160" s="498"/>
      <c r="HBX160" s="498"/>
      <c r="HBY160" s="498"/>
      <c r="HBZ160" s="498"/>
      <c r="HCA160" s="498"/>
      <c r="HCB160" s="498"/>
      <c r="HCC160" s="498"/>
      <c r="HCD160" s="498"/>
      <c r="HCE160" s="498"/>
      <c r="HCF160" s="498"/>
      <c r="HCG160" s="498"/>
      <c r="HCH160" s="498"/>
      <c r="HCI160" s="498"/>
      <c r="HCJ160" s="498"/>
      <c r="HCK160" s="498"/>
      <c r="HCL160" s="498"/>
      <c r="HCM160" s="498"/>
      <c r="HCN160" s="498"/>
      <c r="HCO160" s="498"/>
      <c r="HCP160" s="498"/>
      <c r="HCQ160" s="498"/>
      <c r="HCR160" s="498"/>
      <c r="HCS160" s="498"/>
      <c r="HCT160" s="498"/>
      <c r="HCU160" s="498"/>
      <c r="HCV160" s="498"/>
      <c r="HCW160" s="498"/>
      <c r="HCX160" s="498"/>
      <c r="HCY160" s="498"/>
      <c r="HCZ160" s="498"/>
      <c r="HDA160" s="498"/>
      <c r="HDB160" s="498"/>
      <c r="HDC160" s="498"/>
      <c r="HDD160" s="498"/>
      <c r="HDE160" s="498"/>
      <c r="HDF160" s="498"/>
      <c r="HDG160" s="498"/>
      <c r="HDH160" s="498"/>
      <c r="HDI160" s="498"/>
      <c r="HDJ160" s="498"/>
      <c r="HDK160" s="498"/>
      <c r="HDL160" s="498"/>
      <c r="HDM160" s="498"/>
      <c r="HDN160" s="498"/>
      <c r="HDO160" s="498"/>
      <c r="HDP160" s="498"/>
      <c r="HDQ160" s="498"/>
      <c r="HDR160" s="498"/>
      <c r="HDS160" s="498"/>
      <c r="HDT160" s="498"/>
      <c r="HDU160" s="498"/>
      <c r="HDV160" s="498"/>
      <c r="HDW160" s="498"/>
      <c r="HDX160" s="498"/>
      <c r="HDY160" s="498"/>
      <c r="HDZ160" s="498"/>
      <c r="HEA160" s="498"/>
      <c r="HEB160" s="498"/>
      <c r="HEC160" s="498"/>
      <c r="HED160" s="498"/>
      <c r="HEE160" s="498"/>
      <c r="HEF160" s="498"/>
      <c r="HEG160" s="498"/>
      <c r="HEH160" s="498"/>
      <c r="HEI160" s="498"/>
      <c r="HEJ160" s="498"/>
      <c r="HEK160" s="498"/>
      <c r="HEL160" s="498"/>
      <c r="HEM160" s="498"/>
      <c r="HEN160" s="498"/>
      <c r="HEO160" s="498"/>
      <c r="HEP160" s="498"/>
      <c r="HEQ160" s="498"/>
      <c r="HER160" s="498"/>
      <c r="HES160" s="498"/>
      <c r="HET160" s="498"/>
      <c r="HEU160" s="498"/>
      <c r="HEV160" s="498"/>
      <c r="HEW160" s="498"/>
      <c r="HEX160" s="498"/>
      <c r="HEY160" s="498"/>
      <c r="HEZ160" s="498"/>
      <c r="HFA160" s="498"/>
      <c r="HFB160" s="498"/>
      <c r="HFC160" s="498"/>
      <c r="HFD160" s="498"/>
      <c r="HFE160" s="498"/>
      <c r="HFF160" s="498"/>
      <c r="HFG160" s="498"/>
      <c r="HFH160" s="498"/>
      <c r="HFI160" s="498"/>
      <c r="HFJ160" s="498"/>
      <c r="HFK160" s="498"/>
      <c r="HFL160" s="498"/>
      <c r="HFM160" s="498"/>
      <c r="HFN160" s="498"/>
      <c r="HFO160" s="498"/>
      <c r="HFP160" s="498"/>
      <c r="HFQ160" s="498"/>
      <c r="HFR160" s="498"/>
      <c r="HFS160" s="498"/>
      <c r="HFT160" s="498"/>
      <c r="HFU160" s="498"/>
      <c r="HFV160" s="498"/>
      <c r="HFW160" s="498"/>
      <c r="HFX160" s="498"/>
      <c r="HFY160" s="498"/>
      <c r="HFZ160" s="498"/>
      <c r="HGA160" s="498"/>
      <c r="HGB160" s="498"/>
      <c r="HGC160" s="498"/>
      <c r="HGD160" s="498"/>
      <c r="HGE160" s="498"/>
      <c r="HGF160" s="498"/>
      <c r="HGG160" s="498"/>
      <c r="HGH160" s="498"/>
      <c r="HGI160" s="498"/>
      <c r="HGJ160" s="498"/>
      <c r="HGK160" s="498"/>
      <c r="HGL160" s="498"/>
      <c r="HGM160" s="498"/>
      <c r="HGN160" s="498"/>
      <c r="HGO160" s="498"/>
      <c r="HGP160" s="498"/>
      <c r="HGQ160" s="498"/>
      <c r="HGR160" s="498"/>
      <c r="HGS160" s="498"/>
      <c r="HGT160" s="498"/>
      <c r="HGU160" s="498"/>
      <c r="HGV160" s="498"/>
      <c r="HGW160" s="498"/>
      <c r="HGX160" s="498"/>
      <c r="HGY160" s="498"/>
      <c r="HGZ160" s="498"/>
      <c r="HHA160" s="498"/>
      <c r="HHB160" s="498"/>
      <c r="HHC160" s="498"/>
      <c r="HHD160" s="498"/>
      <c r="HHE160" s="498"/>
      <c r="HHF160" s="498"/>
      <c r="HHG160" s="498"/>
      <c r="HHH160" s="498"/>
      <c r="HHI160" s="498"/>
      <c r="HHJ160" s="498"/>
      <c r="HHK160" s="498"/>
      <c r="HHL160" s="498"/>
      <c r="HHM160" s="498"/>
      <c r="HHN160" s="498"/>
      <c r="HHO160" s="498"/>
      <c r="HHP160" s="498"/>
      <c r="HHQ160" s="498"/>
      <c r="HHR160" s="498"/>
      <c r="HHS160" s="498"/>
      <c r="HHT160" s="498"/>
      <c r="HHU160" s="498"/>
      <c r="HHV160" s="498"/>
      <c r="HHW160" s="498"/>
      <c r="HHX160" s="498"/>
      <c r="HHY160" s="498"/>
      <c r="HHZ160" s="498"/>
      <c r="HIA160" s="498"/>
      <c r="HIB160" s="498"/>
      <c r="HIC160" s="498"/>
      <c r="HID160" s="498"/>
      <c r="HIE160" s="498"/>
      <c r="HIF160" s="498"/>
      <c r="HIG160" s="498"/>
      <c r="HIH160" s="498"/>
      <c r="HII160" s="498"/>
      <c r="HIJ160" s="498"/>
      <c r="HIK160" s="498"/>
      <c r="HIL160" s="498"/>
      <c r="HIM160" s="498"/>
      <c r="HIN160" s="498"/>
      <c r="HIO160" s="498"/>
      <c r="HIP160" s="498"/>
      <c r="HIQ160" s="498"/>
      <c r="HIR160" s="498"/>
      <c r="HIS160" s="498"/>
      <c r="HIT160" s="498"/>
      <c r="HIU160" s="498"/>
      <c r="HIV160" s="498"/>
      <c r="HIW160" s="498"/>
      <c r="HIX160" s="498"/>
      <c r="HIY160" s="498"/>
      <c r="HIZ160" s="498"/>
      <c r="HJA160" s="498"/>
      <c r="HJB160" s="498"/>
      <c r="HJC160" s="498"/>
      <c r="HJD160" s="498"/>
      <c r="HJE160" s="498"/>
      <c r="HJF160" s="498"/>
      <c r="HJG160" s="498"/>
      <c r="HJH160" s="498"/>
      <c r="HJI160" s="498"/>
      <c r="HJJ160" s="498"/>
      <c r="HJK160" s="498"/>
      <c r="HJL160" s="498"/>
      <c r="HJM160" s="498"/>
      <c r="HJN160" s="498"/>
      <c r="HJO160" s="498"/>
      <c r="HJP160" s="498"/>
      <c r="HJQ160" s="498"/>
      <c r="HJR160" s="498"/>
      <c r="HJS160" s="498"/>
      <c r="HJT160" s="498"/>
      <c r="HJU160" s="498"/>
      <c r="HJV160" s="498"/>
      <c r="HJW160" s="498"/>
      <c r="HJX160" s="498"/>
      <c r="HJY160" s="498"/>
      <c r="HJZ160" s="498"/>
      <c r="HKA160" s="498"/>
      <c r="HKB160" s="498"/>
      <c r="HKC160" s="498"/>
      <c r="HKD160" s="498"/>
      <c r="HKE160" s="498"/>
      <c r="HKF160" s="498"/>
      <c r="HKG160" s="498"/>
      <c r="HKH160" s="498"/>
      <c r="HKI160" s="498"/>
      <c r="HKJ160" s="498"/>
      <c r="HKK160" s="498"/>
      <c r="HKL160" s="498"/>
      <c r="HKM160" s="498"/>
      <c r="HKN160" s="498"/>
      <c r="HKO160" s="498"/>
      <c r="HKP160" s="498"/>
      <c r="HKQ160" s="498"/>
      <c r="HKR160" s="498"/>
      <c r="HKS160" s="498"/>
      <c r="HKT160" s="498"/>
      <c r="HKU160" s="498"/>
      <c r="HKV160" s="498"/>
      <c r="HKW160" s="498"/>
      <c r="HKX160" s="498"/>
      <c r="HKY160" s="498"/>
      <c r="HKZ160" s="498"/>
      <c r="HLA160" s="498"/>
      <c r="HLB160" s="498"/>
      <c r="HLC160" s="498"/>
      <c r="HLD160" s="498"/>
      <c r="HLE160" s="498"/>
      <c r="HLF160" s="498"/>
      <c r="HLG160" s="498"/>
      <c r="HLH160" s="498"/>
      <c r="HLI160" s="498"/>
      <c r="HLJ160" s="498"/>
      <c r="HLK160" s="498"/>
      <c r="HLL160" s="498"/>
      <c r="HLM160" s="498"/>
      <c r="HLN160" s="498"/>
      <c r="HLO160" s="498"/>
      <c r="HLP160" s="498"/>
      <c r="HLQ160" s="498"/>
      <c r="HLR160" s="498"/>
      <c r="HLS160" s="498"/>
      <c r="HLT160" s="498"/>
      <c r="HLU160" s="498"/>
      <c r="HLV160" s="498"/>
      <c r="HLW160" s="498"/>
      <c r="HLX160" s="498"/>
      <c r="HLY160" s="498"/>
      <c r="HLZ160" s="498"/>
      <c r="HMA160" s="498"/>
      <c r="HMB160" s="498"/>
      <c r="HMC160" s="498"/>
      <c r="HMD160" s="498"/>
      <c r="HME160" s="498"/>
      <c r="HMF160" s="498"/>
      <c r="HMG160" s="498"/>
      <c r="HMH160" s="498"/>
      <c r="HMI160" s="498"/>
      <c r="HMJ160" s="498"/>
      <c r="HMK160" s="498"/>
      <c r="HML160" s="498"/>
      <c r="HMM160" s="498"/>
      <c r="HMN160" s="498"/>
      <c r="HMO160" s="498"/>
      <c r="HMP160" s="498"/>
      <c r="HMQ160" s="498"/>
      <c r="HMR160" s="498"/>
      <c r="HMS160" s="498"/>
      <c r="HMT160" s="498"/>
      <c r="HMU160" s="498"/>
      <c r="HMV160" s="498"/>
      <c r="HMW160" s="498"/>
      <c r="HMX160" s="498"/>
      <c r="HMY160" s="498"/>
      <c r="HMZ160" s="498"/>
      <c r="HNA160" s="498"/>
      <c r="HNB160" s="498"/>
      <c r="HNC160" s="498"/>
      <c r="HND160" s="498"/>
      <c r="HNE160" s="498"/>
      <c r="HNF160" s="498"/>
      <c r="HNG160" s="498"/>
      <c r="HNH160" s="498"/>
      <c r="HNI160" s="498"/>
      <c r="HNJ160" s="498"/>
      <c r="HNK160" s="498"/>
      <c r="HNL160" s="498"/>
      <c r="HNM160" s="498"/>
      <c r="HNN160" s="498"/>
      <c r="HNO160" s="498"/>
      <c r="HNP160" s="498"/>
      <c r="HNQ160" s="498"/>
      <c r="HNR160" s="498"/>
      <c r="HNS160" s="498"/>
      <c r="HNT160" s="498"/>
      <c r="HNU160" s="498"/>
      <c r="HNV160" s="498"/>
      <c r="HNW160" s="498"/>
      <c r="HNX160" s="498"/>
      <c r="HNY160" s="498"/>
      <c r="HNZ160" s="498"/>
      <c r="HOA160" s="498"/>
      <c r="HOB160" s="498"/>
      <c r="HOC160" s="498"/>
      <c r="HOD160" s="498"/>
      <c r="HOE160" s="498"/>
      <c r="HOF160" s="498"/>
      <c r="HOG160" s="498"/>
      <c r="HOH160" s="498"/>
      <c r="HOI160" s="498"/>
      <c r="HOJ160" s="498"/>
      <c r="HOK160" s="498"/>
      <c r="HOL160" s="498"/>
      <c r="HOM160" s="498"/>
      <c r="HON160" s="498"/>
      <c r="HOO160" s="498"/>
      <c r="HOP160" s="498"/>
      <c r="HOQ160" s="498"/>
      <c r="HOR160" s="498"/>
      <c r="HOS160" s="498"/>
      <c r="HOT160" s="498"/>
      <c r="HOU160" s="498"/>
      <c r="HOV160" s="498"/>
      <c r="HOW160" s="498"/>
      <c r="HOX160" s="498"/>
      <c r="HOY160" s="498"/>
      <c r="HOZ160" s="498"/>
      <c r="HPA160" s="498"/>
      <c r="HPB160" s="498"/>
      <c r="HPC160" s="498"/>
      <c r="HPD160" s="498"/>
      <c r="HPE160" s="498"/>
      <c r="HPF160" s="498"/>
      <c r="HPG160" s="498"/>
      <c r="HPH160" s="498"/>
      <c r="HPI160" s="498"/>
      <c r="HPJ160" s="498"/>
      <c r="HPK160" s="498"/>
      <c r="HPL160" s="498"/>
      <c r="HPM160" s="498"/>
      <c r="HPN160" s="498"/>
      <c r="HPO160" s="498"/>
      <c r="HPP160" s="498"/>
      <c r="HPQ160" s="498"/>
      <c r="HPR160" s="498"/>
      <c r="HPS160" s="498"/>
      <c r="HPT160" s="498"/>
      <c r="HPU160" s="498"/>
      <c r="HPV160" s="498"/>
      <c r="HPW160" s="498"/>
      <c r="HPX160" s="498"/>
      <c r="HPY160" s="498"/>
      <c r="HPZ160" s="498"/>
      <c r="HQA160" s="498"/>
      <c r="HQB160" s="498"/>
      <c r="HQC160" s="498"/>
      <c r="HQD160" s="498"/>
      <c r="HQE160" s="498"/>
      <c r="HQF160" s="498"/>
      <c r="HQG160" s="498"/>
      <c r="HQH160" s="498"/>
      <c r="HQI160" s="498"/>
      <c r="HQJ160" s="498"/>
      <c r="HQK160" s="498"/>
      <c r="HQL160" s="498"/>
      <c r="HQM160" s="498"/>
      <c r="HQN160" s="498"/>
      <c r="HQO160" s="498"/>
      <c r="HQP160" s="498"/>
      <c r="HQQ160" s="498"/>
      <c r="HQR160" s="498"/>
      <c r="HQS160" s="498"/>
      <c r="HQT160" s="498"/>
      <c r="HQU160" s="498"/>
      <c r="HQV160" s="498"/>
      <c r="HQW160" s="498"/>
      <c r="HQX160" s="498"/>
      <c r="HQY160" s="498"/>
      <c r="HQZ160" s="498"/>
      <c r="HRA160" s="498"/>
      <c r="HRB160" s="498"/>
      <c r="HRC160" s="498"/>
      <c r="HRD160" s="498"/>
      <c r="HRE160" s="498"/>
      <c r="HRF160" s="498"/>
      <c r="HRG160" s="498"/>
      <c r="HRH160" s="498"/>
      <c r="HRI160" s="498"/>
      <c r="HRJ160" s="498"/>
      <c r="HRK160" s="498"/>
      <c r="HRL160" s="498"/>
      <c r="HRM160" s="498"/>
      <c r="HRN160" s="498"/>
      <c r="HRO160" s="498"/>
      <c r="HRP160" s="498"/>
      <c r="HRQ160" s="498"/>
      <c r="HRR160" s="498"/>
      <c r="HRS160" s="498"/>
      <c r="HRT160" s="498"/>
      <c r="HRU160" s="498"/>
      <c r="HRV160" s="498"/>
      <c r="HRW160" s="498"/>
      <c r="HRX160" s="498"/>
      <c r="HRY160" s="498"/>
      <c r="HRZ160" s="498"/>
      <c r="HSA160" s="498"/>
      <c r="HSB160" s="498"/>
      <c r="HSC160" s="498"/>
      <c r="HSD160" s="498"/>
      <c r="HSE160" s="498"/>
      <c r="HSF160" s="498"/>
      <c r="HSG160" s="498"/>
      <c r="HSH160" s="498"/>
      <c r="HSI160" s="498"/>
      <c r="HSJ160" s="498"/>
      <c r="HSK160" s="498"/>
      <c r="HSL160" s="498"/>
      <c r="HSM160" s="498"/>
      <c r="HSN160" s="498"/>
      <c r="HSO160" s="498"/>
      <c r="HSP160" s="498"/>
      <c r="HSQ160" s="498"/>
      <c r="HSR160" s="498"/>
      <c r="HSS160" s="498"/>
      <c r="HST160" s="498"/>
      <c r="HSU160" s="498"/>
      <c r="HSV160" s="498"/>
      <c r="HSW160" s="498"/>
      <c r="HSX160" s="498"/>
      <c r="HSY160" s="498"/>
      <c r="HSZ160" s="498"/>
      <c r="HTA160" s="498"/>
      <c r="HTB160" s="498"/>
      <c r="HTC160" s="498"/>
      <c r="HTD160" s="498"/>
      <c r="HTE160" s="498"/>
      <c r="HTF160" s="498"/>
      <c r="HTG160" s="498"/>
      <c r="HTH160" s="498"/>
      <c r="HTI160" s="498"/>
      <c r="HTJ160" s="498"/>
      <c r="HTK160" s="498"/>
      <c r="HTL160" s="498"/>
      <c r="HTM160" s="498"/>
      <c r="HTN160" s="498"/>
      <c r="HTO160" s="498"/>
      <c r="HTP160" s="498"/>
      <c r="HTQ160" s="498"/>
      <c r="HTR160" s="498"/>
      <c r="HTS160" s="498"/>
      <c r="HTT160" s="498"/>
      <c r="HTU160" s="498"/>
      <c r="HTV160" s="498"/>
      <c r="HTW160" s="498"/>
      <c r="HTX160" s="498"/>
      <c r="HTY160" s="498"/>
      <c r="HTZ160" s="498"/>
      <c r="HUA160" s="498"/>
      <c r="HUB160" s="498"/>
      <c r="HUC160" s="498"/>
      <c r="HUD160" s="498"/>
      <c r="HUE160" s="498"/>
      <c r="HUF160" s="498"/>
      <c r="HUG160" s="498"/>
      <c r="HUH160" s="498"/>
      <c r="HUI160" s="498"/>
      <c r="HUJ160" s="498"/>
      <c r="HUK160" s="498"/>
      <c r="HUL160" s="498"/>
      <c r="HUM160" s="498"/>
      <c r="HUN160" s="498"/>
      <c r="HUO160" s="498"/>
      <c r="HUP160" s="498"/>
      <c r="HUQ160" s="498"/>
      <c r="HUR160" s="498"/>
      <c r="HUS160" s="498"/>
      <c r="HUT160" s="498"/>
      <c r="HUU160" s="498"/>
      <c r="HUV160" s="498"/>
      <c r="HUW160" s="498"/>
      <c r="HUX160" s="498"/>
      <c r="HUY160" s="498"/>
      <c r="HUZ160" s="498"/>
      <c r="HVA160" s="498"/>
      <c r="HVB160" s="498"/>
      <c r="HVC160" s="498"/>
      <c r="HVD160" s="498"/>
      <c r="HVE160" s="498"/>
      <c r="HVF160" s="498"/>
      <c r="HVG160" s="498"/>
      <c r="HVH160" s="498"/>
      <c r="HVI160" s="498"/>
      <c r="HVJ160" s="498"/>
      <c r="HVK160" s="498"/>
      <c r="HVL160" s="498"/>
      <c r="HVM160" s="498"/>
      <c r="HVN160" s="498"/>
      <c r="HVO160" s="498"/>
      <c r="HVP160" s="498"/>
      <c r="HVQ160" s="498"/>
      <c r="HVR160" s="498"/>
      <c r="HVS160" s="498"/>
      <c r="HVT160" s="498"/>
      <c r="HVU160" s="498"/>
      <c r="HVV160" s="498"/>
      <c r="HVW160" s="498"/>
      <c r="HVX160" s="498"/>
      <c r="HVY160" s="498"/>
      <c r="HVZ160" s="498"/>
      <c r="HWA160" s="498"/>
      <c r="HWB160" s="498"/>
      <c r="HWC160" s="498"/>
      <c r="HWD160" s="498"/>
      <c r="HWE160" s="498"/>
      <c r="HWF160" s="498"/>
      <c r="HWG160" s="498"/>
      <c r="HWH160" s="498"/>
      <c r="HWI160" s="498"/>
      <c r="HWJ160" s="498"/>
      <c r="HWK160" s="498"/>
      <c r="HWL160" s="498"/>
      <c r="HWM160" s="498"/>
      <c r="HWN160" s="498"/>
      <c r="HWO160" s="498"/>
      <c r="HWP160" s="498"/>
      <c r="HWQ160" s="498"/>
      <c r="HWR160" s="498"/>
      <c r="HWS160" s="498"/>
      <c r="HWT160" s="498"/>
      <c r="HWU160" s="498"/>
      <c r="HWV160" s="498"/>
      <c r="HWW160" s="498"/>
      <c r="HWX160" s="498"/>
      <c r="HWY160" s="498"/>
      <c r="HWZ160" s="498"/>
      <c r="HXA160" s="498"/>
      <c r="HXB160" s="498"/>
      <c r="HXC160" s="498"/>
      <c r="HXD160" s="498"/>
      <c r="HXE160" s="498"/>
      <c r="HXF160" s="498"/>
      <c r="HXG160" s="498"/>
      <c r="HXH160" s="498"/>
      <c r="HXI160" s="498"/>
      <c r="HXJ160" s="498"/>
      <c r="HXK160" s="498"/>
      <c r="HXL160" s="498"/>
      <c r="HXM160" s="498"/>
      <c r="HXN160" s="498"/>
      <c r="HXO160" s="498"/>
      <c r="HXP160" s="498"/>
      <c r="HXQ160" s="498"/>
      <c r="HXR160" s="498"/>
      <c r="HXS160" s="498"/>
      <c r="HXT160" s="498"/>
      <c r="HXU160" s="498"/>
      <c r="HXV160" s="498"/>
      <c r="HXW160" s="498"/>
      <c r="HXX160" s="498"/>
      <c r="HXY160" s="498"/>
      <c r="HXZ160" s="498"/>
      <c r="HYA160" s="498"/>
      <c r="HYB160" s="498"/>
      <c r="HYC160" s="498"/>
      <c r="HYD160" s="498"/>
      <c r="HYE160" s="498"/>
      <c r="HYF160" s="498"/>
      <c r="HYG160" s="498"/>
      <c r="HYH160" s="498"/>
      <c r="HYI160" s="498"/>
      <c r="HYJ160" s="498"/>
      <c r="HYK160" s="498"/>
      <c r="HYL160" s="498"/>
      <c r="HYM160" s="498"/>
      <c r="HYN160" s="498"/>
      <c r="HYO160" s="498"/>
      <c r="HYP160" s="498"/>
      <c r="HYQ160" s="498"/>
      <c r="HYR160" s="498"/>
      <c r="HYS160" s="498"/>
      <c r="HYT160" s="498"/>
      <c r="HYU160" s="498"/>
      <c r="HYV160" s="498"/>
      <c r="HYW160" s="498"/>
      <c r="HYX160" s="498"/>
      <c r="HYY160" s="498"/>
      <c r="HYZ160" s="498"/>
      <c r="HZA160" s="498"/>
      <c r="HZB160" s="498"/>
      <c r="HZC160" s="498"/>
      <c r="HZD160" s="498"/>
      <c r="HZE160" s="498"/>
      <c r="HZF160" s="498"/>
      <c r="HZG160" s="498"/>
      <c r="HZH160" s="498"/>
      <c r="HZI160" s="498"/>
      <c r="HZJ160" s="498"/>
      <c r="HZK160" s="498"/>
      <c r="HZL160" s="498"/>
      <c r="HZM160" s="498"/>
      <c r="HZN160" s="498"/>
      <c r="HZO160" s="498"/>
      <c r="HZP160" s="498"/>
      <c r="HZQ160" s="498"/>
      <c r="HZR160" s="498"/>
      <c r="HZS160" s="498"/>
      <c r="HZT160" s="498"/>
      <c r="HZU160" s="498"/>
      <c r="HZV160" s="498"/>
      <c r="HZW160" s="498"/>
      <c r="HZX160" s="498"/>
      <c r="HZY160" s="498"/>
      <c r="HZZ160" s="498"/>
      <c r="IAA160" s="498"/>
      <c r="IAB160" s="498"/>
      <c r="IAC160" s="498"/>
      <c r="IAD160" s="498"/>
      <c r="IAE160" s="498"/>
      <c r="IAF160" s="498"/>
      <c r="IAG160" s="498"/>
      <c r="IAH160" s="498"/>
      <c r="IAI160" s="498"/>
      <c r="IAJ160" s="498"/>
      <c r="IAK160" s="498"/>
      <c r="IAL160" s="498"/>
      <c r="IAM160" s="498"/>
      <c r="IAN160" s="498"/>
      <c r="IAO160" s="498"/>
      <c r="IAP160" s="498"/>
      <c r="IAQ160" s="498"/>
      <c r="IAR160" s="498"/>
      <c r="IAS160" s="498"/>
      <c r="IAT160" s="498"/>
      <c r="IAU160" s="498"/>
      <c r="IAV160" s="498"/>
      <c r="IAW160" s="498"/>
      <c r="IAX160" s="498"/>
      <c r="IAY160" s="498"/>
      <c r="IAZ160" s="498"/>
      <c r="IBA160" s="498"/>
      <c r="IBB160" s="498"/>
      <c r="IBC160" s="498"/>
      <c r="IBD160" s="498"/>
      <c r="IBE160" s="498"/>
      <c r="IBF160" s="498"/>
      <c r="IBG160" s="498"/>
      <c r="IBH160" s="498"/>
      <c r="IBI160" s="498"/>
      <c r="IBJ160" s="498"/>
      <c r="IBK160" s="498"/>
      <c r="IBL160" s="498"/>
      <c r="IBM160" s="498"/>
      <c r="IBN160" s="498"/>
      <c r="IBO160" s="498"/>
      <c r="IBP160" s="498"/>
      <c r="IBQ160" s="498"/>
      <c r="IBR160" s="498"/>
      <c r="IBS160" s="498"/>
      <c r="IBT160" s="498"/>
      <c r="IBU160" s="498"/>
      <c r="IBV160" s="498"/>
      <c r="IBW160" s="498"/>
      <c r="IBX160" s="498"/>
      <c r="IBY160" s="498"/>
      <c r="IBZ160" s="498"/>
      <c r="ICA160" s="498"/>
      <c r="ICB160" s="498"/>
      <c r="ICC160" s="498"/>
      <c r="ICD160" s="498"/>
      <c r="ICE160" s="498"/>
      <c r="ICF160" s="498"/>
      <c r="ICG160" s="498"/>
      <c r="ICH160" s="498"/>
      <c r="ICI160" s="498"/>
      <c r="ICJ160" s="498"/>
      <c r="ICK160" s="498"/>
      <c r="ICL160" s="498"/>
      <c r="ICM160" s="498"/>
      <c r="ICN160" s="498"/>
      <c r="ICO160" s="498"/>
      <c r="ICP160" s="498"/>
      <c r="ICQ160" s="498"/>
      <c r="ICR160" s="498"/>
      <c r="ICS160" s="498"/>
      <c r="ICT160" s="498"/>
      <c r="ICU160" s="498"/>
      <c r="ICV160" s="498"/>
      <c r="ICW160" s="498"/>
      <c r="ICX160" s="498"/>
      <c r="ICY160" s="498"/>
      <c r="ICZ160" s="498"/>
      <c r="IDA160" s="498"/>
      <c r="IDB160" s="498"/>
      <c r="IDC160" s="498"/>
      <c r="IDD160" s="498"/>
      <c r="IDE160" s="498"/>
      <c r="IDF160" s="498"/>
      <c r="IDG160" s="498"/>
      <c r="IDH160" s="498"/>
      <c r="IDI160" s="498"/>
      <c r="IDJ160" s="498"/>
      <c r="IDK160" s="498"/>
      <c r="IDL160" s="498"/>
      <c r="IDM160" s="498"/>
      <c r="IDN160" s="498"/>
      <c r="IDO160" s="498"/>
      <c r="IDP160" s="498"/>
      <c r="IDQ160" s="498"/>
      <c r="IDR160" s="498"/>
      <c r="IDS160" s="498"/>
      <c r="IDT160" s="498"/>
      <c r="IDU160" s="498"/>
      <c r="IDV160" s="498"/>
      <c r="IDW160" s="498"/>
      <c r="IDX160" s="498"/>
      <c r="IDY160" s="498"/>
      <c r="IDZ160" s="498"/>
      <c r="IEA160" s="498"/>
      <c r="IEB160" s="498"/>
      <c r="IEC160" s="498"/>
      <c r="IED160" s="498"/>
      <c r="IEE160" s="498"/>
      <c r="IEF160" s="498"/>
      <c r="IEG160" s="498"/>
      <c r="IEH160" s="498"/>
      <c r="IEI160" s="498"/>
      <c r="IEJ160" s="498"/>
      <c r="IEK160" s="498"/>
      <c r="IEL160" s="498"/>
      <c r="IEM160" s="498"/>
      <c r="IEN160" s="498"/>
      <c r="IEO160" s="498"/>
      <c r="IEP160" s="498"/>
      <c r="IEQ160" s="498"/>
      <c r="IER160" s="498"/>
      <c r="IES160" s="498"/>
      <c r="IET160" s="498"/>
      <c r="IEU160" s="498"/>
      <c r="IEV160" s="498"/>
      <c r="IEW160" s="498"/>
      <c r="IEX160" s="498"/>
      <c r="IEY160" s="498"/>
      <c r="IEZ160" s="498"/>
      <c r="IFA160" s="498"/>
      <c r="IFB160" s="498"/>
      <c r="IFC160" s="498"/>
      <c r="IFD160" s="498"/>
      <c r="IFE160" s="498"/>
      <c r="IFF160" s="498"/>
      <c r="IFG160" s="498"/>
      <c r="IFH160" s="498"/>
      <c r="IFI160" s="498"/>
      <c r="IFJ160" s="498"/>
      <c r="IFK160" s="498"/>
      <c r="IFL160" s="498"/>
      <c r="IFM160" s="498"/>
      <c r="IFN160" s="498"/>
      <c r="IFO160" s="498"/>
      <c r="IFP160" s="498"/>
      <c r="IFQ160" s="498"/>
      <c r="IFR160" s="498"/>
      <c r="IFS160" s="498"/>
      <c r="IFT160" s="498"/>
      <c r="IFU160" s="498"/>
      <c r="IFV160" s="498"/>
      <c r="IFW160" s="498"/>
      <c r="IFX160" s="498"/>
      <c r="IFY160" s="498"/>
      <c r="IFZ160" s="498"/>
      <c r="IGA160" s="498"/>
      <c r="IGB160" s="498"/>
      <c r="IGC160" s="498"/>
      <c r="IGD160" s="498"/>
      <c r="IGE160" s="498"/>
      <c r="IGF160" s="498"/>
      <c r="IGG160" s="498"/>
      <c r="IGH160" s="498"/>
      <c r="IGI160" s="498"/>
      <c r="IGJ160" s="498"/>
      <c r="IGK160" s="498"/>
      <c r="IGL160" s="498"/>
      <c r="IGM160" s="498"/>
      <c r="IGN160" s="498"/>
      <c r="IGO160" s="498"/>
      <c r="IGP160" s="498"/>
      <c r="IGQ160" s="498"/>
      <c r="IGR160" s="498"/>
      <c r="IGS160" s="498"/>
      <c r="IGT160" s="498"/>
      <c r="IGU160" s="498"/>
      <c r="IGV160" s="498"/>
      <c r="IGW160" s="498"/>
      <c r="IGX160" s="498"/>
      <c r="IGY160" s="498"/>
      <c r="IGZ160" s="498"/>
      <c r="IHA160" s="498"/>
      <c r="IHB160" s="498"/>
      <c r="IHC160" s="498"/>
      <c r="IHD160" s="498"/>
      <c r="IHE160" s="498"/>
      <c r="IHF160" s="498"/>
      <c r="IHG160" s="498"/>
      <c r="IHH160" s="498"/>
      <c r="IHI160" s="498"/>
      <c r="IHJ160" s="498"/>
      <c r="IHK160" s="498"/>
      <c r="IHL160" s="498"/>
      <c r="IHM160" s="498"/>
      <c r="IHN160" s="498"/>
      <c r="IHO160" s="498"/>
      <c r="IHP160" s="498"/>
      <c r="IHQ160" s="498"/>
      <c r="IHR160" s="498"/>
      <c r="IHS160" s="498"/>
      <c r="IHT160" s="498"/>
      <c r="IHU160" s="498"/>
      <c r="IHV160" s="498"/>
      <c r="IHW160" s="498"/>
      <c r="IHX160" s="498"/>
      <c r="IHY160" s="498"/>
      <c r="IHZ160" s="498"/>
      <c r="IIA160" s="498"/>
      <c r="IIB160" s="498"/>
      <c r="IIC160" s="498"/>
      <c r="IID160" s="498"/>
      <c r="IIE160" s="498"/>
      <c r="IIF160" s="498"/>
      <c r="IIG160" s="498"/>
      <c r="IIH160" s="498"/>
      <c r="III160" s="498"/>
      <c r="IIJ160" s="498"/>
      <c r="IIK160" s="498"/>
      <c r="IIL160" s="498"/>
      <c r="IIM160" s="498"/>
      <c r="IIN160" s="498"/>
      <c r="IIO160" s="498"/>
      <c r="IIP160" s="498"/>
      <c r="IIQ160" s="498"/>
      <c r="IIR160" s="498"/>
      <c r="IIS160" s="498"/>
      <c r="IIT160" s="498"/>
      <c r="IIU160" s="498"/>
      <c r="IIV160" s="498"/>
      <c r="IIW160" s="498"/>
      <c r="IIX160" s="498"/>
      <c r="IIY160" s="498"/>
      <c r="IIZ160" s="498"/>
      <c r="IJA160" s="498"/>
      <c r="IJB160" s="498"/>
      <c r="IJC160" s="498"/>
      <c r="IJD160" s="498"/>
      <c r="IJE160" s="498"/>
      <c r="IJF160" s="498"/>
      <c r="IJG160" s="498"/>
      <c r="IJH160" s="498"/>
      <c r="IJI160" s="498"/>
      <c r="IJJ160" s="498"/>
      <c r="IJK160" s="498"/>
      <c r="IJL160" s="498"/>
      <c r="IJM160" s="498"/>
      <c r="IJN160" s="498"/>
      <c r="IJO160" s="498"/>
      <c r="IJP160" s="498"/>
      <c r="IJQ160" s="498"/>
      <c r="IJR160" s="498"/>
      <c r="IJS160" s="498"/>
      <c r="IJT160" s="498"/>
      <c r="IJU160" s="498"/>
      <c r="IJV160" s="498"/>
      <c r="IJW160" s="498"/>
      <c r="IJX160" s="498"/>
      <c r="IJY160" s="498"/>
      <c r="IJZ160" s="498"/>
      <c r="IKA160" s="498"/>
      <c r="IKB160" s="498"/>
      <c r="IKC160" s="498"/>
      <c r="IKD160" s="498"/>
      <c r="IKE160" s="498"/>
      <c r="IKF160" s="498"/>
      <c r="IKG160" s="498"/>
      <c r="IKH160" s="498"/>
      <c r="IKI160" s="498"/>
      <c r="IKJ160" s="498"/>
      <c r="IKK160" s="498"/>
      <c r="IKL160" s="498"/>
      <c r="IKM160" s="498"/>
      <c r="IKN160" s="498"/>
      <c r="IKO160" s="498"/>
      <c r="IKP160" s="498"/>
      <c r="IKQ160" s="498"/>
      <c r="IKR160" s="498"/>
      <c r="IKS160" s="498"/>
      <c r="IKT160" s="498"/>
      <c r="IKU160" s="498"/>
      <c r="IKV160" s="498"/>
      <c r="IKW160" s="498"/>
      <c r="IKX160" s="498"/>
      <c r="IKY160" s="498"/>
      <c r="IKZ160" s="498"/>
      <c r="ILA160" s="498"/>
      <c r="ILB160" s="498"/>
      <c r="ILC160" s="498"/>
      <c r="ILD160" s="498"/>
      <c r="ILE160" s="498"/>
      <c r="ILF160" s="498"/>
      <c r="ILG160" s="498"/>
      <c r="ILH160" s="498"/>
      <c r="ILI160" s="498"/>
      <c r="ILJ160" s="498"/>
      <c r="ILK160" s="498"/>
      <c r="ILL160" s="498"/>
      <c r="ILM160" s="498"/>
      <c r="ILN160" s="498"/>
      <c r="ILO160" s="498"/>
      <c r="ILP160" s="498"/>
      <c r="ILQ160" s="498"/>
      <c r="ILR160" s="498"/>
      <c r="ILS160" s="498"/>
      <c r="ILT160" s="498"/>
      <c r="ILU160" s="498"/>
      <c r="ILV160" s="498"/>
      <c r="ILW160" s="498"/>
      <c r="ILX160" s="498"/>
      <c r="ILY160" s="498"/>
      <c r="ILZ160" s="498"/>
      <c r="IMA160" s="498"/>
      <c r="IMB160" s="498"/>
      <c r="IMC160" s="498"/>
      <c r="IMD160" s="498"/>
      <c r="IME160" s="498"/>
      <c r="IMF160" s="498"/>
      <c r="IMG160" s="498"/>
      <c r="IMH160" s="498"/>
      <c r="IMI160" s="498"/>
      <c r="IMJ160" s="498"/>
      <c r="IMK160" s="498"/>
      <c r="IML160" s="498"/>
      <c r="IMM160" s="498"/>
      <c r="IMN160" s="498"/>
      <c r="IMO160" s="498"/>
      <c r="IMP160" s="498"/>
      <c r="IMQ160" s="498"/>
      <c r="IMR160" s="498"/>
      <c r="IMS160" s="498"/>
      <c r="IMT160" s="498"/>
      <c r="IMU160" s="498"/>
      <c r="IMV160" s="498"/>
      <c r="IMW160" s="498"/>
      <c r="IMX160" s="498"/>
      <c r="IMY160" s="498"/>
      <c r="IMZ160" s="498"/>
      <c r="INA160" s="498"/>
      <c r="INB160" s="498"/>
      <c r="INC160" s="498"/>
      <c r="IND160" s="498"/>
      <c r="INE160" s="498"/>
      <c r="INF160" s="498"/>
      <c r="ING160" s="498"/>
      <c r="INH160" s="498"/>
      <c r="INI160" s="498"/>
      <c r="INJ160" s="498"/>
      <c r="INK160" s="498"/>
      <c r="INL160" s="498"/>
      <c r="INM160" s="498"/>
      <c r="INN160" s="498"/>
      <c r="INO160" s="498"/>
      <c r="INP160" s="498"/>
      <c r="INQ160" s="498"/>
      <c r="INR160" s="498"/>
      <c r="INS160" s="498"/>
      <c r="INT160" s="498"/>
      <c r="INU160" s="498"/>
      <c r="INV160" s="498"/>
      <c r="INW160" s="498"/>
      <c r="INX160" s="498"/>
      <c r="INY160" s="498"/>
      <c r="INZ160" s="498"/>
      <c r="IOA160" s="498"/>
      <c r="IOB160" s="498"/>
      <c r="IOC160" s="498"/>
      <c r="IOD160" s="498"/>
      <c r="IOE160" s="498"/>
      <c r="IOF160" s="498"/>
      <c r="IOG160" s="498"/>
      <c r="IOH160" s="498"/>
      <c r="IOI160" s="498"/>
      <c r="IOJ160" s="498"/>
      <c r="IOK160" s="498"/>
      <c r="IOL160" s="498"/>
      <c r="IOM160" s="498"/>
      <c r="ION160" s="498"/>
      <c r="IOO160" s="498"/>
      <c r="IOP160" s="498"/>
      <c r="IOQ160" s="498"/>
      <c r="IOR160" s="498"/>
      <c r="IOS160" s="498"/>
      <c r="IOT160" s="498"/>
      <c r="IOU160" s="498"/>
      <c r="IOV160" s="498"/>
      <c r="IOW160" s="498"/>
      <c r="IOX160" s="498"/>
      <c r="IOY160" s="498"/>
      <c r="IOZ160" s="498"/>
      <c r="IPA160" s="498"/>
      <c r="IPB160" s="498"/>
      <c r="IPC160" s="498"/>
      <c r="IPD160" s="498"/>
      <c r="IPE160" s="498"/>
      <c r="IPF160" s="498"/>
      <c r="IPG160" s="498"/>
      <c r="IPH160" s="498"/>
      <c r="IPI160" s="498"/>
      <c r="IPJ160" s="498"/>
      <c r="IPK160" s="498"/>
      <c r="IPL160" s="498"/>
      <c r="IPM160" s="498"/>
      <c r="IPN160" s="498"/>
      <c r="IPO160" s="498"/>
      <c r="IPP160" s="498"/>
      <c r="IPQ160" s="498"/>
      <c r="IPR160" s="498"/>
      <c r="IPS160" s="498"/>
      <c r="IPT160" s="498"/>
      <c r="IPU160" s="498"/>
      <c r="IPV160" s="498"/>
      <c r="IPW160" s="498"/>
      <c r="IPX160" s="498"/>
      <c r="IPY160" s="498"/>
      <c r="IPZ160" s="498"/>
      <c r="IQA160" s="498"/>
      <c r="IQB160" s="498"/>
      <c r="IQC160" s="498"/>
      <c r="IQD160" s="498"/>
      <c r="IQE160" s="498"/>
      <c r="IQF160" s="498"/>
      <c r="IQG160" s="498"/>
      <c r="IQH160" s="498"/>
      <c r="IQI160" s="498"/>
      <c r="IQJ160" s="498"/>
      <c r="IQK160" s="498"/>
      <c r="IQL160" s="498"/>
      <c r="IQM160" s="498"/>
      <c r="IQN160" s="498"/>
      <c r="IQO160" s="498"/>
      <c r="IQP160" s="498"/>
      <c r="IQQ160" s="498"/>
      <c r="IQR160" s="498"/>
      <c r="IQS160" s="498"/>
      <c r="IQT160" s="498"/>
      <c r="IQU160" s="498"/>
      <c r="IQV160" s="498"/>
      <c r="IQW160" s="498"/>
      <c r="IQX160" s="498"/>
      <c r="IQY160" s="498"/>
      <c r="IQZ160" s="498"/>
      <c r="IRA160" s="498"/>
      <c r="IRB160" s="498"/>
      <c r="IRC160" s="498"/>
      <c r="IRD160" s="498"/>
      <c r="IRE160" s="498"/>
      <c r="IRF160" s="498"/>
      <c r="IRG160" s="498"/>
      <c r="IRH160" s="498"/>
      <c r="IRI160" s="498"/>
      <c r="IRJ160" s="498"/>
      <c r="IRK160" s="498"/>
      <c r="IRL160" s="498"/>
      <c r="IRM160" s="498"/>
      <c r="IRN160" s="498"/>
      <c r="IRO160" s="498"/>
      <c r="IRP160" s="498"/>
      <c r="IRQ160" s="498"/>
      <c r="IRR160" s="498"/>
      <c r="IRS160" s="498"/>
      <c r="IRT160" s="498"/>
      <c r="IRU160" s="498"/>
      <c r="IRV160" s="498"/>
      <c r="IRW160" s="498"/>
      <c r="IRX160" s="498"/>
      <c r="IRY160" s="498"/>
      <c r="IRZ160" s="498"/>
      <c r="ISA160" s="498"/>
      <c r="ISB160" s="498"/>
      <c r="ISC160" s="498"/>
      <c r="ISD160" s="498"/>
      <c r="ISE160" s="498"/>
      <c r="ISF160" s="498"/>
      <c r="ISG160" s="498"/>
      <c r="ISH160" s="498"/>
      <c r="ISI160" s="498"/>
      <c r="ISJ160" s="498"/>
      <c r="ISK160" s="498"/>
      <c r="ISL160" s="498"/>
      <c r="ISM160" s="498"/>
      <c r="ISN160" s="498"/>
      <c r="ISO160" s="498"/>
      <c r="ISP160" s="498"/>
      <c r="ISQ160" s="498"/>
      <c r="ISR160" s="498"/>
      <c r="ISS160" s="498"/>
      <c r="IST160" s="498"/>
      <c r="ISU160" s="498"/>
      <c r="ISV160" s="498"/>
      <c r="ISW160" s="498"/>
      <c r="ISX160" s="498"/>
      <c r="ISY160" s="498"/>
      <c r="ISZ160" s="498"/>
      <c r="ITA160" s="498"/>
      <c r="ITB160" s="498"/>
      <c r="ITC160" s="498"/>
      <c r="ITD160" s="498"/>
      <c r="ITE160" s="498"/>
      <c r="ITF160" s="498"/>
      <c r="ITG160" s="498"/>
      <c r="ITH160" s="498"/>
      <c r="ITI160" s="498"/>
      <c r="ITJ160" s="498"/>
      <c r="ITK160" s="498"/>
      <c r="ITL160" s="498"/>
      <c r="ITM160" s="498"/>
      <c r="ITN160" s="498"/>
      <c r="ITO160" s="498"/>
      <c r="ITP160" s="498"/>
      <c r="ITQ160" s="498"/>
      <c r="ITR160" s="498"/>
      <c r="ITS160" s="498"/>
      <c r="ITT160" s="498"/>
      <c r="ITU160" s="498"/>
      <c r="ITV160" s="498"/>
      <c r="ITW160" s="498"/>
      <c r="ITX160" s="498"/>
      <c r="ITY160" s="498"/>
      <c r="ITZ160" s="498"/>
      <c r="IUA160" s="498"/>
      <c r="IUB160" s="498"/>
      <c r="IUC160" s="498"/>
      <c r="IUD160" s="498"/>
      <c r="IUE160" s="498"/>
      <c r="IUF160" s="498"/>
      <c r="IUG160" s="498"/>
      <c r="IUH160" s="498"/>
      <c r="IUI160" s="498"/>
      <c r="IUJ160" s="498"/>
      <c r="IUK160" s="498"/>
      <c r="IUL160" s="498"/>
      <c r="IUM160" s="498"/>
      <c r="IUN160" s="498"/>
      <c r="IUO160" s="498"/>
      <c r="IUP160" s="498"/>
      <c r="IUQ160" s="498"/>
      <c r="IUR160" s="498"/>
      <c r="IUS160" s="498"/>
      <c r="IUT160" s="498"/>
      <c r="IUU160" s="498"/>
      <c r="IUV160" s="498"/>
      <c r="IUW160" s="498"/>
      <c r="IUX160" s="498"/>
      <c r="IUY160" s="498"/>
      <c r="IUZ160" s="498"/>
      <c r="IVA160" s="498"/>
      <c r="IVB160" s="498"/>
      <c r="IVC160" s="498"/>
      <c r="IVD160" s="498"/>
      <c r="IVE160" s="498"/>
      <c r="IVF160" s="498"/>
      <c r="IVG160" s="498"/>
      <c r="IVH160" s="498"/>
      <c r="IVI160" s="498"/>
      <c r="IVJ160" s="498"/>
      <c r="IVK160" s="498"/>
      <c r="IVL160" s="498"/>
      <c r="IVM160" s="498"/>
      <c r="IVN160" s="498"/>
      <c r="IVO160" s="498"/>
      <c r="IVP160" s="498"/>
      <c r="IVQ160" s="498"/>
      <c r="IVR160" s="498"/>
      <c r="IVS160" s="498"/>
      <c r="IVT160" s="498"/>
      <c r="IVU160" s="498"/>
      <c r="IVV160" s="498"/>
      <c r="IVW160" s="498"/>
      <c r="IVX160" s="498"/>
      <c r="IVY160" s="498"/>
      <c r="IVZ160" s="498"/>
      <c r="IWA160" s="498"/>
      <c r="IWB160" s="498"/>
      <c r="IWC160" s="498"/>
      <c r="IWD160" s="498"/>
      <c r="IWE160" s="498"/>
      <c r="IWF160" s="498"/>
      <c r="IWG160" s="498"/>
      <c r="IWH160" s="498"/>
      <c r="IWI160" s="498"/>
      <c r="IWJ160" s="498"/>
      <c r="IWK160" s="498"/>
      <c r="IWL160" s="498"/>
      <c r="IWM160" s="498"/>
      <c r="IWN160" s="498"/>
      <c r="IWO160" s="498"/>
      <c r="IWP160" s="498"/>
      <c r="IWQ160" s="498"/>
      <c r="IWR160" s="498"/>
      <c r="IWS160" s="498"/>
      <c r="IWT160" s="498"/>
      <c r="IWU160" s="498"/>
      <c r="IWV160" s="498"/>
      <c r="IWW160" s="498"/>
      <c r="IWX160" s="498"/>
      <c r="IWY160" s="498"/>
      <c r="IWZ160" s="498"/>
      <c r="IXA160" s="498"/>
      <c r="IXB160" s="498"/>
      <c r="IXC160" s="498"/>
      <c r="IXD160" s="498"/>
      <c r="IXE160" s="498"/>
      <c r="IXF160" s="498"/>
      <c r="IXG160" s="498"/>
      <c r="IXH160" s="498"/>
      <c r="IXI160" s="498"/>
      <c r="IXJ160" s="498"/>
      <c r="IXK160" s="498"/>
      <c r="IXL160" s="498"/>
      <c r="IXM160" s="498"/>
      <c r="IXN160" s="498"/>
      <c r="IXO160" s="498"/>
      <c r="IXP160" s="498"/>
      <c r="IXQ160" s="498"/>
      <c r="IXR160" s="498"/>
      <c r="IXS160" s="498"/>
      <c r="IXT160" s="498"/>
      <c r="IXU160" s="498"/>
      <c r="IXV160" s="498"/>
      <c r="IXW160" s="498"/>
      <c r="IXX160" s="498"/>
      <c r="IXY160" s="498"/>
      <c r="IXZ160" s="498"/>
      <c r="IYA160" s="498"/>
      <c r="IYB160" s="498"/>
      <c r="IYC160" s="498"/>
      <c r="IYD160" s="498"/>
      <c r="IYE160" s="498"/>
      <c r="IYF160" s="498"/>
      <c r="IYG160" s="498"/>
      <c r="IYH160" s="498"/>
      <c r="IYI160" s="498"/>
      <c r="IYJ160" s="498"/>
      <c r="IYK160" s="498"/>
      <c r="IYL160" s="498"/>
      <c r="IYM160" s="498"/>
      <c r="IYN160" s="498"/>
      <c r="IYO160" s="498"/>
      <c r="IYP160" s="498"/>
      <c r="IYQ160" s="498"/>
      <c r="IYR160" s="498"/>
      <c r="IYS160" s="498"/>
      <c r="IYT160" s="498"/>
      <c r="IYU160" s="498"/>
      <c r="IYV160" s="498"/>
      <c r="IYW160" s="498"/>
      <c r="IYX160" s="498"/>
      <c r="IYY160" s="498"/>
      <c r="IYZ160" s="498"/>
      <c r="IZA160" s="498"/>
      <c r="IZB160" s="498"/>
      <c r="IZC160" s="498"/>
      <c r="IZD160" s="498"/>
      <c r="IZE160" s="498"/>
      <c r="IZF160" s="498"/>
      <c r="IZG160" s="498"/>
      <c r="IZH160" s="498"/>
      <c r="IZI160" s="498"/>
      <c r="IZJ160" s="498"/>
      <c r="IZK160" s="498"/>
      <c r="IZL160" s="498"/>
      <c r="IZM160" s="498"/>
      <c r="IZN160" s="498"/>
      <c r="IZO160" s="498"/>
      <c r="IZP160" s="498"/>
      <c r="IZQ160" s="498"/>
      <c r="IZR160" s="498"/>
      <c r="IZS160" s="498"/>
      <c r="IZT160" s="498"/>
      <c r="IZU160" s="498"/>
      <c r="IZV160" s="498"/>
      <c r="IZW160" s="498"/>
      <c r="IZX160" s="498"/>
      <c r="IZY160" s="498"/>
      <c r="IZZ160" s="498"/>
      <c r="JAA160" s="498"/>
      <c r="JAB160" s="498"/>
      <c r="JAC160" s="498"/>
      <c r="JAD160" s="498"/>
      <c r="JAE160" s="498"/>
      <c r="JAF160" s="498"/>
      <c r="JAG160" s="498"/>
      <c r="JAH160" s="498"/>
      <c r="JAI160" s="498"/>
      <c r="JAJ160" s="498"/>
      <c r="JAK160" s="498"/>
      <c r="JAL160" s="498"/>
      <c r="JAM160" s="498"/>
      <c r="JAN160" s="498"/>
      <c r="JAO160" s="498"/>
      <c r="JAP160" s="498"/>
      <c r="JAQ160" s="498"/>
      <c r="JAR160" s="498"/>
      <c r="JAS160" s="498"/>
      <c r="JAT160" s="498"/>
      <c r="JAU160" s="498"/>
      <c r="JAV160" s="498"/>
      <c r="JAW160" s="498"/>
      <c r="JAX160" s="498"/>
      <c r="JAY160" s="498"/>
      <c r="JAZ160" s="498"/>
      <c r="JBA160" s="498"/>
      <c r="JBB160" s="498"/>
      <c r="JBC160" s="498"/>
      <c r="JBD160" s="498"/>
      <c r="JBE160" s="498"/>
      <c r="JBF160" s="498"/>
      <c r="JBG160" s="498"/>
      <c r="JBH160" s="498"/>
      <c r="JBI160" s="498"/>
      <c r="JBJ160" s="498"/>
      <c r="JBK160" s="498"/>
      <c r="JBL160" s="498"/>
      <c r="JBM160" s="498"/>
      <c r="JBN160" s="498"/>
      <c r="JBO160" s="498"/>
      <c r="JBP160" s="498"/>
      <c r="JBQ160" s="498"/>
      <c r="JBR160" s="498"/>
      <c r="JBS160" s="498"/>
      <c r="JBT160" s="498"/>
      <c r="JBU160" s="498"/>
      <c r="JBV160" s="498"/>
      <c r="JBW160" s="498"/>
      <c r="JBX160" s="498"/>
      <c r="JBY160" s="498"/>
      <c r="JBZ160" s="498"/>
      <c r="JCA160" s="498"/>
      <c r="JCB160" s="498"/>
      <c r="JCC160" s="498"/>
      <c r="JCD160" s="498"/>
      <c r="JCE160" s="498"/>
      <c r="JCF160" s="498"/>
      <c r="JCG160" s="498"/>
      <c r="JCH160" s="498"/>
      <c r="JCI160" s="498"/>
      <c r="JCJ160" s="498"/>
      <c r="JCK160" s="498"/>
      <c r="JCL160" s="498"/>
      <c r="JCM160" s="498"/>
      <c r="JCN160" s="498"/>
      <c r="JCO160" s="498"/>
      <c r="JCP160" s="498"/>
      <c r="JCQ160" s="498"/>
      <c r="JCR160" s="498"/>
      <c r="JCS160" s="498"/>
      <c r="JCT160" s="498"/>
      <c r="JCU160" s="498"/>
      <c r="JCV160" s="498"/>
      <c r="JCW160" s="498"/>
      <c r="JCX160" s="498"/>
      <c r="JCY160" s="498"/>
      <c r="JCZ160" s="498"/>
      <c r="JDA160" s="498"/>
      <c r="JDB160" s="498"/>
      <c r="JDC160" s="498"/>
      <c r="JDD160" s="498"/>
      <c r="JDE160" s="498"/>
      <c r="JDF160" s="498"/>
      <c r="JDG160" s="498"/>
      <c r="JDH160" s="498"/>
      <c r="JDI160" s="498"/>
      <c r="JDJ160" s="498"/>
      <c r="JDK160" s="498"/>
      <c r="JDL160" s="498"/>
      <c r="JDM160" s="498"/>
      <c r="JDN160" s="498"/>
      <c r="JDO160" s="498"/>
      <c r="JDP160" s="498"/>
      <c r="JDQ160" s="498"/>
      <c r="JDR160" s="498"/>
      <c r="JDS160" s="498"/>
      <c r="JDT160" s="498"/>
      <c r="JDU160" s="498"/>
      <c r="JDV160" s="498"/>
      <c r="JDW160" s="498"/>
      <c r="JDX160" s="498"/>
      <c r="JDY160" s="498"/>
      <c r="JDZ160" s="498"/>
      <c r="JEA160" s="498"/>
      <c r="JEB160" s="498"/>
      <c r="JEC160" s="498"/>
      <c r="JED160" s="498"/>
      <c r="JEE160" s="498"/>
      <c r="JEF160" s="498"/>
      <c r="JEG160" s="498"/>
      <c r="JEH160" s="498"/>
      <c r="JEI160" s="498"/>
      <c r="JEJ160" s="498"/>
      <c r="JEK160" s="498"/>
      <c r="JEL160" s="498"/>
      <c r="JEM160" s="498"/>
      <c r="JEN160" s="498"/>
      <c r="JEO160" s="498"/>
      <c r="JEP160" s="498"/>
      <c r="JEQ160" s="498"/>
      <c r="JER160" s="498"/>
      <c r="JES160" s="498"/>
      <c r="JET160" s="498"/>
      <c r="JEU160" s="498"/>
      <c r="JEV160" s="498"/>
      <c r="JEW160" s="498"/>
      <c r="JEX160" s="498"/>
      <c r="JEY160" s="498"/>
      <c r="JEZ160" s="498"/>
      <c r="JFA160" s="498"/>
      <c r="JFB160" s="498"/>
      <c r="JFC160" s="498"/>
      <c r="JFD160" s="498"/>
      <c r="JFE160" s="498"/>
      <c r="JFF160" s="498"/>
      <c r="JFG160" s="498"/>
      <c r="JFH160" s="498"/>
      <c r="JFI160" s="498"/>
      <c r="JFJ160" s="498"/>
      <c r="JFK160" s="498"/>
      <c r="JFL160" s="498"/>
      <c r="JFM160" s="498"/>
      <c r="JFN160" s="498"/>
      <c r="JFO160" s="498"/>
      <c r="JFP160" s="498"/>
      <c r="JFQ160" s="498"/>
      <c r="JFR160" s="498"/>
      <c r="JFS160" s="498"/>
      <c r="JFT160" s="498"/>
      <c r="JFU160" s="498"/>
      <c r="JFV160" s="498"/>
      <c r="JFW160" s="498"/>
      <c r="JFX160" s="498"/>
      <c r="JFY160" s="498"/>
      <c r="JFZ160" s="498"/>
      <c r="JGA160" s="498"/>
      <c r="JGB160" s="498"/>
      <c r="JGC160" s="498"/>
      <c r="JGD160" s="498"/>
      <c r="JGE160" s="498"/>
      <c r="JGF160" s="498"/>
      <c r="JGG160" s="498"/>
      <c r="JGH160" s="498"/>
      <c r="JGI160" s="498"/>
      <c r="JGJ160" s="498"/>
      <c r="JGK160" s="498"/>
      <c r="JGL160" s="498"/>
      <c r="JGM160" s="498"/>
      <c r="JGN160" s="498"/>
      <c r="JGO160" s="498"/>
      <c r="JGP160" s="498"/>
      <c r="JGQ160" s="498"/>
      <c r="JGR160" s="498"/>
      <c r="JGS160" s="498"/>
      <c r="JGT160" s="498"/>
      <c r="JGU160" s="498"/>
      <c r="JGV160" s="498"/>
      <c r="JGW160" s="498"/>
      <c r="JGX160" s="498"/>
      <c r="JGY160" s="498"/>
      <c r="JGZ160" s="498"/>
      <c r="JHA160" s="498"/>
      <c r="JHB160" s="498"/>
      <c r="JHC160" s="498"/>
      <c r="JHD160" s="498"/>
      <c r="JHE160" s="498"/>
      <c r="JHF160" s="498"/>
      <c r="JHG160" s="498"/>
      <c r="JHH160" s="498"/>
      <c r="JHI160" s="498"/>
      <c r="JHJ160" s="498"/>
      <c r="JHK160" s="498"/>
      <c r="JHL160" s="498"/>
      <c r="JHM160" s="498"/>
      <c r="JHN160" s="498"/>
      <c r="JHO160" s="498"/>
      <c r="JHP160" s="498"/>
      <c r="JHQ160" s="498"/>
      <c r="JHR160" s="498"/>
      <c r="JHS160" s="498"/>
      <c r="JHT160" s="498"/>
      <c r="JHU160" s="498"/>
      <c r="JHV160" s="498"/>
      <c r="JHW160" s="498"/>
      <c r="JHX160" s="498"/>
      <c r="JHY160" s="498"/>
      <c r="JHZ160" s="498"/>
      <c r="JIA160" s="498"/>
      <c r="JIB160" s="498"/>
      <c r="JIC160" s="498"/>
      <c r="JID160" s="498"/>
      <c r="JIE160" s="498"/>
      <c r="JIF160" s="498"/>
      <c r="JIG160" s="498"/>
      <c r="JIH160" s="498"/>
      <c r="JII160" s="498"/>
      <c r="JIJ160" s="498"/>
      <c r="JIK160" s="498"/>
      <c r="JIL160" s="498"/>
      <c r="JIM160" s="498"/>
      <c r="JIN160" s="498"/>
      <c r="JIO160" s="498"/>
      <c r="JIP160" s="498"/>
      <c r="JIQ160" s="498"/>
      <c r="JIR160" s="498"/>
      <c r="JIS160" s="498"/>
      <c r="JIT160" s="498"/>
      <c r="JIU160" s="498"/>
      <c r="JIV160" s="498"/>
      <c r="JIW160" s="498"/>
      <c r="JIX160" s="498"/>
      <c r="JIY160" s="498"/>
      <c r="JIZ160" s="498"/>
      <c r="JJA160" s="498"/>
      <c r="JJB160" s="498"/>
      <c r="JJC160" s="498"/>
      <c r="JJD160" s="498"/>
      <c r="JJE160" s="498"/>
      <c r="JJF160" s="498"/>
      <c r="JJG160" s="498"/>
      <c r="JJH160" s="498"/>
      <c r="JJI160" s="498"/>
      <c r="JJJ160" s="498"/>
      <c r="JJK160" s="498"/>
      <c r="JJL160" s="498"/>
      <c r="JJM160" s="498"/>
      <c r="JJN160" s="498"/>
      <c r="JJO160" s="498"/>
      <c r="JJP160" s="498"/>
      <c r="JJQ160" s="498"/>
      <c r="JJR160" s="498"/>
      <c r="JJS160" s="498"/>
      <c r="JJT160" s="498"/>
      <c r="JJU160" s="498"/>
      <c r="JJV160" s="498"/>
      <c r="JJW160" s="498"/>
      <c r="JJX160" s="498"/>
      <c r="JJY160" s="498"/>
      <c r="JJZ160" s="498"/>
      <c r="JKA160" s="498"/>
      <c r="JKB160" s="498"/>
      <c r="JKC160" s="498"/>
      <c r="JKD160" s="498"/>
      <c r="JKE160" s="498"/>
      <c r="JKF160" s="498"/>
      <c r="JKG160" s="498"/>
      <c r="JKH160" s="498"/>
      <c r="JKI160" s="498"/>
      <c r="JKJ160" s="498"/>
      <c r="JKK160" s="498"/>
      <c r="JKL160" s="498"/>
      <c r="JKM160" s="498"/>
      <c r="JKN160" s="498"/>
      <c r="JKO160" s="498"/>
      <c r="JKP160" s="498"/>
      <c r="JKQ160" s="498"/>
      <c r="JKR160" s="498"/>
      <c r="JKS160" s="498"/>
      <c r="JKT160" s="498"/>
      <c r="JKU160" s="498"/>
      <c r="JKV160" s="498"/>
      <c r="JKW160" s="498"/>
      <c r="JKX160" s="498"/>
      <c r="JKY160" s="498"/>
      <c r="JKZ160" s="498"/>
      <c r="JLA160" s="498"/>
      <c r="JLB160" s="498"/>
      <c r="JLC160" s="498"/>
      <c r="JLD160" s="498"/>
      <c r="JLE160" s="498"/>
      <c r="JLF160" s="498"/>
      <c r="JLG160" s="498"/>
      <c r="JLH160" s="498"/>
      <c r="JLI160" s="498"/>
      <c r="JLJ160" s="498"/>
      <c r="JLK160" s="498"/>
      <c r="JLL160" s="498"/>
      <c r="JLM160" s="498"/>
      <c r="JLN160" s="498"/>
      <c r="JLO160" s="498"/>
      <c r="JLP160" s="498"/>
      <c r="JLQ160" s="498"/>
      <c r="JLR160" s="498"/>
      <c r="JLS160" s="498"/>
      <c r="JLT160" s="498"/>
      <c r="JLU160" s="498"/>
      <c r="JLV160" s="498"/>
      <c r="JLW160" s="498"/>
      <c r="JLX160" s="498"/>
      <c r="JLY160" s="498"/>
      <c r="JLZ160" s="498"/>
      <c r="JMA160" s="498"/>
      <c r="JMB160" s="498"/>
      <c r="JMC160" s="498"/>
      <c r="JMD160" s="498"/>
      <c r="JME160" s="498"/>
      <c r="JMF160" s="498"/>
      <c r="JMG160" s="498"/>
      <c r="JMH160" s="498"/>
      <c r="JMI160" s="498"/>
      <c r="JMJ160" s="498"/>
      <c r="JMK160" s="498"/>
      <c r="JML160" s="498"/>
      <c r="JMM160" s="498"/>
      <c r="JMN160" s="498"/>
      <c r="JMO160" s="498"/>
      <c r="JMP160" s="498"/>
      <c r="JMQ160" s="498"/>
      <c r="JMR160" s="498"/>
      <c r="JMS160" s="498"/>
      <c r="JMT160" s="498"/>
      <c r="JMU160" s="498"/>
      <c r="JMV160" s="498"/>
      <c r="JMW160" s="498"/>
      <c r="JMX160" s="498"/>
      <c r="JMY160" s="498"/>
      <c r="JMZ160" s="498"/>
      <c r="JNA160" s="498"/>
      <c r="JNB160" s="498"/>
      <c r="JNC160" s="498"/>
      <c r="JND160" s="498"/>
      <c r="JNE160" s="498"/>
      <c r="JNF160" s="498"/>
      <c r="JNG160" s="498"/>
      <c r="JNH160" s="498"/>
      <c r="JNI160" s="498"/>
      <c r="JNJ160" s="498"/>
      <c r="JNK160" s="498"/>
      <c r="JNL160" s="498"/>
      <c r="JNM160" s="498"/>
      <c r="JNN160" s="498"/>
      <c r="JNO160" s="498"/>
      <c r="JNP160" s="498"/>
      <c r="JNQ160" s="498"/>
      <c r="JNR160" s="498"/>
      <c r="JNS160" s="498"/>
      <c r="JNT160" s="498"/>
      <c r="JNU160" s="498"/>
      <c r="JNV160" s="498"/>
      <c r="JNW160" s="498"/>
      <c r="JNX160" s="498"/>
      <c r="JNY160" s="498"/>
      <c r="JNZ160" s="498"/>
      <c r="JOA160" s="498"/>
      <c r="JOB160" s="498"/>
      <c r="JOC160" s="498"/>
      <c r="JOD160" s="498"/>
      <c r="JOE160" s="498"/>
      <c r="JOF160" s="498"/>
      <c r="JOG160" s="498"/>
      <c r="JOH160" s="498"/>
      <c r="JOI160" s="498"/>
      <c r="JOJ160" s="498"/>
      <c r="JOK160" s="498"/>
      <c r="JOL160" s="498"/>
      <c r="JOM160" s="498"/>
      <c r="JON160" s="498"/>
      <c r="JOO160" s="498"/>
      <c r="JOP160" s="498"/>
      <c r="JOQ160" s="498"/>
      <c r="JOR160" s="498"/>
      <c r="JOS160" s="498"/>
      <c r="JOT160" s="498"/>
      <c r="JOU160" s="498"/>
      <c r="JOV160" s="498"/>
      <c r="JOW160" s="498"/>
      <c r="JOX160" s="498"/>
      <c r="JOY160" s="498"/>
      <c r="JOZ160" s="498"/>
      <c r="JPA160" s="498"/>
      <c r="JPB160" s="498"/>
      <c r="JPC160" s="498"/>
      <c r="JPD160" s="498"/>
      <c r="JPE160" s="498"/>
      <c r="JPF160" s="498"/>
      <c r="JPG160" s="498"/>
      <c r="JPH160" s="498"/>
      <c r="JPI160" s="498"/>
      <c r="JPJ160" s="498"/>
      <c r="JPK160" s="498"/>
      <c r="JPL160" s="498"/>
      <c r="JPM160" s="498"/>
      <c r="JPN160" s="498"/>
      <c r="JPO160" s="498"/>
      <c r="JPP160" s="498"/>
      <c r="JPQ160" s="498"/>
      <c r="JPR160" s="498"/>
      <c r="JPS160" s="498"/>
      <c r="JPT160" s="498"/>
      <c r="JPU160" s="498"/>
      <c r="JPV160" s="498"/>
      <c r="JPW160" s="498"/>
      <c r="JPX160" s="498"/>
      <c r="JPY160" s="498"/>
      <c r="JPZ160" s="498"/>
      <c r="JQA160" s="498"/>
      <c r="JQB160" s="498"/>
      <c r="JQC160" s="498"/>
      <c r="JQD160" s="498"/>
      <c r="JQE160" s="498"/>
      <c r="JQF160" s="498"/>
      <c r="JQG160" s="498"/>
      <c r="JQH160" s="498"/>
      <c r="JQI160" s="498"/>
      <c r="JQJ160" s="498"/>
      <c r="JQK160" s="498"/>
      <c r="JQL160" s="498"/>
      <c r="JQM160" s="498"/>
      <c r="JQN160" s="498"/>
      <c r="JQO160" s="498"/>
      <c r="JQP160" s="498"/>
      <c r="JQQ160" s="498"/>
      <c r="JQR160" s="498"/>
      <c r="JQS160" s="498"/>
      <c r="JQT160" s="498"/>
      <c r="JQU160" s="498"/>
      <c r="JQV160" s="498"/>
      <c r="JQW160" s="498"/>
      <c r="JQX160" s="498"/>
      <c r="JQY160" s="498"/>
      <c r="JQZ160" s="498"/>
      <c r="JRA160" s="498"/>
      <c r="JRB160" s="498"/>
      <c r="JRC160" s="498"/>
      <c r="JRD160" s="498"/>
      <c r="JRE160" s="498"/>
      <c r="JRF160" s="498"/>
      <c r="JRG160" s="498"/>
      <c r="JRH160" s="498"/>
      <c r="JRI160" s="498"/>
      <c r="JRJ160" s="498"/>
      <c r="JRK160" s="498"/>
      <c r="JRL160" s="498"/>
      <c r="JRM160" s="498"/>
      <c r="JRN160" s="498"/>
      <c r="JRO160" s="498"/>
      <c r="JRP160" s="498"/>
      <c r="JRQ160" s="498"/>
      <c r="JRR160" s="498"/>
      <c r="JRS160" s="498"/>
      <c r="JRT160" s="498"/>
      <c r="JRU160" s="498"/>
      <c r="JRV160" s="498"/>
      <c r="JRW160" s="498"/>
      <c r="JRX160" s="498"/>
      <c r="JRY160" s="498"/>
      <c r="JRZ160" s="498"/>
      <c r="JSA160" s="498"/>
      <c r="JSB160" s="498"/>
      <c r="JSC160" s="498"/>
      <c r="JSD160" s="498"/>
      <c r="JSE160" s="498"/>
      <c r="JSF160" s="498"/>
      <c r="JSG160" s="498"/>
      <c r="JSH160" s="498"/>
      <c r="JSI160" s="498"/>
      <c r="JSJ160" s="498"/>
      <c r="JSK160" s="498"/>
      <c r="JSL160" s="498"/>
      <c r="JSM160" s="498"/>
      <c r="JSN160" s="498"/>
      <c r="JSO160" s="498"/>
      <c r="JSP160" s="498"/>
      <c r="JSQ160" s="498"/>
      <c r="JSR160" s="498"/>
      <c r="JSS160" s="498"/>
      <c r="JST160" s="498"/>
      <c r="JSU160" s="498"/>
      <c r="JSV160" s="498"/>
      <c r="JSW160" s="498"/>
      <c r="JSX160" s="498"/>
      <c r="JSY160" s="498"/>
      <c r="JSZ160" s="498"/>
      <c r="JTA160" s="498"/>
      <c r="JTB160" s="498"/>
      <c r="JTC160" s="498"/>
      <c r="JTD160" s="498"/>
      <c r="JTE160" s="498"/>
      <c r="JTF160" s="498"/>
      <c r="JTG160" s="498"/>
      <c r="JTH160" s="498"/>
      <c r="JTI160" s="498"/>
      <c r="JTJ160" s="498"/>
      <c r="JTK160" s="498"/>
      <c r="JTL160" s="498"/>
      <c r="JTM160" s="498"/>
      <c r="JTN160" s="498"/>
      <c r="JTO160" s="498"/>
      <c r="JTP160" s="498"/>
      <c r="JTQ160" s="498"/>
      <c r="JTR160" s="498"/>
      <c r="JTS160" s="498"/>
      <c r="JTT160" s="498"/>
      <c r="JTU160" s="498"/>
      <c r="JTV160" s="498"/>
      <c r="JTW160" s="498"/>
      <c r="JTX160" s="498"/>
      <c r="JTY160" s="498"/>
      <c r="JTZ160" s="498"/>
      <c r="JUA160" s="498"/>
      <c r="JUB160" s="498"/>
      <c r="JUC160" s="498"/>
      <c r="JUD160" s="498"/>
      <c r="JUE160" s="498"/>
      <c r="JUF160" s="498"/>
      <c r="JUG160" s="498"/>
      <c r="JUH160" s="498"/>
      <c r="JUI160" s="498"/>
      <c r="JUJ160" s="498"/>
      <c r="JUK160" s="498"/>
      <c r="JUL160" s="498"/>
      <c r="JUM160" s="498"/>
      <c r="JUN160" s="498"/>
      <c r="JUO160" s="498"/>
      <c r="JUP160" s="498"/>
      <c r="JUQ160" s="498"/>
      <c r="JUR160" s="498"/>
      <c r="JUS160" s="498"/>
      <c r="JUT160" s="498"/>
      <c r="JUU160" s="498"/>
      <c r="JUV160" s="498"/>
      <c r="JUW160" s="498"/>
      <c r="JUX160" s="498"/>
      <c r="JUY160" s="498"/>
      <c r="JUZ160" s="498"/>
      <c r="JVA160" s="498"/>
      <c r="JVB160" s="498"/>
      <c r="JVC160" s="498"/>
      <c r="JVD160" s="498"/>
      <c r="JVE160" s="498"/>
      <c r="JVF160" s="498"/>
      <c r="JVG160" s="498"/>
      <c r="JVH160" s="498"/>
      <c r="JVI160" s="498"/>
      <c r="JVJ160" s="498"/>
      <c r="JVK160" s="498"/>
      <c r="JVL160" s="498"/>
      <c r="JVM160" s="498"/>
      <c r="JVN160" s="498"/>
      <c r="JVO160" s="498"/>
      <c r="JVP160" s="498"/>
      <c r="JVQ160" s="498"/>
      <c r="JVR160" s="498"/>
      <c r="JVS160" s="498"/>
      <c r="JVT160" s="498"/>
      <c r="JVU160" s="498"/>
      <c r="JVV160" s="498"/>
      <c r="JVW160" s="498"/>
      <c r="JVX160" s="498"/>
      <c r="JVY160" s="498"/>
      <c r="JVZ160" s="498"/>
      <c r="JWA160" s="498"/>
      <c r="JWB160" s="498"/>
      <c r="JWC160" s="498"/>
      <c r="JWD160" s="498"/>
      <c r="JWE160" s="498"/>
      <c r="JWF160" s="498"/>
      <c r="JWG160" s="498"/>
      <c r="JWH160" s="498"/>
      <c r="JWI160" s="498"/>
      <c r="JWJ160" s="498"/>
      <c r="JWK160" s="498"/>
      <c r="JWL160" s="498"/>
      <c r="JWM160" s="498"/>
      <c r="JWN160" s="498"/>
      <c r="JWO160" s="498"/>
      <c r="JWP160" s="498"/>
      <c r="JWQ160" s="498"/>
      <c r="JWR160" s="498"/>
      <c r="JWS160" s="498"/>
      <c r="JWT160" s="498"/>
      <c r="JWU160" s="498"/>
      <c r="JWV160" s="498"/>
      <c r="JWW160" s="498"/>
      <c r="JWX160" s="498"/>
      <c r="JWY160" s="498"/>
      <c r="JWZ160" s="498"/>
      <c r="JXA160" s="498"/>
      <c r="JXB160" s="498"/>
      <c r="JXC160" s="498"/>
      <c r="JXD160" s="498"/>
      <c r="JXE160" s="498"/>
      <c r="JXF160" s="498"/>
      <c r="JXG160" s="498"/>
      <c r="JXH160" s="498"/>
      <c r="JXI160" s="498"/>
      <c r="JXJ160" s="498"/>
      <c r="JXK160" s="498"/>
      <c r="JXL160" s="498"/>
      <c r="JXM160" s="498"/>
      <c r="JXN160" s="498"/>
      <c r="JXO160" s="498"/>
      <c r="JXP160" s="498"/>
      <c r="JXQ160" s="498"/>
      <c r="JXR160" s="498"/>
      <c r="JXS160" s="498"/>
      <c r="JXT160" s="498"/>
      <c r="JXU160" s="498"/>
      <c r="JXV160" s="498"/>
      <c r="JXW160" s="498"/>
      <c r="JXX160" s="498"/>
      <c r="JXY160" s="498"/>
      <c r="JXZ160" s="498"/>
      <c r="JYA160" s="498"/>
      <c r="JYB160" s="498"/>
      <c r="JYC160" s="498"/>
      <c r="JYD160" s="498"/>
      <c r="JYE160" s="498"/>
      <c r="JYF160" s="498"/>
      <c r="JYG160" s="498"/>
      <c r="JYH160" s="498"/>
      <c r="JYI160" s="498"/>
      <c r="JYJ160" s="498"/>
      <c r="JYK160" s="498"/>
      <c r="JYL160" s="498"/>
      <c r="JYM160" s="498"/>
      <c r="JYN160" s="498"/>
      <c r="JYO160" s="498"/>
      <c r="JYP160" s="498"/>
      <c r="JYQ160" s="498"/>
      <c r="JYR160" s="498"/>
      <c r="JYS160" s="498"/>
      <c r="JYT160" s="498"/>
      <c r="JYU160" s="498"/>
      <c r="JYV160" s="498"/>
      <c r="JYW160" s="498"/>
      <c r="JYX160" s="498"/>
      <c r="JYY160" s="498"/>
      <c r="JYZ160" s="498"/>
      <c r="JZA160" s="498"/>
      <c r="JZB160" s="498"/>
      <c r="JZC160" s="498"/>
      <c r="JZD160" s="498"/>
      <c r="JZE160" s="498"/>
      <c r="JZF160" s="498"/>
      <c r="JZG160" s="498"/>
      <c r="JZH160" s="498"/>
      <c r="JZI160" s="498"/>
      <c r="JZJ160" s="498"/>
      <c r="JZK160" s="498"/>
      <c r="JZL160" s="498"/>
      <c r="JZM160" s="498"/>
      <c r="JZN160" s="498"/>
      <c r="JZO160" s="498"/>
      <c r="JZP160" s="498"/>
      <c r="JZQ160" s="498"/>
      <c r="JZR160" s="498"/>
      <c r="JZS160" s="498"/>
      <c r="JZT160" s="498"/>
      <c r="JZU160" s="498"/>
      <c r="JZV160" s="498"/>
      <c r="JZW160" s="498"/>
      <c r="JZX160" s="498"/>
      <c r="JZY160" s="498"/>
      <c r="JZZ160" s="498"/>
      <c r="KAA160" s="498"/>
      <c r="KAB160" s="498"/>
      <c r="KAC160" s="498"/>
      <c r="KAD160" s="498"/>
      <c r="KAE160" s="498"/>
      <c r="KAF160" s="498"/>
      <c r="KAG160" s="498"/>
      <c r="KAH160" s="498"/>
      <c r="KAI160" s="498"/>
      <c r="KAJ160" s="498"/>
      <c r="KAK160" s="498"/>
      <c r="KAL160" s="498"/>
      <c r="KAM160" s="498"/>
      <c r="KAN160" s="498"/>
      <c r="KAO160" s="498"/>
      <c r="KAP160" s="498"/>
      <c r="KAQ160" s="498"/>
      <c r="KAR160" s="498"/>
      <c r="KAS160" s="498"/>
      <c r="KAT160" s="498"/>
      <c r="KAU160" s="498"/>
      <c r="KAV160" s="498"/>
      <c r="KAW160" s="498"/>
      <c r="KAX160" s="498"/>
      <c r="KAY160" s="498"/>
      <c r="KAZ160" s="498"/>
      <c r="KBA160" s="498"/>
      <c r="KBB160" s="498"/>
      <c r="KBC160" s="498"/>
      <c r="KBD160" s="498"/>
      <c r="KBE160" s="498"/>
      <c r="KBF160" s="498"/>
      <c r="KBG160" s="498"/>
      <c r="KBH160" s="498"/>
      <c r="KBI160" s="498"/>
      <c r="KBJ160" s="498"/>
      <c r="KBK160" s="498"/>
      <c r="KBL160" s="498"/>
      <c r="KBM160" s="498"/>
      <c r="KBN160" s="498"/>
      <c r="KBO160" s="498"/>
      <c r="KBP160" s="498"/>
      <c r="KBQ160" s="498"/>
      <c r="KBR160" s="498"/>
      <c r="KBS160" s="498"/>
      <c r="KBT160" s="498"/>
      <c r="KBU160" s="498"/>
      <c r="KBV160" s="498"/>
      <c r="KBW160" s="498"/>
      <c r="KBX160" s="498"/>
      <c r="KBY160" s="498"/>
      <c r="KBZ160" s="498"/>
      <c r="KCA160" s="498"/>
      <c r="KCB160" s="498"/>
      <c r="KCC160" s="498"/>
      <c r="KCD160" s="498"/>
      <c r="KCE160" s="498"/>
      <c r="KCF160" s="498"/>
      <c r="KCG160" s="498"/>
      <c r="KCH160" s="498"/>
      <c r="KCI160" s="498"/>
      <c r="KCJ160" s="498"/>
      <c r="KCK160" s="498"/>
      <c r="KCL160" s="498"/>
      <c r="KCM160" s="498"/>
      <c r="KCN160" s="498"/>
      <c r="KCO160" s="498"/>
      <c r="KCP160" s="498"/>
      <c r="KCQ160" s="498"/>
      <c r="KCR160" s="498"/>
      <c r="KCS160" s="498"/>
      <c r="KCT160" s="498"/>
      <c r="KCU160" s="498"/>
      <c r="KCV160" s="498"/>
      <c r="KCW160" s="498"/>
      <c r="KCX160" s="498"/>
      <c r="KCY160" s="498"/>
      <c r="KCZ160" s="498"/>
      <c r="KDA160" s="498"/>
      <c r="KDB160" s="498"/>
      <c r="KDC160" s="498"/>
      <c r="KDD160" s="498"/>
      <c r="KDE160" s="498"/>
      <c r="KDF160" s="498"/>
      <c r="KDG160" s="498"/>
      <c r="KDH160" s="498"/>
      <c r="KDI160" s="498"/>
      <c r="KDJ160" s="498"/>
      <c r="KDK160" s="498"/>
      <c r="KDL160" s="498"/>
      <c r="KDM160" s="498"/>
      <c r="KDN160" s="498"/>
      <c r="KDO160" s="498"/>
      <c r="KDP160" s="498"/>
      <c r="KDQ160" s="498"/>
      <c r="KDR160" s="498"/>
      <c r="KDS160" s="498"/>
      <c r="KDT160" s="498"/>
      <c r="KDU160" s="498"/>
      <c r="KDV160" s="498"/>
      <c r="KDW160" s="498"/>
      <c r="KDX160" s="498"/>
      <c r="KDY160" s="498"/>
      <c r="KDZ160" s="498"/>
      <c r="KEA160" s="498"/>
      <c r="KEB160" s="498"/>
      <c r="KEC160" s="498"/>
      <c r="KED160" s="498"/>
      <c r="KEE160" s="498"/>
      <c r="KEF160" s="498"/>
      <c r="KEG160" s="498"/>
      <c r="KEH160" s="498"/>
      <c r="KEI160" s="498"/>
      <c r="KEJ160" s="498"/>
      <c r="KEK160" s="498"/>
      <c r="KEL160" s="498"/>
      <c r="KEM160" s="498"/>
      <c r="KEN160" s="498"/>
      <c r="KEO160" s="498"/>
      <c r="KEP160" s="498"/>
      <c r="KEQ160" s="498"/>
      <c r="KER160" s="498"/>
      <c r="KES160" s="498"/>
      <c r="KET160" s="498"/>
      <c r="KEU160" s="498"/>
      <c r="KEV160" s="498"/>
      <c r="KEW160" s="498"/>
      <c r="KEX160" s="498"/>
      <c r="KEY160" s="498"/>
      <c r="KEZ160" s="498"/>
      <c r="KFA160" s="498"/>
      <c r="KFB160" s="498"/>
      <c r="KFC160" s="498"/>
      <c r="KFD160" s="498"/>
      <c r="KFE160" s="498"/>
      <c r="KFF160" s="498"/>
      <c r="KFG160" s="498"/>
      <c r="KFH160" s="498"/>
      <c r="KFI160" s="498"/>
      <c r="KFJ160" s="498"/>
      <c r="KFK160" s="498"/>
      <c r="KFL160" s="498"/>
      <c r="KFM160" s="498"/>
      <c r="KFN160" s="498"/>
      <c r="KFO160" s="498"/>
      <c r="KFP160" s="498"/>
      <c r="KFQ160" s="498"/>
      <c r="KFR160" s="498"/>
      <c r="KFS160" s="498"/>
      <c r="KFT160" s="498"/>
      <c r="KFU160" s="498"/>
      <c r="KFV160" s="498"/>
      <c r="KFW160" s="498"/>
      <c r="KFX160" s="498"/>
      <c r="KFY160" s="498"/>
      <c r="KFZ160" s="498"/>
      <c r="KGA160" s="498"/>
      <c r="KGB160" s="498"/>
      <c r="KGC160" s="498"/>
      <c r="KGD160" s="498"/>
      <c r="KGE160" s="498"/>
      <c r="KGF160" s="498"/>
      <c r="KGG160" s="498"/>
      <c r="KGH160" s="498"/>
      <c r="KGI160" s="498"/>
      <c r="KGJ160" s="498"/>
      <c r="KGK160" s="498"/>
      <c r="KGL160" s="498"/>
      <c r="KGM160" s="498"/>
      <c r="KGN160" s="498"/>
      <c r="KGO160" s="498"/>
      <c r="KGP160" s="498"/>
      <c r="KGQ160" s="498"/>
      <c r="KGR160" s="498"/>
      <c r="KGS160" s="498"/>
      <c r="KGT160" s="498"/>
      <c r="KGU160" s="498"/>
      <c r="KGV160" s="498"/>
      <c r="KGW160" s="498"/>
      <c r="KGX160" s="498"/>
      <c r="KGY160" s="498"/>
      <c r="KGZ160" s="498"/>
      <c r="KHA160" s="498"/>
      <c r="KHB160" s="498"/>
      <c r="KHC160" s="498"/>
      <c r="KHD160" s="498"/>
      <c r="KHE160" s="498"/>
      <c r="KHF160" s="498"/>
      <c r="KHG160" s="498"/>
      <c r="KHH160" s="498"/>
      <c r="KHI160" s="498"/>
      <c r="KHJ160" s="498"/>
      <c r="KHK160" s="498"/>
      <c r="KHL160" s="498"/>
      <c r="KHM160" s="498"/>
      <c r="KHN160" s="498"/>
      <c r="KHO160" s="498"/>
      <c r="KHP160" s="498"/>
      <c r="KHQ160" s="498"/>
      <c r="KHR160" s="498"/>
      <c r="KHS160" s="498"/>
      <c r="KHT160" s="498"/>
      <c r="KHU160" s="498"/>
      <c r="KHV160" s="498"/>
      <c r="KHW160" s="498"/>
      <c r="KHX160" s="498"/>
      <c r="KHY160" s="498"/>
      <c r="KHZ160" s="498"/>
      <c r="KIA160" s="498"/>
      <c r="KIB160" s="498"/>
      <c r="KIC160" s="498"/>
      <c r="KID160" s="498"/>
      <c r="KIE160" s="498"/>
      <c r="KIF160" s="498"/>
      <c r="KIG160" s="498"/>
      <c r="KIH160" s="498"/>
      <c r="KII160" s="498"/>
      <c r="KIJ160" s="498"/>
      <c r="KIK160" s="498"/>
      <c r="KIL160" s="498"/>
      <c r="KIM160" s="498"/>
      <c r="KIN160" s="498"/>
      <c r="KIO160" s="498"/>
      <c r="KIP160" s="498"/>
      <c r="KIQ160" s="498"/>
      <c r="KIR160" s="498"/>
      <c r="KIS160" s="498"/>
      <c r="KIT160" s="498"/>
      <c r="KIU160" s="498"/>
      <c r="KIV160" s="498"/>
      <c r="KIW160" s="498"/>
      <c r="KIX160" s="498"/>
      <c r="KIY160" s="498"/>
      <c r="KIZ160" s="498"/>
      <c r="KJA160" s="498"/>
      <c r="KJB160" s="498"/>
      <c r="KJC160" s="498"/>
      <c r="KJD160" s="498"/>
      <c r="KJE160" s="498"/>
      <c r="KJF160" s="498"/>
      <c r="KJG160" s="498"/>
      <c r="KJH160" s="498"/>
      <c r="KJI160" s="498"/>
      <c r="KJJ160" s="498"/>
      <c r="KJK160" s="498"/>
      <c r="KJL160" s="498"/>
      <c r="KJM160" s="498"/>
      <c r="KJN160" s="498"/>
      <c r="KJO160" s="498"/>
      <c r="KJP160" s="498"/>
      <c r="KJQ160" s="498"/>
      <c r="KJR160" s="498"/>
      <c r="KJS160" s="498"/>
      <c r="KJT160" s="498"/>
      <c r="KJU160" s="498"/>
      <c r="KJV160" s="498"/>
      <c r="KJW160" s="498"/>
      <c r="KJX160" s="498"/>
      <c r="KJY160" s="498"/>
      <c r="KJZ160" s="498"/>
      <c r="KKA160" s="498"/>
      <c r="KKB160" s="498"/>
      <c r="KKC160" s="498"/>
      <c r="KKD160" s="498"/>
      <c r="KKE160" s="498"/>
      <c r="KKF160" s="498"/>
      <c r="KKG160" s="498"/>
      <c r="KKH160" s="498"/>
      <c r="KKI160" s="498"/>
      <c r="KKJ160" s="498"/>
      <c r="KKK160" s="498"/>
      <c r="KKL160" s="498"/>
      <c r="KKM160" s="498"/>
      <c r="KKN160" s="498"/>
      <c r="KKO160" s="498"/>
      <c r="KKP160" s="498"/>
      <c r="KKQ160" s="498"/>
      <c r="KKR160" s="498"/>
      <c r="KKS160" s="498"/>
      <c r="KKT160" s="498"/>
      <c r="KKU160" s="498"/>
      <c r="KKV160" s="498"/>
      <c r="KKW160" s="498"/>
      <c r="KKX160" s="498"/>
      <c r="KKY160" s="498"/>
      <c r="KKZ160" s="498"/>
      <c r="KLA160" s="498"/>
      <c r="KLB160" s="498"/>
      <c r="KLC160" s="498"/>
      <c r="KLD160" s="498"/>
      <c r="KLE160" s="498"/>
      <c r="KLF160" s="498"/>
      <c r="KLG160" s="498"/>
      <c r="KLH160" s="498"/>
      <c r="KLI160" s="498"/>
      <c r="KLJ160" s="498"/>
      <c r="KLK160" s="498"/>
      <c r="KLL160" s="498"/>
      <c r="KLM160" s="498"/>
      <c r="KLN160" s="498"/>
      <c r="KLO160" s="498"/>
      <c r="KLP160" s="498"/>
      <c r="KLQ160" s="498"/>
      <c r="KLR160" s="498"/>
      <c r="KLS160" s="498"/>
      <c r="KLT160" s="498"/>
      <c r="KLU160" s="498"/>
      <c r="KLV160" s="498"/>
      <c r="KLW160" s="498"/>
      <c r="KLX160" s="498"/>
      <c r="KLY160" s="498"/>
      <c r="KLZ160" s="498"/>
      <c r="KMA160" s="498"/>
      <c r="KMB160" s="498"/>
      <c r="KMC160" s="498"/>
      <c r="KMD160" s="498"/>
      <c r="KME160" s="498"/>
      <c r="KMF160" s="498"/>
      <c r="KMG160" s="498"/>
      <c r="KMH160" s="498"/>
      <c r="KMI160" s="498"/>
      <c r="KMJ160" s="498"/>
      <c r="KMK160" s="498"/>
      <c r="KML160" s="498"/>
      <c r="KMM160" s="498"/>
      <c r="KMN160" s="498"/>
      <c r="KMO160" s="498"/>
      <c r="KMP160" s="498"/>
      <c r="KMQ160" s="498"/>
      <c r="KMR160" s="498"/>
      <c r="KMS160" s="498"/>
      <c r="KMT160" s="498"/>
      <c r="KMU160" s="498"/>
      <c r="KMV160" s="498"/>
      <c r="KMW160" s="498"/>
      <c r="KMX160" s="498"/>
      <c r="KMY160" s="498"/>
      <c r="KMZ160" s="498"/>
      <c r="KNA160" s="498"/>
      <c r="KNB160" s="498"/>
      <c r="KNC160" s="498"/>
      <c r="KND160" s="498"/>
      <c r="KNE160" s="498"/>
      <c r="KNF160" s="498"/>
      <c r="KNG160" s="498"/>
      <c r="KNH160" s="498"/>
      <c r="KNI160" s="498"/>
      <c r="KNJ160" s="498"/>
      <c r="KNK160" s="498"/>
      <c r="KNL160" s="498"/>
      <c r="KNM160" s="498"/>
      <c r="KNN160" s="498"/>
      <c r="KNO160" s="498"/>
      <c r="KNP160" s="498"/>
      <c r="KNQ160" s="498"/>
      <c r="KNR160" s="498"/>
      <c r="KNS160" s="498"/>
      <c r="KNT160" s="498"/>
      <c r="KNU160" s="498"/>
      <c r="KNV160" s="498"/>
      <c r="KNW160" s="498"/>
      <c r="KNX160" s="498"/>
      <c r="KNY160" s="498"/>
      <c r="KNZ160" s="498"/>
      <c r="KOA160" s="498"/>
      <c r="KOB160" s="498"/>
      <c r="KOC160" s="498"/>
      <c r="KOD160" s="498"/>
      <c r="KOE160" s="498"/>
      <c r="KOF160" s="498"/>
      <c r="KOG160" s="498"/>
      <c r="KOH160" s="498"/>
      <c r="KOI160" s="498"/>
      <c r="KOJ160" s="498"/>
      <c r="KOK160" s="498"/>
      <c r="KOL160" s="498"/>
      <c r="KOM160" s="498"/>
      <c r="KON160" s="498"/>
      <c r="KOO160" s="498"/>
      <c r="KOP160" s="498"/>
      <c r="KOQ160" s="498"/>
      <c r="KOR160" s="498"/>
      <c r="KOS160" s="498"/>
      <c r="KOT160" s="498"/>
      <c r="KOU160" s="498"/>
      <c r="KOV160" s="498"/>
      <c r="KOW160" s="498"/>
      <c r="KOX160" s="498"/>
      <c r="KOY160" s="498"/>
      <c r="KOZ160" s="498"/>
      <c r="KPA160" s="498"/>
      <c r="KPB160" s="498"/>
      <c r="KPC160" s="498"/>
      <c r="KPD160" s="498"/>
      <c r="KPE160" s="498"/>
      <c r="KPF160" s="498"/>
      <c r="KPG160" s="498"/>
      <c r="KPH160" s="498"/>
      <c r="KPI160" s="498"/>
      <c r="KPJ160" s="498"/>
      <c r="KPK160" s="498"/>
      <c r="KPL160" s="498"/>
      <c r="KPM160" s="498"/>
      <c r="KPN160" s="498"/>
      <c r="KPO160" s="498"/>
      <c r="KPP160" s="498"/>
      <c r="KPQ160" s="498"/>
      <c r="KPR160" s="498"/>
      <c r="KPS160" s="498"/>
      <c r="KPT160" s="498"/>
      <c r="KPU160" s="498"/>
      <c r="KPV160" s="498"/>
      <c r="KPW160" s="498"/>
      <c r="KPX160" s="498"/>
      <c r="KPY160" s="498"/>
      <c r="KPZ160" s="498"/>
      <c r="KQA160" s="498"/>
      <c r="KQB160" s="498"/>
      <c r="KQC160" s="498"/>
      <c r="KQD160" s="498"/>
      <c r="KQE160" s="498"/>
      <c r="KQF160" s="498"/>
      <c r="KQG160" s="498"/>
      <c r="KQH160" s="498"/>
      <c r="KQI160" s="498"/>
      <c r="KQJ160" s="498"/>
      <c r="KQK160" s="498"/>
      <c r="KQL160" s="498"/>
      <c r="KQM160" s="498"/>
      <c r="KQN160" s="498"/>
      <c r="KQO160" s="498"/>
      <c r="KQP160" s="498"/>
      <c r="KQQ160" s="498"/>
      <c r="KQR160" s="498"/>
      <c r="KQS160" s="498"/>
      <c r="KQT160" s="498"/>
      <c r="KQU160" s="498"/>
      <c r="KQV160" s="498"/>
      <c r="KQW160" s="498"/>
      <c r="KQX160" s="498"/>
      <c r="KQY160" s="498"/>
      <c r="KQZ160" s="498"/>
      <c r="KRA160" s="498"/>
      <c r="KRB160" s="498"/>
      <c r="KRC160" s="498"/>
      <c r="KRD160" s="498"/>
      <c r="KRE160" s="498"/>
      <c r="KRF160" s="498"/>
      <c r="KRG160" s="498"/>
      <c r="KRH160" s="498"/>
      <c r="KRI160" s="498"/>
      <c r="KRJ160" s="498"/>
      <c r="KRK160" s="498"/>
      <c r="KRL160" s="498"/>
      <c r="KRM160" s="498"/>
      <c r="KRN160" s="498"/>
      <c r="KRO160" s="498"/>
      <c r="KRP160" s="498"/>
      <c r="KRQ160" s="498"/>
      <c r="KRR160" s="498"/>
      <c r="KRS160" s="498"/>
      <c r="KRT160" s="498"/>
      <c r="KRU160" s="498"/>
      <c r="KRV160" s="498"/>
      <c r="KRW160" s="498"/>
      <c r="KRX160" s="498"/>
      <c r="KRY160" s="498"/>
      <c r="KRZ160" s="498"/>
      <c r="KSA160" s="498"/>
      <c r="KSB160" s="498"/>
      <c r="KSC160" s="498"/>
      <c r="KSD160" s="498"/>
      <c r="KSE160" s="498"/>
      <c r="KSF160" s="498"/>
      <c r="KSG160" s="498"/>
      <c r="KSH160" s="498"/>
      <c r="KSI160" s="498"/>
      <c r="KSJ160" s="498"/>
      <c r="KSK160" s="498"/>
      <c r="KSL160" s="498"/>
      <c r="KSM160" s="498"/>
      <c r="KSN160" s="498"/>
      <c r="KSO160" s="498"/>
      <c r="KSP160" s="498"/>
      <c r="KSQ160" s="498"/>
      <c r="KSR160" s="498"/>
      <c r="KSS160" s="498"/>
      <c r="KST160" s="498"/>
      <c r="KSU160" s="498"/>
      <c r="KSV160" s="498"/>
      <c r="KSW160" s="498"/>
      <c r="KSX160" s="498"/>
      <c r="KSY160" s="498"/>
      <c r="KSZ160" s="498"/>
      <c r="KTA160" s="498"/>
      <c r="KTB160" s="498"/>
      <c r="KTC160" s="498"/>
      <c r="KTD160" s="498"/>
      <c r="KTE160" s="498"/>
      <c r="KTF160" s="498"/>
      <c r="KTG160" s="498"/>
      <c r="KTH160" s="498"/>
      <c r="KTI160" s="498"/>
      <c r="KTJ160" s="498"/>
      <c r="KTK160" s="498"/>
      <c r="KTL160" s="498"/>
      <c r="KTM160" s="498"/>
      <c r="KTN160" s="498"/>
      <c r="KTO160" s="498"/>
      <c r="KTP160" s="498"/>
      <c r="KTQ160" s="498"/>
      <c r="KTR160" s="498"/>
      <c r="KTS160" s="498"/>
      <c r="KTT160" s="498"/>
      <c r="KTU160" s="498"/>
      <c r="KTV160" s="498"/>
      <c r="KTW160" s="498"/>
      <c r="KTX160" s="498"/>
      <c r="KTY160" s="498"/>
      <c r="KTZ160" s="498"/>
      <c r="KUA160" s="498"/>
      <c r="KUB160" s="498"/>
      <c r="KUC160" s="498"/>
      <c r="KUD160" s="498"/>
      <c r="KUE160" s="498"/>
      <c r="KUF160" s="498"/>
      <c r="KUG160" s="498"/>
      <c r="KUH160" s="498"/>
      <c r="KUI160" s="498"/>
      <c r="KUJ160" s="498"/>
      <c r="KUK160" s="498"/>
      <c r="KUL160" s="498"/>
      <c r="KUM160" s="498"/>
      <c r="KUN160" s="498"/>
      <c r="KUO160" s="498"/>
      <c r="KUP160" s="498"/>
      <c r="KUQ160" s="498"/>
      <c r="KUR160" s="498"/>
      <c r="KUS160" s="498"/>
      <c r="KUT160" s="498"/>
      <c r="KUU160" s="498"/>
      <c r="KUV160" s="498"/>
      <c r="KUW160" s="498"/>
      <c r="KUX160" s="498"/>
      <c r="KUY160" s="498"/>
      <c r="KUZ160" s="498"/>
      <c r="KVA160" s="498"/>
      <c r="KVB160" s="498"/>
      <c r="KVC160" s="498"/>
      <c r="KVD160" s="498"/>
      <c r="KVE160" s="498"/>
      <c r="KVF160" s="498"/>
      <c r="KVG160" s="498"/>
      <c r="KVH160" s="498"/>
      <c r="KVI160" s="498"/>
      <c r="KVJ160" s="498"/>
      <c r="KVK160" s="498"/>
      <c r="KVL160" s="498"/>
      <c r="KVM160" s="498"/>
      <c r="KVN160" s="498"/>
      <c r="KVO160" s="498"/>
      <c r="KVP160" s="498"/>
      <c r="KVQ160" s="498"/>
      <c r="KVR160" s="498"/>
      <c r="KVS160" s="498"/>
      <c r="KVT160" s="498"/>
      <c r="KVU160" s="498"/>
      <c r="KVV160" s="498"/>
      <c r="KVW160" s="498"/>
      <c r="KVX160" s="498"/>
      <c r="KVY160" s="498"/>
      <c r="KVZ160" s="498"/>
      <c r="KWA160" s="498"/>
      <c r="KWB160" s="498"/>
      <c r="KWC160" s="498"/>
      <c r="KWD160" s="498"/>
      <c r="KWE160" s="498"/>
      <c r="KWF160" s="498"/>
      <c r="KWG160" s="498"/>
      <c r="KWH160" s="498"/>
      <c r="KWI160" s="498"/>
      <c r="KWJ160" s="498"/>
      <c r="KWK160" s="498"/>
      <c r="KWL160" s="498"/>
      <c r="KWM160" s="498"/>
      <c r="KWN160" s="498"/>
      <c r="KWO160" s="498"/>
      <c r="KWP160" s="498"/>
      <c r="KWQ160" s="498"/>
      <c r="KWR160" s="498"/>
      <c r="KWS160" s="498"/>
      <c r="KWT160" s="498"/>
      <c r="KWU160" s="498"/>
      <c r="KWV160" s="498"/>
      <c r="KWW160" s="498"/>
      <c r="KWX160" s="498"/>
      <c r="KWY160" s="498"/>
      <c r="KWZ160" s="498"/>
      <c r="KXA160" s="498"/>
      <c r="KXB160" s="498"/>
      <c r="KXC160" s="498"/>
      <c r="KXD160" s="498"/>
      <c r="KXE160" s="498"/>
      <c r="KXF160" s="498"/>
      <c r="KXG160" s="498"/>
      <c r="KXH160" s="498"/>
      <c r="KXI160" s="498"/>
      <c r="KXJ160" s="498"/>
      <c r="KXK160" s="498"/>
      <c r="KXL160" s="498"/>
      <c r="KXM160" s="498"/>
      <c r="KXN160" s="498"/>
      <c r="KXO160" s="498"/>
      <c r="KXP160" s="498"/>
      <c r="KXQ160" s="498"/>
      <c r="KXR160" s="498"/>
      <c r="KXS160" s="498"/>
      <c r="KXT160" s="498"/>
      <c r="KXU160" s="498"/>
      <c r="KXV160" s="498"/>
      <c r="KXW160" s="498"/>
      <c r="KXX160" s="498"/>
      <c r="KXY160" s="498"/>
      <c r="KXZ160" s="498"/>
      <c r="KYA160" s="498"/>
      <c r="KYB160" s="498"/>
      <c r="KYC160" s="498"/>
      <c r="KYD160" s="498"/>
      <c r="KYE160" s="498"/>
      <c r="KYF160" s="498"/>
      <c r="KYG160" s="498"/>
      <c r="KYH160" s="498"/>
      <c r="KYI160" s="498"/>
      <c r="KYJ160" s="498"/>
      <c r="KYK160" s="498"/>
      <c r="KYL160" s="498"/>
      <c r="KYM160" s="498"/>
      <c r="KYN160" s="498"/>
      <c r="KYO160" s="498"/>
      <c r="KYP160" s="498"/>
      <c r="KYQ160" s="498"/>
      <c r="KYR160" s="498"/>
      <c r="KYS160" s="498"/>
      <c r="KYT160" s="498"/>
      <c r="KYU160" s="498"/>
      <c r="KYV160" s="498"/>
      <c r="KYW160" s="498"/>
      <c r="KYX160" s="498"/>
      <c r="KYY160" s="498"/>
      <c r="KYZ160" s="498"/>
      <c r="KZA160" s="498"/>
      <c r="KZB160" s="498"/>
      <c r="KZC160" s="498"/>
      <c r="KZD160" s="498"/>
      <c r="KZE160" s="498"/>
      <c r="KZF160" s="498"/>
      <c r="KZG160" s="498"/>
      <c r="KZH160" s="498"/>
      <c r="KZI160" s="498"/>
      <c r="KZJ160" s="498"/>
      <c r="KZK160" s="498"/>
      <c r="KZL160" s="498"/>
      <c r="KZM160" s="498"/>
      <c r="KZN160" s="498"/>
      <c r="KZO160" s="498"/>
      <c r="KZP160" s="498"/>
      <c r="KZQ160" s="498"/>
      <c r="KZR160" s="498"/>
      <c r="KZS160" s="498"/>
      <c r="KZT160" s="498"/>
      <c r="KZU160" s="498"/>
      <c r="KZV160" s="498"/>
      <c r="KZW160" s="498"/>
      <c r="KZX160" s="498"/>
      <c r="KZY160" s="498"/>
      <c r="KZZ160" s="498"/>
      <c r="LAA160" s="498"/>
      <c r="LAB160" s="498"/>
      <c r="LAC160" s="498"/>
      <c r="LAD160" s="498"/>
      <c r="LAE160" s="498"/>
      <c r="LAF160" s="498"/>
      <c r="LAG160" s="498"/>
      <c r="LAH160" s="498"/>
      <c r="LAI160" s="498"/>
      <c r="LAJ160" s="498"/>
      <c r="LAK160" s="498"/>
      <c r="LAL160" s="498"/>
      <c r="LAM160" s="498"/>
      <c r="LAN160" s="498"/>
      <c r="LAO160" s="498"/>
      <c r="LAP160" s="498"/>
      <c r="LAQ160" s="498"/>
      <c r="LAR160" s="498"/>
      <c r="LAS160" s="498"/>
      <c r="LAT160" s="498"/>
      <c r="LAU160" s="498"/>
      <c r="LAV160" s="498"/>
      <c r="LAW160" s="498"/>
      <c r="LAX160" s="498"/>
      <c r="LAY160" s="498"/>
      <c r="LAZ160" s="498"/>
      <c r="LBA160" s="498"/>
      <c r="LBB160" s="498"/>
      <c r="LBC160" s="498"/>
      <c r="LBD160" s="498"/>
      <c r="LBE160" s="498"/>
      <c r="LBF160" s="498"/>
      <c r="LBG160" s="498"/>
      <c r="LBH160" s="498"/>
      <c r="LBI160" s="498"/>
      <c r="LBJ160" s="498"/>
      <c r="LBK160" s="498"/>
      <c r="LBL160" s="498"/>
      <c r="LBM160" s="498"/>
      <c r="LBN160" s="498"/>
      <c r="LBO160" s="498"/>
      <c r="LBP160" s="498"/>
      <c r="LBQ160" s="498"/>
      <c r="LBR160" s="498"/>
      <c r="LBS160" s="498"/>
      <c r="LBT160" s="498"/>
      <c r="LBU160" s="498"/>
      <c r="LBV160" s="498"/>
      <c r="LBW160" s="498"/>
      <c r="LBX160" s="498"/>
      <c r="LBY160" s="498"/>
      <c r="LBZ160" s="498"/>
      <c r="LCA160" s="498"/>
      <c r="LCB160" s="498"/>
      <c r="LCC160" s="498"/>
      <c r="LCD160" s="498"/>
      <c r="LCE160" s="498"/>
      <c r="LCF160" s="498"/>
      <c r="LCG160" s="498"/>
      <c r="LCH160" s="498"/>
      <c r="LCI160" s="498"/>
      <c r="LCJ160" s="498"/>
      <c r="LCK160" s="498"/>
      <c r="LCL160" s="498"/>
      <c r="LCM160" s="498"/>
      <c r="LCN160" s="498"/>
      <c r="LCO160" s="498"/>
      <c r="LCP160" s="498"/>
      <c r="LCQ160" s="498"/>
      <c r="LCR160" s="498"/>
      <c r="LCS160" s="498"/>
      <c r="LCT160" s="498"/>
      <c r="LCU160" s="498"/>
      <c r="LCV160" s="498"/>
      <c r="LCW160" s="498"/>
      <c r="LCX160" s="498"/>
      <c r="LCY160" s="498"/>
      <c r="LCZ160" s="498"/>
      <c r="LDA160" s="498"/>
      <c r="LDB160" s="498"/>
      <c r="LDC160" s="498"/>
      <c r="LDD160" s="498"/>
      <c r="LDE160" s="498"/>
      <c r="LDF160" s="498"/>
      <c r="LDG160" s="498"/>
      <c r="LDH160" s="498"/>
      <c r="LDI160" s="498"/>
      <c r="LDJ160" s="498"/>
      <c r="LDK160" s="498"/>
      <c r="LDL160" s="498"/>
      <c r="LDM160" s="498"/>
      <c r="LDN160" s="498"/>
      <c r="LDO160" s="498"/>
      <c r="LDP160" s="498"/>
      <c r="LDQ160" s="498"/>
      <c r="LDR160" s="498"/>
      <c r="LDS160" s="498"/>
      <c r="LDT160" s="498"/>
      <c r="LDU160" s="498"/>
      <c r="LDV160" s="498"/>
      <c r="LDW160" s="498"/>
      <c r="LDX160" s="498"/>
      <c r="LDY160" s="498"/>
      <c r="LDZ160" s="498"/>
      <c r="LEA160" s="498"/>
      <c r="LEB160" s="498"/>
      <c r="LEC160" s="498"/>
      <c r="LED160" s="498"/>
      <c r="LEE160" s="498"/>
      <c r="LEF160" s="498"/>
      <c r="LEG160" s="498"/>
      <c r="LEH160" s="498"/>
      <c r="LEI160" s="498"/>
      <c r="LEJ160" s="498"/>
      <c r="LEK160" s="498"/>
      <c r="LEL160" s="498"/>
      <c r="LEM160" s="498"/>
      <c r="LEN160" s="498"/>
      <c r="LEO160" s="498"/>
      <c r="LEP160" s="498"/>
      <c r="LEQ160" s="498"/>
      <c r="LER160" s="498"/>
      <c r="LES160" s="498"/>
      <c r="LET160" s="498"/>
      <c r="LEU160" s="498"/>
      <c r="LEV160" s="498"/>
      <c r="LEW160" s="498"/>
      <c r="LEX160" s="498"/>
      <c r="LEY160" s="498"/>
      <c r="LEZ160" s="498"/>
      <c r="LFA160" s="498"/>
      <c r="LFB160" s="498"/>
      <c r="LFC160" s="498"/>
      <c r="LFD160" s="498"/>
      <c r="LFE160" s="498"/>
      <c r="LFF160" s="498"/>
      <c r="LFG160" s="498"/>
      <c r="LFH160" s="498"/>
      <c r="LFI160" s="498"/>
      <c r="LFJ160" s="498"/>
      <c r="LFK160" s="498"/>
      <c r="LFL160" s="498"/>
      <c r="LFM160" s="498"/>
      <c r="LFN160" s="498"/>
      <c r="LFO160" s="498"/>
      <c r="LFP160" s="498"/>
      <c r="LFQ160" s="498"/>
      <c r="LFR160" s="498"/>
      <c r="LFS160" s="498"/>
      <c r="LFT160" s="498"/>
      <c r="LFU160" s="498"/>
      <c r="LFV160" s="498"/>
      <c r="LFW160" s="498"/>
      <c r="LFX160" s="498"/>
      <c r="LFY160" s="498"/>
      <c r="LFZ160" s="498"/>
      <c r="LGA160" s="498"/>
      <c r="LGB160" s="498"/>
      <c r="LGC160" s="498"/>
      <c r="LGD160" s="498"/>
      <c r="LGE160" s="498"/>
      <c r="LGF160" s="498"/>
      <c r="LGG160" s="498"/>
      <c r="LGH160" s="498"/>
      <c r="LGI160" s="498"/>
      <c r="LGJ160" s="498"/>
      <c r="LGK160" s="498"/>
      <c r="LGL160" s="498"/>
      <c r="LGM160" s="498"/>
      <c r="LGN160" s="498"/>
      <c r="LGO160" s="498"/>
      <c r="LGP160" s="498"/>
      <c r="LGQ160" s="498"/>
      <c r="LGR160" s="498"/>
      <c r="LGS160" s="498"/>
      <c r="LGT160" s="498"/>
      <c r="LGU160" s="498"/>
      <c r="LGV160" s="498"/>
      <c r="LGW160" s="498"/>
      <c r="LGX160" s="498"/>
      <c r="LGY160" s="498"/>
      <c r="LGZ160" s="498"/>
      <c r="LHA160" s="498"/>
      <c r="LHB160" s="498"/>
      <c r="LHC160" s="498"/>
      <c r="LHD160" s="498"/>
      <c r="LHE160" s="498"/>
      <c r="LHF160" s="498"/>
      <c r="LHG160" s="498"/>
      <c r="LHH160" s="498"/>
      <c r="LHI160" s="498"/>
      <c r="LHJ160" s="498"/>
      <c r="LHK160" s="498"/>
      <c r="LHL160" s="498"/>
      <c r="LHM160" s="498"/>
      <c r="LHN160" s="498"/>
      <c r="LHO160" s="498"/>
      <c r="LHP160" s="498"/>
      <c r="LHQ160" s="498"/>
      <c r="LHR160" s="498"/>
      <c r="LHS160" s="498"/>
      <c r="LHT160" s="498"/>
      <c r="LHU160" s="498"/>
      <c r="LHV160" s="498"/>
      <c r="LHW160" s="498"/>
      <c r="LHX160" s="498"/>
      <c r="LHY160" s="498"/>
      <c r="LHZ160" s="498"/>
      <c r="LIA160" s="498"/>
      <c r="LIB160" s="498"/>
      <c r="LIC160" s="498"/>
      <c r="LID160" s="498"/>
      <c r="LIE160" s="498"/>
      <c r="LIF160" s="498"/>
      <c r="LIG160" s="498"/>
      <c r="LIH160" s="498"/>
      <c r="LII160" s="498"/>
      <c r="LIJ160" s="498"/>
      <c r="LIK160" s="498"/>
      <c r="LIL160" s="498"/>
      <c r="LIM160" s="498"/>
      <c r="LIN160" s="498"/>
      <c r="LIO160" s="498"/>
      <c r="LIP160" s="498"/>
      <c r="LIQ160" s="498"/>
      <c r="LIR160" s="498"/>
      <c r="LIS160" s="498"/>
      <c r="LIT160" s="498"/>
      <c r="LIU160" s="498"/>
      <c r="LIV160" s="498"/>
      <c r="LIW160" s="498"/>
      <c r="LIX160" s="498"/>
      <c r="LIY160" s="498"/>
      <c r="LIZ160" s="498"/>
      <c r="LJA160" s="498"/>
      <c r="LJB160" s="498"/>
      <c r="LJC160" s="498"/>
      <c r="LJD160" s="498"/>
      <c r="LJE160" s="498"/>
      <c r="LJF160" s="498"/>
      <c r="LJG160" s="498"/>
      <c r="LJH160" s="498"/>
      <c r="LJI160" s="498"/>
      <c r="LJJ160" s="498"/>
      <c r="LJK160" s="498"/>
      <c r="LJL160" s="498"/>
      <c r="LJM160" s="498"/>
      <c r="LJN160" s="498"/>
      <c r="LJO160" s="498"/>
      <c r="LJP160" s="498"/>
      <c r="LJQ160" s="498"/>
      <c r="LJR160" s="498"/>
      <c r="LJS160" s="498"/>
      <c r="LJT160" s="498"/>
      <c r="LJU160" s="498"/>
      <c r="LJV160" s="498"/>
      <c r="LJW160" s="498"/>
      <c r="LJX160" s="498"/>
      <c r="LJY160" s="498"/>
      <c r="LJZ160" s="498"/>
      <c r="LKA160" s="498"/>
      <c r="LKB160" s="498"/>
      <c r="LKC160" s="498"/>
      <c r="LKD160" s="498"/>
      <c r="LKE160" s="498"/>
      <c r="LKF160" s="498"/>
      <c r="LKG160" s="498"/>
      <c r="LKH160" s="498"/>
      <c r="LKI160" s="498"/>
      <c r="LKJ160" s="498"/>
      <c r="LKK160" s="498"/>
      <c r="LKL160" s="498"/>
      <c r="LKM160" s="498"/>
      <c r="LKN160" s="498"/>
      <c r="LKO160" s="498"/>
      <c r="LKP160" s="498"/>
      <c r="LKQ160" s="498"/>
      <c r="LKR160" s="498"/>
      <c r="LKS160" s="498"/>
      <c r="LKT160" s="498"/>
      <c r="LKU160" s="498"/>
      <c r="LKV160" s="498"/>
      <c r="LKW160" s="498"/>
      <c r="LKX160" s="498"/>
      <c r="LKY160" s="498"/>
      <c r="LKZ160" s="498"/>
      <c r="LLA160" s="498"/>
      <c r="LLB160" s="498"/>
      <c r="LLC160" s="498"/>
      <c r="LLD160" s="498"/>
      <c r="LLE160" s="498"/>
      <c r="LLF160" s="498"/>
      <c r="LLG160" s="498"/>
      <c r="LLH160" s="498"/>
      <c r="LLI160" s="498"/>
      <c r="LLJ160" s="498"/>
      <c r="LLK160" s="498"/>
      <c r="LLL160" s="498"/>
      <c r="LLM160" s="498"/>
      <c r="LLN160" s="498"/>
      <c r="LLO160" s="498"/>
      <c r="LLP160" s="498"/>
      <c r="LLQ160" s="498"/>
      <c r="LLR160" s="498"/>
      <c r="LLS160" s="498"/>
      <c r="LLT160" s="498"/>
      <c r="LLU160" s="498"/>
      <c r="LLV160" s="498"/>
      <c r="LLW160" s="498"/>
      <c r="LLX160" s="498"/>
      <c r="LLY160" s="498"/>
      <c r="LLZ160" s="498"/>
      <c r="LMA160" s="498"/>
      <c r="LMB160" s="498"/>
      <c r="LMC160" s="498"/>
      <c r="LMD160" s="498"/>
      <c r="LME160" s="498"/>
      <c r="LMF160" s="498"/>
      <c r="LMG160" s="498"/>
      <c r="LMH160" s="498"/>
      <c r="LMI160" s="498"/>
      <c r="LMJ160" s="498"/>
      <c r="LMK160" s="498"/>
      <c r="LML160" s="498"/>
      <c r="LMM160" s="498"/>
      <c r="LMN160" s="498"/>
      <c r="LMO160" s="498"/>
      <c r="LMP160" s="498"/>
      <c r="LMQ160" s="498"/>
      <c r="LMR160" s="498"/>
      <c r="LMS160" s="498"/>
      <c r="LMT160" s="498"/>
      <c r="LMU160" s="498"/>
      <c r="LMV160" s="498"/>
      <c r="LMW160" s="498"/>
      <c r="LMX160" s="498"/>
      <c r="LMY160" s="498"/>
      <c r="LMZ160" s="498"/>
      <c r="LNA160" s="498"/>
      <c r="LNB160" s="498"/>
      <c r="LNC160" s="498"/>
      <c r="LND160" s="498"/>
      <c r="LNE160" s="498"/>
      <c r="LNF160" s="498"/>
      <c r="LNG160" s="498"/>
      <c r="LNH160" s="498"/>
      <c r="LNI160" s="498"/>
      <c r="LNJ160" s="498"/>
      <c r="LNK160" s="498"/>
      <c r="LNL160" s="498"/>
      <c r="LNM160" s="498"/>
      <c r="LNN160" s="498"/>
      <c r="LNO160" s="498"/>
      <c r="LNP160" s="498"/>
      <c r="LNQ160" s="498"/>
      <c r="LNR160" s="498"/>
      <c r="LNS160" s="498"/>
      <c r="LNT160" s="498"/>
      <c r="LNU160" s="498"/>
      <c r="LNV160" s="498"/>
      <c r="LNW160" s="498"/>
      <c r="LNX160" s="498"/>
      <c r="LNY160" s="498"/>
      <c r="LNZ160" s="498"/>
      <c r="LOA160" s="498"/>
      <c r="LOB160" s="498"/>
      <c r="LOC160" s="498"/>
      <c r="LOD160" s="498"/>
      <c r="LOE160" s="498"/>
      <c r="LOF160" s="498"/>
      <c r="LOG160" s="498"/>
      <c r="LOH160" s="498"/>
      <c r="LOI160" s="498"/>
      <c r="LOJ160" s="498"/>
      <c r="LOK160" s="498"/>
      <c r="LOL160" s="498"/>
      <c r="LOM160" s="498"/>
      <c r="LON160" s="498"/>
      <c r="LOO160" s="498"/>
      <c r="LOP160" s="498"/>
      <c r="LOQ160" s="498"/>
      <c r="LOR160" s="498"/>
      <c r="LOS160" s="498"/>
      <c r="LOT160" s="498"/>
      <c r="LOU160" s="498"/>
      <c r="LOV160" s="498"/>
      <c r="LOW160" s="498"/>
      <c r="LOX160" s="498"/>
      <c r="LOY160" s="498"/>
      <c r="LOZ160" s="498"/>
      <c r="LPA160" s="498"/>
      <c r="LPB160" s="498"/>
      <c r="LPC160" s="498"/>
      <c r="LPD160" s="498"/>
      <c r="LPE160" s="498"/>
      <c r="LPF160" s="498"/>
      <c r="LPG160" s="498"/>
      <c r="LPH160" s="498"/>
      <c r="LPI160" s="498"/>
      <c r="LPJ160" s="498"/>
      <c r="LPK160" s="498"/>
      <c r="LPL160" s="498"/>
      <c r="LPM160" s="498"/>
      <c r="LPN160" s="498"/>
      <c r="LPO160" s="498"/>
      <c r="LPP160" s="498"/>
      <c r="LPQ160" s="498"/>
      <c r="LPR160" s="498"/>
      <c r="LPS160" s="498"/>
      <c r="LPT160" s="498"/>
      <c r="LPU160" s="498"/>
      <c r="LPV160" s="498"/>
      <c r="LPW160" s="498"/>
      <c r="LPX160" s="498"/>
      <c r="LPY160" s="498"/>
      <c r="LPZ160" s="498"/>
      <c r="LQA160" s="498"/>
      <c r="LQB160" s="498"/>
      <c r="LQC160" s="498"/>
      <c r="LQD160" s="498"/>
      <c r="LQE160" s="498"/>
      <c r="LQF160" s="498"/>
      <c r="LQG160" s="498"/>
      <c r="LQH160" s="498"/>
      <c r="LQI160" s="498"/>
      <c r="LQJ160" s="498"/>
      <c r="LQK160" s="498"/>
      <c r="LQL160" s="498"/>
      <c r="LQM160" s="498"/>
      <c r="LQN160" s="498"/>
      <c r="LQO160" s="498"/>
      <c r="LQP160" s="498"/>
      <c r="LQQ160" s="498"/>
      <c r="LQR160" s="498"/>
      <c r="LQS160" s="498"/>
      <c r="LQT160" s="498"/>
      <c r="LQU160" s="498"/>
      <c r="LQV160" s="498"/>
      <c r="LQW160" s="498"/>
      <c r="LQX160" s="498"/>
      <c r="LQY160" s="498"/>
      <c r="LQZ160" s="498"/>
      <c r="LRA160" s="498"/>
      <c r="LRB160" s="498"/>
      <c r="LRC160" s="498"/>
      <c r="LRD160" s="498"/>
      <c r="LRE160" s="498"/>
      <c r="LRF160" s="498"/>
      <c r="LRG160" s="498"/>
      <c r="LRH160" s="498"/>
      <c r="LRI160" s="498"/>
      <c r="LRJ160" s="498"/>
      <c r="LRK160" s="498"/>
      <c r="LRL160" s="498"/>
      <c r="LRM160" s="498"/>
      <c r="LRN160" s="498"/>
      <c r="LRO160" s="498"/>
      <c r="LRP160" s="498"/>
      <c r="LRQ160" s="498"/>
      <c r="LRR160" s="498"/>
      <c r="LRS160" s="498"/>
      <c r="LRT160" s="498"/>
      <c r="LRU160" s="498"/>
      <c r="LRV160" s="498"/>
      <c r="LRW160" s="498"/>
      <c r="LRX160" s="498"/>
      <c r="LRY160" s="498"/>
      <c r="LRZ160" s="498"/>
      <c r="LSA160" s="498"/>
      <c r="LSB160" s="498"/>
      <c r="LSC160" s="498"/>
      <c r="LSD160" s="498"/>
      <c r="LSE160" s="498"/>
      <c r="LSF160" s="498"/>
      <c r="LSG160" s="498"/>
      <c r="LSH160" s="498"/>
      <c r="LSI160" s="498"/>
      <c r="LSJ160" s="498"/>
      <c r="LSK160" s="498"/>
      <c r="LSL160" s="498"/>
      <c r="LSM160" s="498"/>
      <c r="LSN160" s="498"/>
      <c r="LSO160" s="498"/>
      <c r="LSP160" s="498"/>
      <c r="LSQ160" s="498"/>
      <c r="LSR160" s="498"/>
      <c r="LSS160" s="498"/>
      <c r="LST160" s="498"/>
      <c r="LSU160" s="498"/>
      <c r="LSV160" s="498"/>
      <c r="LSW160" s="498"/>
      <c r="LSX160" s="498"/>
      <c r="LSY160" s="498"/>
      <c r="LSZ160" s="498"/>
      <c r="LTA160" s="498"/>
      <c r="LTB160" s="498"/>
      <c r="LTC160" s="498"/>
      <c r="LTD160" s="498"/>
      <c r="LTE160" s="498"/>
      <c r="LTF160" s="498"/>
      <c r="LTG160" s="498"/>
      <c r="LTH160" s="498"/>
      <c r="LTI160" s="498"/>
      <c r="LTJ160" s="498"/>
      <c r="LTK160" s="498"/>
      <c r="LTL160" s="498"/>
      <c r="LTM160" s="498"/>
      <c r="LTN160" s="498"/>
      <c r="LTO160" s="498"/>
      <c r="LTP160" s="498"/>
      <c r="LTQ160" s="498"/>
      <c r="LTR160" s="498"/>
      <c r="LTS160" s="498"/>
      <c r="LTT160" s="498"/>
      <c r="LTU160" s="498"/>
      <c r="LTV160" s="498"/>
      <c r="LTW160" s="498"/>
      <c r="LTX160" s="498"/>
      <c r="LTY160" s="498"/>
      <c r="LTZ160" s="498"/>
      <c r="LUA160" s="498"/>
      <c r="LUB160" s="498"/>
      <c r="LUC160" s="498"/>
      <c r="LUD160" s="498"/>
      <c r="LUE160" s="498"/>
      <c r="LUF160" s="498"/>
      <c r="LUG160" s="498"/>
      <c r="LUH160" s="498"/>
      <c r="LUI160" s="498"/>
      <c r="LUJ160" s="498"/>
      <c r="LUK160" s="498"/>
      <c r="LUL160" s="498"/>
      <c r="LUM160" s="498"/>
      <c r="LUN160" s="498"/>
      <c r="LUO160" s="498"/>
      <c r="LUP160" s="498"/>
      <c r="LUQ160" s="498"/>
      <c r="LUR160" s="498"/>
      <c r="LUS160" s="498"/>
      <c r="LUT160" s="498"/>
      <c r="LUU160" s="498"/>
      <c r="LUV160" s="498"/>
      <c r="LUW160" s="498"/>
      <c r="LUX160" s="498"/>
      <c r="LUY160" s="498"/>
      <c r="LUZ160" s="498"/>
      <c r="LVA160" s="498"/>
      <c r="LVB160" s="498"/>
      <c r="LVC160" s="498"/>
      <c r="LVD160" s="498"/>
      <c r="LVE160" s="498"/>
      <c r="LVF160" s="498"/>
      <c r="LVG160" s="498"/>
      <c r="LVH160" s="498"/>
      <c r="LVI160" s="498"/>
      <c r="LVJ160" s="498"/>
      <c r="LVK160" s="498"/>
      <c r="LVL160" s="498"/>
      <c r="LVM160" s="498"/>
      <c r="LVN160" s="498"/>
      <c r="LVO160" s="498"/>
      <c r="LVP160" s="498"/>
      <c r="LVQ160" s="498"/>
      <c r="LVR160" s="498"/>
      <c r="LVS160" s="498"/>
      <c r="LVT160" s="498"/>
      <c r="LVU160" s="498"/>
      <c r="LVV160" s="498"/>
      <c r="LVW160" s="498"/>
      <c r="LVX160" s="498"/>
      <c r="LVY160" s="498"/>
      <c r="LVZ160" s="498"/>
      <c r="LWA160" s="498"/>
      <c r="LWB160" s="498"/>
      <c r="LWC160" s="498"/>
      <c r="LWD160" s="498"/>
      <c r="LWE160" s="498"/>
      <c r="LWF160" s="498"/>
      <c r="LWG160" s="498"/>
      <c r="LWH160" s="498"/>
      <c r="LWI160" s="498"/>
      <c r="LWJ160" s="498"/>
      <c r="LWK160" s="498"/>
      <c r="LWL160" s="498"/>
      <c r="LWM160" s="498"/>
      <c r="LWN160" s="498"/>
      <c r="LWO160" s="498"/>
      <c r="LWP160" s="498"/>
      <c r="LWQ160" s="498"/>
      <c r="LWR160" s="498"/>
      <c r="LWS160" s="498"/>
      <c r="LWT160" s="498"/>
      <c r="LWU160" s="498"/>
      <c r="LWV160" s="498"/>
      <c r="LWW160" s="498"/>
      <c r="LWX160" s="498"/>
      <c r="LWY160" s="498"/>
      <c r="LWZ160" s="498"/>
      <c r="LXA160" s="498"/>
      <c r="LXB160" s="498"/>
      <c r="LXC160" s="498"/>
      <c r="LXD160" s="498"/>
      <c r="LXE160" s="498"/>
      <c r="LXF160" s="498"/>
      <c r="LXG160" s="498"/>
      <c r="LXH160" s="498"/>
      <c r="LXI160" s="498"/>
      <c r="LXJ160" s="498"/>
      <c r="LXK160" s="498"/>
      <c r="LXL160" s="498"/>
      <c r="LXM160" s="498"/>
      <c r="LXN160" s="498"/>
      <c r="LXO160" s="498"/>
      <c r="LXP160" s="498"/>
      <c r="LXQ160" s="498"/>
      <c r="LXR160" s="498"/>
      <c r="LXS160" s="498"/>
      <c r="LXT160" s="498"/>
      <c r="LXU160" s="498"/>
      <c r="LXV160" s="498"/>
      <c r="LXW160" s="498"/>
      <c r="LXX160" s="498"/>
      <c r="LXY160" s="498"/>
      <c r="LXZ160" s="498"/>
      <c r="LYA160" s="498"/>
      <c r="LYB160" s="498"/>
      <c r="LYC160" s="498"/>
      <c r="LYD160" s="498"/>
      <c r="LYE160" s="498"/>
      <c r="LYF160" s="498"/>
      <c r="LYG160" s="498"/>
      <c r="LYH160" s="498"/>
      <c r="LYI160" s="498"/>
      <c r="LYJ160" s="498"/>
      <c r="LYK160" s="498"/>
      <c r="LYL160" s="498"/>
      <c r="LYM160" s="498"/>
      <c r="LYN160" s="498"/>
      <c r="LYO160" s="498"/>
      <c r="LYP160" s="498"/>
      <c r="LYQ160" s="498"/>
      <c r="LYR160" s="498"/>
      <c r="LYS160" s="498"/>
      <c r="LYT160" s="498"/>
      <c r="LYU160" s="498"/>
      <c r="LYV160" s="498"/>
      <c r="LYW160" s="498"/>
      <c r="LYX160" s="498"/>
      <c r="LYY160" s="498"/>
      <c r="LYZ160" s="498"/>
      <c r="LZA160" s="498"/>
      <c r="LZB160" s="498"/>
      <c r="LZC160" s="498"/>
      <c r="LZD160" s="498"/>
      <c r="LZE160" s="498"/>
      <c r="LZF160" s="498"/>
      <c r="LZG160" s="498"/>
      <c r="LZH160" s="498"/>
      <c r="LZI160" s="498"/>
      <c r="LZJ160" s="498"/>
      <c r="LZK160" s="498"/>
      <c r="LZL160" s="498"/>
      <c r="LZM160" s="498"/>
      <c r="LZN160" s="498"/>
      <c r="LZO160" s="498"/>
      <c r="LZP160" s="498"/>
      <c r="LZQ160" s="498"/>
      <c r="LZR160" s="498"/>
      <c r="LZS160" s="498"/>
      <c r="LZT160" s="498"/>
      <c r="LZU160" s="498"/>
      <c r="LZV160" s="498"/>
      <c r="LZW160" s="498"/>
      <c r="LZX160" s="498"/>
      <c r="LZY160" s="498"/>
      <c r="LZZ160" s="498"/>
      <c r="MAA160" s="498"/>
      <c r="MAB160" s="498"/>
      <c r="MAC160" s="498"/>
      <c r="MAD160" s="498"/>
      <c r="MAE160" s="498"/>
      <c r="MAF160" s="498"/>
      <c r="MAG160" s="498"/>
      <c r="MAH160" s="498"/>
      <c r="MAI160" s="498"/>
      <c r="MAJ160" s="498"/>
      <c r="MAK160" s="498"/>
      <c r="MAL160" s="498"/>
      <c r="MAM160" s="498"/>
      <c r="MAN160" s="498"/>
      <c r="MAO160" s="498"/>
      <c r="MAP160" s="498"/>
      <c r="MAQ160" s="498"/>
      <c r="MAR160" s="498"/>
      <c r="MAS160" s="498"/>
      <c r="MAT160" s="498"/>
      <c r="MAU160" s="498"/>
      <c r="MAV160" s="498"/>
      <c r="MAW160" s="498"/>
      <c r="MAX160" s="498"/>
      <c r="MAY160" s="498"/>
      <c r="MAZ160" s="498"/>
      <c r="MBA160" s="498"/>
      <c r="MBB160" s="498"/>
      <c r="MBC160" s="498"/>
      <c r="MBD160" s="498"/>
      <c r="MBE160" s="498"/>
      <c r="MBF160" s="498"/>
      <c r="MBG160" s="498"/>
      <c r="MBH160" s="498"/>
      <c r="MBI160" s="498"/>
      <c r="MBJ160" s="498"/>
      <c r="MBK160" s="498"/>
      <c r="MBL160" s="498"/>
      <c r="MBM160" s="498"/>
      <c r="MBN160" s="498"/>
      <c r="MBO160" s="498"/>
      <c r="MBP160" s="498"/>
      <c r="MBQ160" s="498"/>
      <c r="MBR160" s="498"/>
      <c r="MBS160" s="498"/>
      <c r="MBT160" s="498"/>
      <c r="MBU160" s="498"/>
      <c r="MBV160" s="498"/>
      <c r="MBW160" s="498"/>
      <c r="MBX160" s="498"/>
      <c r="MBY160" s="498"/>
      <c r="MBZ160" s="498"/>
      <c r="MCA160" s="498"/>
      <c r="MCB160" s="498"/>
      <c r="MCC160" s="498"/>
      <c r="MCD160" s="498"/>
      <c r="MCE160" s="498"/>
      <c r="MCF160" s="498"/>
      <c r="MCG160" s="498"/>
      <c r="MCH160" s="498"/>
      <c r="MCI160" s="498"/>
      <c r="MCJ160" s="498"/>
      <c r="MCK160" s="498"/>
      <c r="MCL160" s="498"/>
      <c r="MCM160" s="498"/>
      <c r="MCN160" s="498"/>
      <c r="MCO160" s="498"/>
      <c r="MCP160" s="498"/>
      <c r="MCQ160" s="498"/>
      <c r="MCR160" s="498"/>
      <c r="MCS160" s="498"/>
      <c r="MCT160" s="498"/>
      <c r="MCU160" s="498"/>
      <c r="MCV160" s="498"/>
      <c r="MCW160" s="498"/>
      <c r="MCX160" s="498"/>
      <c r="MCY160" s="498"/>
      <c r="MCZ160" s="498"/>
      <c r="MDA160" s="498"/>
      <c r="MDB160" s="498"/>
      <c r="MDC160" s="498"/>
      <c r="MDD160" s="498"/>
      <c r="MDE160" s="498"/>
      <c r="MDF160" s="498"/>
      <c r="MDG160" s="498"/>
      <c r="MDH160" s="498"/>
      <c r="MDI160" s="498"/>
      <c r="MDJ160" s="498"/>
      <c r="MDK160" s="498"/>
      <c r="MDL160" s="498"/>
      <c r="MDM160" s="498"/>
      <c r="MDN160" s="498"/>
      <c r="MDO160" s="498"/>
      <c r="MDP160" s="498"/>
      <c r="MDQ160" s="498"/>
      <c r="MDR160" s="498"/>
      <c r="MDS160" s="498"/>
      <c r="MDT160" s="498"/>
      <c r="MDU160" s="498"/>
      <c r="MDV160" s="498"/>
      <c r="MDW160" s="498"/>
      <c r="MDX160" s="498"/>
      <c r="MDY160" s="498"/>
      <c r="MDZ160" s="498"/>
      <c r="MEA160" s="498"/>
      <c r="MEB160" s="498"/>
      <c r="MEC160" s="498"/>
      <c r="MED160" s="498"/>
      <c r="MEE160" s="498"/>
      <c r="MEF160" s="498"/>
      <c r="MEG160" s="498"/>
      <c r="MEH160" s="498"/>
      <c r="MEI160" s="498"/>
      <c r="MEJ160" s="498"/>
      <c r="MEK160" s="498"/>
      <c r="MEL160" s="498"/>
      <c r="MEM160" s="498"/>
      <c r="MEN160" s="498"/>
      <c r="MEO160" s="498"/>
      <c r="MEP160" s="498"/>
      <c r="MEQ160" s="498"/>
      <c r="MER160" s="498"/>
      <c r="MES160" s="498"/>
      <c r="MET160" s="498"/>
      <c r="MEU160" s="498"/>
      <c r="MEV160" s="498"/>
      <c r="MEW160" s="498"/>
      <c r="MEX160" s="498"/>
      <c r="MEY160" s="498"/>
      <c r="MEZ160" s="498"/>
      <c r="MFA160" s="498"/>
      <c r="MFB160" s="498"/>
      <c r="MFC160" s="498"/>
      <c r="MFD160" s="498"/>
      <c r="MFE160" s="498"/>
      <c r="MFF160" s="498"/>
      <c r="MFG160" s="498"/>
      <c r="MFH160" s="498"/>
      <c r="MFI160" s="498"/>
      <c r="MFJ160" s="498"/>
      <c r="MFK160" s="498"/>
      <c r="MFL160" s="498"/>
      <c r="MFM160" s="498"/>
      <c r="MFN160" s="498"/>
      <c r="MFO160" s="498"/>
      <c r="MFP160" s="498"/>
      <c r="MFQ160" s="498"/>
      <c r="MFR160" s="498"/>
      <c r="MFS160" s="498"/>
      <c r="MFT160" s="498"/>
      <c r="MFU160" s="498"/>
      <c r="MFV160" s="498"/>
      <c r="MFW160" s="498"/>
      <c r="MFX160" s="498"/>
      <c r="MFY160" s="498"/>
      <c r="MFZ160" s="498"/>
      <c r="MGA160" s="498"/>
      <c r="MGB160" s="498"/>
      <c r="MGC160" s="498"/>
      <c r="MGD160" s="498"/>
      <c r="MGE160" s="498"/>
      <c r="MGF160" s="498"/>
      <c r="MGG160" s="498"/>
      <c r="MGH160" s="498"/>
      <c r="MGI160" s="498"/>
      <c r="MGJ160" s="498"/>
      <c r="MGK160" s="498"/>
      <c r="MGL160" s="498"/>
      <c r="MGM160" s="498"/>
      <c r="MGN160" s="498"/>
      <c r="MGO160" s="498"/>
      <c r="MGP160" s="498"/>
      <c r="MGQ160" s="498"/>
      <c r="MGR160" s="498"/>
      <c r="MGS160" s="498"/>
      <c r="MGT160" s="498"/>
      <c r="MGU160" s="498"/>
      <c r="MGV160" s="498"/>
      <c r="MGW160" s="498"/>
      <c r="MGX160" s="498"/>
      <c r="MGY160" s="498"/>
      <c r="MGZ160" s="498"/>
      <c r="MHA160" s="498"/>
      <c r="MHB160" s="498"/>
      <c r="MHC160" s="498"/>
      <c r="MHD160" s="498"/>
      <c r="MHE160" s="498"/>
      <c r="MHF160" s="498"/>
      <c r="MHG160" s="498"/>
      <c r="MHH160" s="498"/>
      <c r="MHI160" s="498"/>
      <c r="MHJ160" s="498"/>
      <c r="MHK160" s="498"/>
      <c r="MHL160" s="498"/>
      <c r="MHM160" s="498"/>
      <c r="MHN160" s="498"/>
      <c r="MHO160" s="498"/>
      <c r="MHP160" s="498"/>
      <c r="MHQ160" s="498"/>
      <c r="MHR160" s="498"/>
      <c r="MHS160" s="498"/>
      <c r="MHT160" s="498"/>
      <c r="MHU160" s="498"/>
      <c r="MHV160" s="498"/>
      <c r="MHW160" s="498"/>
      <c r="MHX160" s="498"/>
      <c r="MHY160" s="498"/>
      <c r="MHZ160" s="498"/>
      <c r="MIA160" s="498"/>
      <c r="MIB160" s="498"/>
      <c r="MIC160" s="498"/>
      <c r="MID160" s="498"/>
      <c r="MIE160" s="498"/>
      <c r="MIF160" s="498"/>
      <c r="MIG160" s="498"/>
      <c r="MIH160" s="498"/>
      <c r="MII160" s="498"/>
      <c r="MIJ160" s="498"/>
      <c r="MIK160" s="498"/>
      <c r="MIL160" s="498"/>
      <c r="MIM160" s="498"/>
      <c r="MIN160" s="498"/>
      <c r="MIO160" s="498"/>
      <c r="MIP160" s="498"/>
      <c r="MIQ160" s="498"/>
      <c r="MIR160" s="498"/>
      <c r="MIS160" s="498"/>
      <c r="MIT160" s="498"/>
      <c r="MIU160" s="498"/>
      <c r="MIV160" s="498"/>
      <c r="MIW160" s="498"/>
      <c r="MIX160" s="498"/>
      <c r="MIY160" s="498"/>
      <c r="MIZ160" s="498"/>
      <c r="MJA160" s="498"/>
      <c r="MJB160" s="498"/>
      <c r="MJC160" s="498"/>
      <c r="MJD160" s="498"/>
      <c r="MJE160" s="498"/>
      <c r="MJF160" s="498"/>
      <c r="MJG160" s="498"/>
      <c r="MJH160" s="498"/>
      <c r="MJI160" s="498"/>
      <c r="MJJ160" s="498"/>
      <c r="MJK160" s="498"/>
      <c r="MJL160" s="498"/>
      <c r="MJM160" s="498"/>
      <c r="MJN160" s="498"/>
      <c r="MJO160" s="498"/>
      <c r="MJP160" s="498"/>
      <c r="MJQ160" s="498"/>
      <c r="MJR160" s="498"/>
      <c r="MJS160" s="498"/>
      <c r="MJT160" s="498"/>
      <c r="MJU160" s="498"/>
      <c r="MJV160" s="498"/>
      <c r="MJW160" s="498"/>
      <c r="MJX160" s="498"/>
      <c r="MJY160" s="498"/>
      <c r="MJZ160" s="498"/>
      <c r="MKA160" s="498"/>
      <c r="MKB160" s="498"/>
      <c r="MKC160" s="498"/>
      <c r="MKD160" s="498"/>
      <c r="MKE160" s="498"/>
      <c r="MKF160" s="498"/>
      <c r="MKG160" s="498"/>
      <c r="MKH160" s="498"/>
      <c r="MKI160" s="498"/>
      <c r="MKJ160" s="498"/>
      <c r="MKK160" s="498"/>
      <c r="MKL160" s="498"/>
      <c r="MKM160" s="498"/>
      <c r="MKN160" s="498"/>
      <c r="MKO160" s="498"/>
      <c r="MKP160" s="498"/>
      <c r="MKQ160" s="498"/>
      <c r="MKR160" s="498"/>
      <c r="MKS160" s="498"/>
      <c r="MKT160" s="498"/>
      <c r="MKU160" s="498"/>
      <c r="MKV160" s="498"/>
      <c r="MKW160" s="498"/>
      <c r="MKX160" s="498"/>
      <c r="MKY160" s="498"/>
      <c r="MKZ160" s="498"/>
      <c r="MLA160" s="498"/>
      <c r="MLB160" s="498"/>
      <c r="MLC160" s="498"/>
      <c r="MLD160" s="498"/>
      <c r="MLE160" s="498"/>
      <c r="MLF160" s="498"/>
      <c r="MLG160" s="498"/>
      <c r="MLH160" s="498"/>
      <c r="MLI160" s="498"/>
      <c r="MLJ160" s="498"/>
      <c r="MLK160" s="498"/>
      <c r="MLL160" s="498"/>
      <c r="MLM160" s="498"/>
      <c r="MLN160" s="498"/>
      <c r="MLO160" s="498"/>
      <c r="MLP160" s="498"/>
      <c r="MLQ160" s="498"/>
      <c r="MLR160" s="498"/>
      <c r="MLS160" s="498"/>
      <c r="MLT160" s="498"/>
      <c r="MLU160" s="498"/>
      <c r="MLV160" s="498"/>
      <c r="MLW160" s="498"/>
      <c r="MLX160" s="498"/>
      <c r="MLY160" s="498"/>
      <c r="MLZ160" s="498"/>
      <c r="MMA160" s="498"/>
      <c r="MMB160" s="498"/>
      <c r="MMC160" s="498"/>
      <c r="MMD160" s="498"/>
      <c r="MME160" s="498"/>
      <c r="MMF160" s="498"/>
      <c r="MMG160" s="498"/>
      <c r="MMH160" s="498"/>
      <c r="MMI160" s="498"/>
      <c r="MMJ160" s="498"/>
      <c r="MMK160" s="498"/>
      <c r="MML160" s="498"/>
      <c r="MMM160" s="498"/>
      <c r="MMN160" s="498"/>
      <c r="MMO160" s="498"/>
      <c r="MMP160" s="498"/>
      <c r="MMQ160" s="498"/>
      <c r="MMR160" s="498"/>
      <c r="MMS160" s="498"/>
      <c r="MMT160" s="498"/>
      <c r="MMU160" s="498"/>
      <c r="MMV160" s="498"/>
      <c r="MMW160" s="498"/>
      <c r="MMX160" s="498"/>
      <c r="MMY160" s="498"/>
      <c r="MMZ160" s="498"/>
      <c r="MNA160" s="498"/>
      <c r="MNB160" s="498"/>
      <c r="MNC160" s="498"/>
      <c r="MND160" s="498"/>
      <c r="MNE160" s="498"/>
      <c r="MNF160" s="498"/>
      <c r="MNG160" s="498"/>
      <c r="MNH160" s="498"/>
      <c r="MNI160" s="498"/>
      <c r="MNJ160" s="498"/>
      <c r="MNK160" s="498"/>
      <c r="MNL160" s="498"/>
      <c r="MNM160" s="498"/>
      <c r="MNN160" s="498"/>
      <c r="MNO160" s="498"/>
      <c r="MNP160" s="498"/>
      <c r="MNQ160" s="498"/>
      <c r="MNR160" s="498"/>
      <c r="MNS160" s="498"/>
      <c r="MNT160" s="498"/>
      <c r="MNU160" s="498"/>
      <c r="MNV160" s="498"/>
      <c r="MNW160" s="498"/>
      <c r="MNX160" s="498"/>
      <c r="MNY160" s="498"/>
      <c r="MNZ160" s="498"/>
      <c r="MOA160" s="498"/>
      <c r="MOB160" s="498"/>
      <c r="MOC160" s="498"/>
      <c r="MOD160" s="498"/>
      <c r="MOE160" s="498"/>
      <c r="MOF160" s="498"/>
      <c r="MOG160" s="498"/>
      <c r="MOH160" s="498"/>
      <c r="MOI160" s="498"/>
      <c r="MOJ160" s="498"/>
      <c r="MOK160" s="498"/>
      <c r="MOL160" s="498"/>
      <c r="MOM160" s="498"/>
      <c r="MON160" s="498"/>
      <c r="MOO160" s="498"/>
      <c r="MOP160" s="498"/>
      <c r="MOQ160" s="498"/>
      <c r="MOR160" s="498"/>
      <c r="MOS160" s="498"/>
      <c r="MOT160" s="498"/>
      <c r="MOU160" s="498"/>
      <c r="MOV160" s="498"/>
      <c r="MOW160" s="498"/>
      <c r="MOX160" s="498"/>
      <c r="MOY160" s="498"/>
      <c r="MOZ160" s="498"/>
      <c r="MPA160" s="498"/>
      <c r="MPB160" s="498"/>
      <c r="MPC160" s="498"/>
      <c r="MPD160" s="498"/>
      <c r="MPE160" s="498"/>
      <c r="MPF160" s="498"/>
      <c r="MPG160" s="498"/>
      <c r="MPH160" s="498"/>
      <c r="MPI160" s="498"/>
      <c r="MPJ160" s="498"/>
      <c r="MPK160" s="498"/>
      <c r="MPL160" s="498"/>
      <c r="MPM160" s="498"/>
      <c r="MPN160" s="498"/>
      <c r="MPO160" s="498"/>
      <c r="MPP160" s="498"/>
      <c r="MPQ160" s="498"/>
      <c r="MPR160" s="498"/>
      <c r="MPS160" s="498"/>
      <c r="MPT160" s="498"/>
      <c r="MPU160" s="498"/>
      <c r="MPV160" s="498"/>
      <c r="MPW160" s="498"/>
      <c r="MPX160" s="498"/>
      <c r="MPY160" s="498"/>
      <c r="MPZ160" s="498"/>
      <c r="MQA160" s="498"/>
      <c r="MQB160" s="498"/>
      <c r="MQC160" s="498"/>
      <c r="MQD160" s="498"/>
      <c r="MQE160" s="498"/>
      <c r="MQF160" s="498"/>
      <c r="MQG160" s="498"/>
      <c r="MQH160" s="498"/>
      <c r="MQI160" s="498"/>
      <c r="MQJ160" s="498"/>
      <c r="MQK160" s="498"/>
      <c r="MQL160" s="498"/>
      <c r="MQM160" s="498"/>
      <c r="MQN160" s="498"/>
      <c r="MQO160" s="498"/>
      <c r="MQP160" s="498"/>
      <c r="MQQ160" s="498"/>
      <c r="MQR160" s="498"/>
      <c r="MQS160" s="498"/>
      <c r="MQT160" s="498"/>
      <c r="MQU160" s="498"/>
      <c r="MQV160" s="498"/>
      <c r="MQW160" s="498"/>
      <c r="MQX160" s="498"/>
      <c r="MQY160" s="498"/>
      <c r="MQZ160" s="498"/>
      <c r="MRA160" s="498"/>
      <c r="MRB160" s="498"/>
      <c r="MRC160" s="498"/>
      <c r="MRD160" s="498"/>
      <c r="MRE160" s="498"/>
      <c r="MRF160" s="498"/>
      <c r="MRG160" s="498"/>
      <c r="MRH160" s="498"/>
      <c r="MRI160" s="498"/>
      <c r="MRJ160" s="498"/>
      <c r="MRK160" s="498"/>
      <c r="MRL160" s="498"/>
      <c r="MRM160" s="498"/>
      <c r="MRN160" s="498"/>
      <c r="MRO160" s="498"/>
      <c r="MRP160" s="498"/>
      <c r="MRQ160" s="498"/>
      <c r="MRR160" s="498"/>
      <c r="MRS160" s="498"/>
      <c r="MRT160" s="498"/>
      <c r="MRU160" s="498"/>
      <c r="MRV160" s="498"/>
      <c r="MRW160" s="498"/>
      <c r="MRX160" s="498"/>
      <c r="MRY160" s="498"/>
      <c r="MRZ160" s="498"/>
      <c r="MSA160" s="498"/>
      <c r="MSB160" s="498"/>
      <c r="MSC160" s="498"/>
      <c r="MSD160" s="498"/>
      <c r="MSE160" s="498"/>
      <c r="MSF160" s="498"/>
      <c r="MSG160" s="498"/>
      <c r="MSH160" s="498"/>
      <c r="MSI160" s="498"/>
      <c r="MSJ160" s="498"/>
      <c r="MSK160" s="498"/>
      <c r="MSL160" s="498"/>
      <c r="MSM160" s="498"/>
      <c r="MSN160" s="498"/>
      <c r="MSO160" s="498"/>
      <c r="MSP160" s="498"/>
      <c r="MSQ160" s="498"/>
      <c r="MSR160" s="498"/>
      <c r="MSS160" s="498"/>
      <c r="MST160" s="498"/>
      <c r="MSU160" s="498"/>
      <c r="MSV160" s="498"/>
      <c r="MSW160" s="498"/>
      <c r="MSX160" s="498"/>
      <c r="MSY160" s="498"/>
      <c r="MSZ160" s="498"/>
      <c r="MTA160" s="498"/>
      <c r="MTB160" s="498"/>
      <c r="MTC160" s="498"/>
      <c r="MTD160" s="498"/>
      <c r="MTE160" s="498"/>
      <c r="MTF160" s="498"/>
      <c r="MTG160" s="498"/>
      <c r="MTH160" s="498"/>
      <c r="MTI160" s="498"/>
      <c r="MTJ160" s="498"/>
      <c r="MTK160" s="498"/>
      <c r="MTL160" s="498"/>
      <c r="MTM160" s="498"/>
      <c r="MTN160" s="498"/>
      <c r="MTO160" s="498"/>
      <c r="MTP160" s="498"/>
      <c r="MTQ160" s="498"/>
      <c r="MTR160" s="498"/>
      <c r="MTS160" s="498"/>
      <c r="MTT160" s="498"/>
      <c r="MTU160" s="498"/>
      <c r="MTV160" s="498"/>
      <c r="MTW160" s="498"/>
      <c r="MTX160" s="498"/>
      <c r="MTY160" s="498"/>
      <c r="MTZ160" s="498"/>
      <c r="MUA160" s="498"/>
      <c r="MUB160" s="498"/>
      <c r="MUC160" s="498"/>
      <c r="MUD160" s="498"/>
      <c r="MUE160" s="498"/>
      <c r="MUF160" s="498"/>
      <c r="MUG160" s="498"/>
      <c r="MUH160" s="498"/>
      <c r="MUI160" s="498"/>
      <c r="MUJ160" s="498"/>
      <c r="MUK160" s="498"/>
      <c r="MUL160" s="498"/>
      <c r="MUM160" s="498"/>
      <c r="MUN160" s="498"/>
      <c r="MUO160" s="498"/>
      <c r="MUP160" s="498"/>
      <c r="MUQ160" s="498"/>
      <c r="MUR160" s="498"/>
      <c r="MUS160" s="498"/>
      <c r="MUT160" s="498"/>
      <c r="MUU160" s="498"/>
      <c r="MUV160" s="498"/>
      <c r="MUW160" s="498"/>
      <c r="MUX160" s="498"/>
      <c r="MUY160" s="498"/>
      <c r="MUZ160" s="498"/>
      <c r="MVA160" s="498"/>
      <c r="MVB160" s="498"/>
      <c r="MVC160" s="498"/>
      <c r="MVD160" s="498"/>
      <c r="MVE160" s="498"/>
      <c r="MVF160" s="498"/>
      <c r="MVG160" s="498"/>
      <c r="MVH160" s="498"/>
      <c r="MVI160" s="498"/>
      <c r="MVJ160" s="498"/>
      <c r="MVK160" s="498"/>
      <c r="MVL160" s="498"/>
      <c r="MVM160" s="498"/>
      <c r="MVN160" s="498"/>
      <c r="MVO160" s="498"/>
      <c r="MVP160" s="498"/>
      <c r="MVQ160" s="498"/>
      <c r="MVR160" s="498"/>
      <c r="MVS160" s="498"/>
      <c r="MVT160" s="498"/>
      <c r="MVU160" s="498"/>
      <c r="MVV160" s="498"/>
      <c r="MVW160" s="498"/>
      <c r="MVX160" s="498"/>
      <c r="MVY160" s="498"/>
      <c r="MVZ160" s="498"/>
      <c r="MWA160" s="498"/>
      <c r="MWB160" s="498"/>
      <c r="MWC160" s="498"/>
      <c r="MWD160" s="498"/>
      <c r="MWE160" s="498"/>
      <c r="MWF160" s="498"/>
      <c r="MWG160" s="498"/>
      <c r="MWH160" s="498"/>
      <c r="MWI160" s="498"/>
      <c r="MWJ160" s="498"/>
      <c r="MWK160" s="498"/>
      <c r="MWL160" s="498"/>
      <c r="MWM160" s="498"/>
      <c r="MWN160" s="498"/>
      <c r="MWO160" s="498"/>
      <c r="MWP160" s="498"/>
      <c r="MWQ160" s="498"/>
      <c r="MWR160" s="498"/>
      <c r="MWS160" s="498"/>
      <c r="MWT160" s="498"/>
      <c r="MWU160" s="498"/>
      <c r="MWV160" s="498"/>
      <c r="MWW160" s="498"/>
      <c r="MWX160" s="498"/>
      <c r="MWY160" s="498"/>
      <c r="MWZ160" s="498"/>
      <c r="MXA160" s="498"/>
      <c r="MXB160" s="498"/>
      <c r="MXC160" s="498"/>
      <c r="MXD160" s="498"/>
      <c r="MXE160" s="498"/>
      <c r="MXF160" s="498"/>
      <c r="MXG160" s="498"/>
      <c r="MXH160" s="498"/>
      <c r="MXI160" s="498"/>
      <c r="MXJ160" s="498"/>
      <c r="MXK160" s="498"/>
      <c r="MXL160" s="498"/>
      <c r="MXM160" s="498"/>
      <c r="MXN160" s="498"/>
      <c r="MXO160" s="498"/>
      <c r="MXP160" s="498"/>
      <c r="MXQ160" s="498"/>
      <c r="MXR160" s="498"/>
      <c r="MXS160" s="498"/>
      <c r="MXT160" s="498"/>
      <c r="MXU160" s="498"/>
      <c r="MXV160" s="498"/>
      <c r="MXW160" s="498"/>
      <c r="MXX160" s="498"/>
      <c r="MXY160" s="498"/>
      <c r="MXZ160" s="498"/>
      <c r="MYA160" s="498"/>
      <c r="MYB160" s="498"/>
      <c r="MYC160" s="498"/>
      <c r="MYD160" s="498"/>
      <c r="MYE160" s="498"/>
      <c r="MYF160" s="498"/>
      <c r="MYG160" s="498"/>
      <c r="MYH160" s="498"/>
      <c r="MYI160" s="498"/>
      <c r="MYJ160" s="498"/>
      <c r="MYK160" s="498"/>
      <c r="MYL160" s="498"/>
      <c r="MYM160" s="498"/>
      <c r="MYN160" s="498"/>
      <c r="MYO160" s="498"/>
      <c r="MYP160" s="498"/>
      <c r="MYQ160" s="498"/>
      <c r="MYR160" s="498"/>
      <c r="MYS160" s="498"/>
      <c r="MYT160" s="498"/>
      <c r="MYU160" s="498"/>
      <c r="MYV160" s="498"/>
      <c r="MYW160" s="498"/>
      <c r="MYX160" s="498"/>
      <c r="MYY160" s="498"/>
      <c r="MYZ160" s="498"/>
      <c r="MZA160" s="498"/>
      <c r="MZB160" s="498"/>
      <c r="MZC160" s="498"/>
      <c r="MZD160" s="498"/>
      <c r="MZE160" s="498"/>
      <c r="MZF160" s="498"/>
      <c r="MZG160" s="498"/>
      <c r="MZH160" s="498"/>
      <c r="MZI160" s="498"/>
      <c r="MZJ160" s="498"/>
      <c r="MZK160" s="498"/>
      <c r="MZL160" s="498"/>
      <c r="MZM160" s="498"/>
      <c r="MZN160" s="498"/>
      <c r="MZO160" s="498"/>
      <c r="MZP160" s="498"/>
      <c r="MZQ160" s="498"/>
      <c r="MZR160" s="498"/>
      <c r="MZS160" s="498"/>
      <c r="MZT160" s="498"/>
      <c r="MZU160" s="498"/>
      <c r="MZV160" s="498"/>
      <c r="MZW160" s="498"/>
      <c r="MZX160" s="498"/>
      <c r="MZY160" s="498"/>
      <c r="MZZ160" s="498"/>
      <c r="NAA160" s="498"/>
      <c r="NAB160" s="498"/>
      <c r="NAC160" s="498"/>
      <c r="NAD160" s="498"/>
      <c r="NAE160" s="498"/>
      <c r="NAF160" s="498"/>
      <c r="NAG160" s="498"/>
      <c r="NAH160" s="498"/>
      <c r="NAI160" s="498"/>
      <c r="NAJ160" s="498"/>
      <c r="NAK160" s="498"/>
      <c r="NAL160" s="498"/>
      <c r="NAM160" s="498"/>
      <c r="NAN160" s="498"/>
      <c r="NAO160" s="498"/>
      <c r="NAP160" s="498"/>
      <c r="NAQ160" s="498"/>
      <c r="NAR160" s="498"/>
      <c r="NAS160" s="498"/>
      <c r="NAT160" s="498"/>
      <c r="NAU160" s="498"/>
      <c r="NAV160" s="498"/>
      <c r="NAW160" s="498"/>
      <c r="NAX160" s="498"/>
      <c r="NAY160" s="498"/>
      <c r="NAZ160" s="498"/>
      <c r="NBA160" s="498"/>
      <c r="NBB160" s="498"/>
      <c r="NBC160" s="498"/>
      <c r="NBD160" s="498"/>
      <c r="NBE160" s="498"/>
      <c r="NBF160" s="498"/>
      <c r="NBG160" s="498"/>
      <c r="NBH160" s="498"/>
      <c r="NBI160" s="498"/>
      <c r="NBJ160" s="498"/>
      <c r="NBK160" s="498"/>
      <c r="NBL160" s="498"/>
      <c r="NBM160" s="498"/>
      <c r="NBN160" s="498"/>
      <c r="NBO160" s="498"/>
      <c r="NBP160" s="498"/>
      <c r="NBQ160" s="498"/>
      <c r="NBR160" s="498"/>
      <c r="NBS160" s="498"/>
      <c r="NBT160" s="498"/>
      <c r="NBU160" s="498"/>
      <c r="NBV160" s="498"/>
      <c r="NBW160" s="498"/>
      <c r="NBX160" s="498"/>
      <c r="NBY160" s="498"/>
      <c r="NBZ160" s="498"/>
      <c r="NCA160" s="498"/>
      <c r="NCB160" s="498"/>
      <c r="NCC160" s="498"/>
      <c r="NCD160" s="498"/>
      <c r="NCE160" s="498"/>
      <c r="NCF160" s="498"/>
      <c r="NCG160" s="498"/>
      <c r="NCH160" s="498"/>
      <c r="NCI160" s="498"/>
      <c r="NCJ160" s="498"/>
      <c r="NCK160" s="498"/>
      <c r="NCL160" s="498"/>
      <c r="NCM160" s="498"/>
      <c r="NCN160" s="498"/>
      <c r="NCO160" s="498"/>
      <c r="NCP160" s="498"/>
      <c r="NCQ160" s="498"/>
      <c r="NCR160" s="498"/>
      <c r="NCS160" s="498"/>
      <c r="NCT160" s="498"/>
      <c r="NCU160" s="498"/>
      <c r="NCV160" s="498"/>
      <c r="NCW160" s="498"/>
      <c r="NCX160" s="498"/>
      <c r="NCY160" s="498"/>
      <c r="NCZ160" s="498"/>
      <c r="NDA160" s="498"/>
      <c r="NDB160" s="498"/>
      <c r="NDC160" s="498"/>
      <c r="NDD160" s="498"/>
      <c r="NDE160" s="498"/>
      <c r="NDF160" s="498"/>
      <c r="NDG160" s="498"/>
      <c r="NDH160" s="498"/>
      <c r="NDI160" s="498"/>
      <c r="NDJ160" s="498"/>
      <c r="NDK160" s="498"/>
      <c r="NDL160" s="498"/>
      <c r="NDM160" s="498"/>
      <c r="NDN160" s="498"/>
      <c r="NDO160" s="498"/>
      <c r="NDP160" s="498"/>
      <c r="NDQ160" s="498"/>
      <c r="NDR160" s="498"/>
      <c r="NDS160" s="498"/>
      <c r="NDT160" s="498"/>
      <c r="NDU160" s="498"/>
      <c r="NDV160" s="498"/>
      <c r="NDW160" s="498"/>
      <c r="NDX160" s="498"/>
      <c r="NDY160" s="498"/>
      <c r="NDZ160" s="498"/>
      <c r="NEA160" s="498"/>
      <c r="NEB160" s="498"/>
      <c r="NEC160" s="498"/>
      <c r="NED160" s="498"/>
      <c r="NEE160" s="498"/>
      <c r="NEF160" s="498"/>
      <c r="NEG160" s="498"/>
      <c r="NEH160" s="498"/>
      <c r="NEI160" s="498"/>
      <c r="NEJ160" s="498"/>
      <c r="NEK160" s="498"/>
      <c r="NEL160" s="498"/>
      <c r="NEM160" s="498"/>
      <c r="NEN160" s="498"/>
      <c r="NEO160" s="498"/>
      <c r="NEP160" s="498"/>
      <c r="NEQ160" s="498"/>
      <c r="NER160" s="498"/>
      <c r="NES160" s="498"/>
      <c r="NET160" s="498"/>
      <c r="NEU160" s="498"/>
      <c r="NEV160" s="498"/>
      <c r="NEW160" s="498"/>
      <c r="NEX160" s="498"/>
      <c r="NEY160" s="498"/>
      <c r="NEZ160" s="498"/>
      <c r="NFA160" s="498"/>
      <c r="NFB160" s="498"/>
      <c r="NFC160" s="498"/>
      <c r="NFD160" s="498"/>
      <c r="NFE160" s="498"/>
      <c r="NFF160" s="498"/>
      <c r="NFG160" s="498"/>
      <c r="NFH160" s="498"/>
      <c r="NFI160" s="498"/>
      <c r="NFJ160" s="498"/>
      <c r="NFK160" s="498"/>
      <c r="NFL160" s="498"/>
      <c r="NFM160" s="498"/>
      <c r="NFN160" s="498"/>
      <c r="NFO160" s="498"/>
      <c r="NFP160" s="498"/>
      <c r="NFQ160" s="498"/>
      <c r="NFR160" s="498"/>
      <c r="NFS160" s="498"/>
      <c r="NFT160" s="498"/>
      <c r="NFU160" s="498"/>
      <c r="NFV160" s="498"/>
      <c r="NFW160" s="498"/>
      <c r="NFX160" s="498"/>
      <c r="NFY160" s="498"/>
      <c r="NFZ160" s="498"/>
      <c r="NGA160" s="498"/>
      <c r="NGB160" s="498"/>
      <c r="NGC160" s="498"/>
      <c r="NGD160" s="498"/>
      <c r="NGE160" s="498"/>
      <c r="NGF160" s="498"/>
      <c r="NGG160" s="498"/>
      <c r="NGH160" s="498"/>
      <c r="NGI160" s="498"/>
      <c r="NGJ160" s="498"/>
      <c r="NGK160" s="498"/>
      <c r="NGL160" s="498"/>
      <c r="NGM160" s="498"/>
      <c r="NGN160" s="498"/>
      <c r="NGO160" s="498"/>
      <c r="NGP160" s="498"/>
      <c r="NGQ160" s="498"/>
      <c r="NGR160" s="498"/>
      <c r="NGS160" s="498"/>
      <c r="NGT160" s="498"/>
      <c r="NGU160" s="498"/>
      <c r="NGV160" s="498"/>
      <c r="NGW160" s="498"/>
      <c r="NGX160" s="498"/>
      <c r="NGY160" s="498"/>
      <c r="NGZ160" s="498"/>
      <c r="NHA160" s="498"/>
      <c r="NHB160" s="498"/>
      <c r="NHC160" s="498"/>
      <c r="NHD160" s="498"/>
      <c r="NHE160" s="498"/>
      <c r="NHF160" s="498"/>
      <c r="NHG160" s="498"/>
      <c r="NHH160" s="498"/>
      <c r="NHI160" s="498"/>
      <c r="NHJ160" s="498"/>
      <c r="NHK160" s="498"/>
      <c r="NHL160" s="498"/>
      <c r="NHM160" s="498"/>
      <c r="NHN160" s="498"/>
      <c r="NHO160" s="498"/>
      <c r="NHP160" s="498"/>
      <c r="NHQ160" s="498"/>
      <c r="NHR160" s="498"/>
      <c r="NHS160" s="498"/>
      <c r="NHT160" s="498"/>
      <c r="NHU160" s="498"/>
      <c r="NHV160" s="498"/>
      <c r="NHW160" s="498"/>
      <c r="NHX160" s="498"/>
      <c r="NHY160" s="498"/>
      <c r="NHZ160" s="498"/>
      <c r="NIA160" s="498"/>
      <c r="NIB160" s="498"/>
      <c r="NIC160" s="498"/>
      <c r="NID160" s="498"/>
      <c r="NIE160" s="498"/>
      <c r="NIF160" s="498"/>
      <c r="NIG160" s="498"/>
      <c r="NIH160" s="498"/>
      <c r="NII160" s="498"/>
      <c r="NIJ160" s="498"/>
      <c r="NIK160" s="498"/>
      <c r="NIL160" s="498"/>
      <c r="NIM160" s="498"/>
      <c r="NIN160" s="498"/>
      <c r="NIO160" s="498"/>
      <c r="NIP160" s="498"/>
      <c r="NIQ160" s="498"/>
      <c r="NIR160" s="498"/>
      <c r="NIS160" s="498"/>
      <c r="NIT160" s="498"/>
      <c r="NIU160" s="498"/>
      <c r="NIV160" s="498"/>
      <c r="NIW160" s="498"/>
      <c r="NIX160" s="498"/>
      <c r="NIY160" s="498"/>
      <c r="NIZ160" s="498"/>
      <c r="NJA160" s="498"/>
      <c r="NJB160" s="498"/>
      <c r="NJC160" s="498"/>
      <c r="NJD160" s="498"/>
      <c r="NJE160" s="498"/>
      <c r="NJF160" s="498"/>
      <c r="NJG160" s="498"/>
      <c r="NJH160" s="498"/>
      <c r="NJI160" s="498"/>
      <c r="NJJ160" s="498"/>
      <c r="NJK160" s="498"/>
      <c r="NJL160" s="498"/>
      <c r="NJM160" s="498"/>
      <c r="NJN160" s="498"/>
      <c r="NJO160" s="498"/>
      <c r="NJP160" s="498"/>
      <c r="NJQ160" s="498"/>
      <c r="NJR160" s="498"/>
      <c r="NJS160" s="498"/>
      <c r="NJT160" s="498"/>
      <c r="NJU160" s="498"/>
      <c r="NJV160" s="498"/>
      <c r="NJW160" s="498"/>
      <c r="NJX160" s="498"/>
      <c r="NJY160" s="498"/>
      <c r="NJZ160" s="498"/>
      <c r="NKA160" s="498"/>
      <c r="NKB160" s="498"/>
      <c r="NKC160" s="498"/>
      <c r="NKD160" s="498"/>
      <c r="NKE160" s="498"/>
      <c r="NKF160" s="498"/>
      <c r="NKG160" s="498"/>
      <c r="NKH160" s="498"/>
      <c r="NKI160" s="498"/>
      <c r="NKJ160" s="498"/>
      <c r="NKK160" s="498"/>
      <c r="NKL160" s="498"/>
      <c r="NKM160" s="498"/>
      <c r="NKN160" s="498"/>
      <c r="NKO160" s="498"/>
      <c r="NKP160" s="498"/>
      <c r="NKQ160" s="498"/>
      <c r="NKR160" s="498"/>
      <c r="NKS160" s="498"/>
      <c r="NKT160" s="498"/>
      <c r="NKU160" s="498"/>
      <c r="NKV160" s="498"/>
      <c r="NKW160" s="498"/>
      <c r="NKX160" s="498"/>
      <c r="NKY160" s="498"/>
      <c r="NKZ160" s="498"/>
      <c r="NLA160" s="498"/>
      <c r="NLB160" s="498"/>
      <c r="NLC160" s="498"/>
      <c r="NLD160" s="498"/>
      <c r="NLE160" s="498"/>
      <c r="NLF160" s="498"/>
      <c r="NLG160" s="498"/>
      <c r="NLH160" s="498"/>
      <c r="NLI160" s="498"/>
      <c r="NLJ160" s="498"/>
      <c r="NLK160" s="498"/>
      <c r="NLL160" s="498"/>
      <c r="NLM160" s="498"/>
      <c r="NLN160" s="498"/>
      <c r="NLO160" s="498"/>
      <c r="NLP160" s="498"/>
      <c r="NLQ160" s="498"/>
      <c r="NLR160" s="498"/>
      <c r="NLS160" s="498"/>
      <c r="NLT160" s="498"/>
      <c r="NLU160" s="498"/>
      <c r="NLV160" s="498"/>
      <c r="NLW160" s="498"/>
      <c r="NLX160" s="498"/>
      <c r="NLY160" s="498"/>
      <c r="NLZ160" s="498"/>
      <c r="NMA160" s="498"/>
      <c r="NMB160" s="498"/>
      <c r="NMC160" s="498"/>
      <c r="NMD160" s="498"/>
      <c r="NME160" s="498"/>
      <c r="NMF160" s="498"/>
      <c r="NMG160" s="498"/>
      <c r="NMH160" s="498"/>
      <c r="NMI160" s="498"/>
      <c r="NMJ160" s="498"/>
      <c r="NMK160" s="498"/>
      <c r="NML160" s="498"/>
      <c r="NMM160" s="498"/>
      <c r="NMN160" s="498"/>
      <c r="NMO160" s="498"/>
      <c r="NMP160" s="498"/>
      <c r="NMQ160" s="498"/>
      <c r="NMR160" s="498"/>
      <c r="NMS160" s="498"/>
      <c r="NMT160" s="498"/>
      <c r="NMU160" s="498"/>
      <c r="NMV160" s="498"/>
      <c r="NMW160" s="498"/>
      <c r="NMX160" s="498"/>
      <c r="NMY160" s="498"/>
      <c r="NMZ160" s="498"/>
      <c r="NNA160" s="498"/>
      <c r="NNB160" s="498"/>
      <c r="NNC160" s="498"/>
      <c r="NND160" s="498"/>
      <c r="NNE160" s="498"/>
      <c r="NNF160" s="498"/>
      <c r="NNG160" s="498"/>
      <c r="NNH160" s="498"/>
      <c r="NNI160" s="498"/>
      <c r="NNJ160" s="498"/>
      <c r="NNK160" s="498"/>
      <c r="NNL160" s="498"/>
      <c r="NNM160" s="498"/>
      <c r="NNN160" s="498"/>
      <c r="NNO160" s="498"/>
      <c r="NNP160" s="498"/>
      <c r="NNQ160" s="498"/>
      <c r="NNR160" s="498"/>
      <c r="NNS160" s="498"/>
      <c r="NNT160" s="498"/>
      <c r="NNU160" s="498"/>
      <c r="NNV160" s="498"/>
      <c r="NNW160" s="498"/>
      <c r="NNX160" s="498"/>
      <c r="NNY160" s="498"/>
      <c r="NNZ160" s="498"/>
      <c r="NOA160" s="498"/>
      <c r="NOB160" s="498"/>
      <c r="NOC160" s="498"/>
      <c r="NOD160" s="498"/>
      <c r="NOE160" s="498"/>
      <c r="NOF160" s="498"/>
      <c r="NOG160" s="498"/>
      <c r="NOH160" s="498"/>
      <c r="NOI160" s="498"/>
      <c r="NOJ160" s="498"/>
      <c r="NOK160" s="498"/>
      <c r="NOL160" s="498"/>
      <c r="NOM160" s="498"/>
      <c r="NON160" s="498"/>
      <c r="NOO160" s="498"/>
      <c r="NOP160" s="498"/>
      <c r="NOQ160" s="498"/>
      <c r="NOR160" s="498"/>
      <c r="NOS160" s="498"/>
      <c r="NOT160" s="498"/>
      <c r="NOU160" s="498"/>
      <c r="NOV160" s="498"/>
      <c r="NOW160" s="498"/>
      <c r="NOX160" s="498"/>
      <c r="NOY160" s="498"/>
      <c r="NOZ160" s="498"/>
      <c r="NPA160" s="498"/>
      <c r="NPB160" s="498"/>
      <c r="NPC160" s="498"/>
      <c r="NPD160" s="498"/>
      <c r="NPE160" s="498"/>
      <c r="NPF160" s="498"/>
      <c r="NPG160" s="498"/>
      <c r="NPH160" s="498"/>
      <c r="NPI160" s="498"/>
      <c r="NPJ160" s="498"/>
      <c r="NPK160" s="498"/>
      <c r="NPL160" s="498"/>
      <c r="NPM160" s="498"/>
      <c r="NPN160" s="498"/>
      <c r="NPO160" s="498"/>
      <c r="NPP160" s="498"/>
      <c r="NPQ160" s="498"/>
      <c r="NPR160" s="498"/>
      <c r="NPS160" s="498"/>
      <c r="NPT160" s="498"/>
      <c r="NPU160" s="498"/>
      <c r="NPV160" s="498"/>
      <c r="NPW160" s="498"/>
      <c r="NPX160" s="498"/>
      <c r="NPY160" s="498"/>
      <c r="NPZ160" s="498"/>
      <c r="NQA160" s="498"/>
      <c r="NQB160" s="498"/>
      <c r="NQC160" s="498"/>
      <c r="NQD160" s="498"/>
      <c r="NQE160" s="498"/>
      <c r="NQF160" s="498"/>
      <c r="NQG160" s="498"/>
      <c r="NQH160" s="498"/>
      <c r="NQI160" s="498"/>
      <c r="NQJ160" s="498"/>
      <c r="NQK160" s="498"/>
      <c r="NQL160" s="498"/>
      <c r="NQM160" s="498"/>
      <c r="NQN160" s="498"/>
      <c r="NQO160" s="498"/>
      <c r="NQP160" s="498"/>
      <c r="NQQ160" s="498"/>
      <c r="NQR160" s="498"/>
      <c r="NQS160" s="498"/>
      <c r="NQT160" s="498"/>
      <c r="NQU160" s="498"/>
      <c r="NQV160" s="498"/>
      <c r="NQW160" s="498"/>
      <c r="NQX160" s="498"/>
      <c r="NQY160" s="498"/>
      <c r="NQZ160" s="498"/>
      <c r="NRA160" s="498"/>
      <c r="NRB160" s="498"/>
      <c r="NRC160" s="498"/>
      <c r="NRD160" s="498"/>
      <c r="NRE160" s="498"/>
      <c r="NRF160" s="498"/>
      <c r="NRG160" s="498"/>
      <c r="NRH160" s="498"/>
      <c r="NRI160" s="498"/>
      <c r="NRJ160" s="498"/>
      <c r="NRK160" s="498"/>
      <c r="NRL160" s="498"/>
      <c r="NRM160" s="498"/>
      <c r="NRN160" s="498"/>
      <c r="NRO160" s="498"/>
      <c r="NRP160" s="498"/>
      <c r="NRQ160" s="498"/>
      <c r="NRR160" s="498"/>
      <c r="NRS160" s="498"/>
      <c r="NRT160" s="498"/>
      <c r="NRU160" s="498"/>
      <c r="NRV160" s="498"/>
      <c r="NRW160" s="498"/>
      <c r="NRX160" s="498"/>
      <c r="NRY160" s="498"/>
      <c r="NRZ160" s="498"/>
      <c r="NSA160" s="498"/>
      <c r="NSB160" s="498"/>
      <c r="NSC160" s="498"/>
      <c r="NSD160" s="498"/>
      <c r="NSE160" s="498"/>
      <c r="NSF160" s="498"/>
      <c r="NSG160" s="498"/>
      <c r="NSH160" s="498"/>
      <c r="NSI160" s="498"/>
      <c r="NSJ160" s="498"/>
      <c r="NSK160" s="498"/>
      <c r="NSL160" s="498"/>
      <c r="NSM160" s="498"/>
      <c r="NSN160" s="498"/>
      <c r="NSO160" s="498"/>
      <c r="NSP160" s="498"/>
      <c r="NSQ160" s="498"/>
      <c r="NSR160" s="498"/>
      <c r="NSS160" s="498"/>
      <c r="NST160" s="498"/>
      <c r="NSU160" s="498"/>
      <c r="NSV160" s="498"/>
      <c r="NSW160" s="498"/>
      <c r="NSX160" s="498"/>
      <c r="NSY160" s="498"/>
      <c r="NSZ160" s="498"/>
      <c r="NTA160" s="498"/>
      <c r="NTB160" s="498"/>
      <c r="NTC160" s="498"/>
      <c r="NTD160" s="498"/>
      <c r="NTE160" s="498"/>
      <c r="NTF160" s="498"/>
      <c r="NTG160" s="498"/>
      <c r="NTH160" s="498"/>
      <c r="NTI160" s="498"/>
      <c r="NTJ160" s="498"/>
      <c r="NTK160" s="498"/>
      <c r="NTL160" s="498"/>
      <c r="NTM160" s="498"/>
      <c r="NTN160" s="498"/>
      <c r="NTO160" s="498"/>
      <c r="NTP160" s="498"/>
      <c r="NTQ160" s="498"/>
      <c r="NTR160" s="498"/>
      <c r="NTS160" s="498"/>
      <c r="NTT160" s="498"/>
      <c r="NTU160" s="498"/>
      <c r="NTV160" s="498"/>
      <c r="NTW160" s="498"/>
      <c r="NTX160" s="498"/>
      <c r="NTY160" s="498"/>
      <c r="NTZ160" s="498"/>
      <c r="NUA160" s="498"/>
      <c r="NUB160" s="498"/>
      <c r="NUC160" s="498"/>
      <c r="NUD160" s="498"/>
      <c r="NUE160" s="498"/>
      <c r="NUF160" s="498"/>
      <c r="NUG160" s="498"/>
      <c r="NUH160" s="498"/>
      <c r="NUI160" s="498"/>
      <c r="NUJ160" s="498"/>
      <c r="NUK160" s="498"/>
      <c r="NUL160" s="498"/>
      <c r="NUM160" s="498"/>
      <c r="NUN160" s="498"/>
      <c r="NUO160" s="498"/>
      <c r="NUP160" s="498"/>
      <c r="NUQ160" s="498"/>
      <c r="NUR160" s="498"/>
      <c r="NUS160" s="498"/>
      <c r="NUT160" s="498"/>
      <c r="NUU160" s="498"/>
      <c r="NUV160" s="498"/>
      <c r="NUW160" s="498"/>
      <c r="NUX160" s="498"/>
      <c r="NUY160" s="498"/>
      <c r="NUZ160" s="498"/>
      <c r="NVA160" s="498"/>
      <c r="NVB160" s="498"/>
      <c r="NVC160" s="498"/>
      <c r="NVD160" s="498"/>
      <c r="NVE160" s="498"/>
      <c r="NVF160" s="498"/>
      <c r="NVG160" s="498"/>
      <c r="NVH160" s="498"/>
      <c r="NVI160" s="498"/>
      <c r="NVJ160" s="498"/>
      <c r="NVK160" s="498"/>
      <c r="NVL160" s="498"/>
      <c r="NVM160" s="498"/>
      <c r="NVN160" s="498"/>
      <c r="NVO160" s="498"/>
      <c r="NVP160" s="498"/>
      <c r="NVQ160" s="498"/>
      <c r="NVR160" s="498"/>
      <c r="NVS160" s="498"/>
      <c r="NVT160" s="498"/>
      <c r="NVU160" s="498"/>
      <c r="NVV160" s="498"/>
      <c r="NVW160" s="498"/>
      <c r="NVX160" s="498"/>
      <c r="NVY160" s="498"/>
      <c r="NVZ160" s="498"/>
      <c r="NWA160" s="498"/>
      <c r="NWB160" s="498"/>
      <c r="NWC160" s="498"/>
      <c r="NWD160" s="498"/>
      <c r="NWE160" s="498"/>
      <c r="NWF160" s="498"/>
      <c r="NWG160" s="498"/>
      <c r="NWH160" s="498"/>
      <c r="NWI160" s="498"/>
      <c r="NWJ160" s="498"/>
      <c r="NWK160" s="498"/>
      <c r="NWL160" s="498"/>
      <c r="NWM160" s="498"/>
      <c r="NWN160" s="498"/>
      <c r="NWO160" s="498"/>
      <c r="NWP160" s="498"/>
      <c r="NWQ160" s="498"/>
      <c r="NWR160" s="498"/>
      <c r="NWS160" s="498"/>
      <c r="NWT160" s="498"/>
      <c r="NWU160" s="498"/>
      <c r="NWV160" s="498"/>
      <c r="NWW160" s="498"/>
      <c r="NWX160" s="498"/>
      <c r="NWY160" s="498"/>
      <c r="NWZ160" s="498"/>
      <c r="NXA160" s="498"/>
      <c r="NXB160" s="498"/>
      <c r="NXC160" s="498"/>
      <c r="NXD160" s="498"/>
      <c r="NXE160" s="498"/>
      <c r="NXF160" s="498"/>
      <c r="NXG160" s="498"/>
      <c r="NXH160" s="498"/>
      <c r="NXI160" s="498"/>
      <c r="NXJ160" s="498"/>
      <c r="NXK160" s="498"/>
      <c r="NXL160" s="498"/>
      <c r="NXM160" s="498"/>
      <c r="NXN160" s="498"/>
      <c r="NXO160" s="498"/>
      <c r="NXP160" s="498"/>
      <c r="NXQ160" s="498"/>
      <c r="NXR160" s="498"/>
      <c r="NXS160" s="498"/>
      <c r="NXT160" s="498"/>
      <c r="NXU160" s="498"/>
      <c r="NXV160" s="498"/>
      <c r="NXW160" s="498"/>
      <c r="NXX160" s="498"/>
      <c r="NXY160" s="498"/>
      <c r="NXZ160" s="498"/>
      <c r="NYA160" s="498"/>
      <c r="NYB160" s="498"/>
      <c r="NYC160" s="498"/>
      <c r="NYD160" s="498"/>
      <c r="NYE160" s="498"/>
      <c r="NYF160" s="498"/>
      <c r="NYG160" s="498"/>
      <c r="NYH160" s="498"/>
      <c r="NYI160" s="498"/>
      <c r="NYJ160" s="498"/>
      <c r="NYK160" s="498"/>
      <c r="NYL160" s="498"/>
      <c r="NYM160" s="498"/>
      <c r="NYN160" s="498"/>
      <c r="NYO160" s="498"/>
      <c r="NYP160" s="498"/>
      <c r="NYQ160" s="498"/>
      <c r="NYR160" s="498"/>
      <c r="NYS160" s="498"/>
      <c r="NYT160" s="498"/>
      <c r="NYU160" s="498"/>
      <c r="NYV160" s="498"/>
      <c r="NYW160" s="498"/>
      <c r="NYX160" s="498"/>
      <c r="NYY160" s="498"/>
      <c r="NYZ160" s="498"/>
      <c r="NZA160" s="498"/>
      <c r="NZB160" s="498"/>
      <c r="NZC160" s="498"/>
      <c r="NZD160" s="498"/>
      <c r="NZE160" s="498"/>
      <c r="NZF160" s="498"/>
      <c r="NZG160" s="498"/>
      <c r="NZH160" s="498"/>
      <c r="NZI160" s="498"/>
      <c r="NZJ160" s="498"/>
      <c r="NZK160" s="498"/>
      <c r="NZL160" s="498"/>
      <c r="NZM160" s="498"/>
      <c r="NZN160" s="498"/>
      <c r="NZO160" s="498"/>
      <c r="NZP160" s="498"/>
      <c r="NZQ160" s="498"/>
      <c r="NZR160" s="498"/>
      <c r="NZS160" s="498"/>
      <c r="NZT160" s="498"/>
      <c r="NZU160" s="498"/>
      <c r="NZV160" s="498"/>
      <c r="NZW160" s="498"/>
      <c r="NZX160" s="498"/>
      <c r="NZY160" s="498"/>
      <c r="NZZ160" s="498"/>
      <c r="OAA160" s="498"/>
      <c r="OAB160" s="498"/>
      <c r="OAC160" s="498"/>
      <c r="OAD160" s="498"/>
      <c r="OAE160" s="498"/>
      <c r="OAF160" s="498"/>
      <c r="OAG160" s="498"/>
      <c r="OAH160" s="498"/>
      <c r="OAI160" s="498"/>
      <c r="OAJ160" s="498"/>
      <c r="OAK160" s="498"/>
      <c r="OAL160" s="498"/>
      <c r="OAM160" s="498"/>
      <c r="OAN160" s="498"/>
      <c r="OAO160" s="498"/>
      <c r="OAP160" s="498"/>
      <c r="OAQ160" s="498"/>
      <c r="OAR160" s="498"/>
      <c r="OAS160" s="498"/>
      <c r="OAT160" s="498"/>
      <c r="OAU160" s="498"/>
      <c r="OAV160" s="498"/>
      <c r="OAW160" s="498"/>
      <c r="OAX160" s="498"/>
      <c r="OAY160" s="498"/>
      <c r="OAZ160" s="498"/>
      <c r="OBA160" s="498"/>
      <c r="OBB160" s="498"/>
      <c r="OBC160" s="498"/>
      <c r="OBD160" s="498"/>
      <c r="OBE160" s="498"/>
      <c r="OBF160" s="498"/>
      <c r="OBG160" s="498"/>
      <c r="OBH160" s="498"/>
      <c r="OBI160" s="498"/>
      <c r="OBJ160" s="498"/>
      <c r="OBK160" s="498"/>
      <c r="OBL160" s="498"/>
      <c r="OBM160" s="498"/>
      <c r="OBN160" s="498"/>
      <c r="OBO160" s="498"/>
      <c r="OBP160" s="498"/>
      <c r="OBQ160" s="498"/>
      <c r="OBR160" s="498"/>
      <c r="OBS160" s="498"/>
      <c r="OBT160" s="498"/>
      <c r="OBU160" s="498"/>
      <c r="OBV160" s="498"/>
      <c r="OBW160" s="498"/>
      <c r="OBX160" s="498"/>
      <c r="OBY160" s="498"/>
      <c r="OBZ160" s="498"/>
      <c r="OCA160" s="498"/>
      <c r="OCB160" s="498"/>
      <c r="OCC160" s="498"/>
      <c r="OCD160" s="498"/>
      <c r="OCE160" s="498"/>
      <c r="OCF160" s="498"/>
      <c r="OCG160" s="498"/>
      <c r="OCH160" s="498"/>
      <c r="OCI160" s="498"/>
      <c r="OCJ160" s="498"/>
      <c r="OCK160" s="498"/>
      <c r="OCL160" s="498"/>
      <c r="OCM160" s="498"/>
      <c r="OCN160" s="498"/>
      <c r="OCO160" s="498"/>
      <c r="OCP160" s="498"/>
      <c r="OCQ160" s="498"/>
      <c r="OCR160" s="498"/>
      <c r="OCS160" s="498"/>
      <c r="OCT160" s="498"/>
      <c r="OCU160" s="498"/>
      <c r="OCV160" s="498"/>
      <c r="OCW160" s="498"/>
      <c r="OCX160" s="498"/>
      <c r="OCY160" s="498"/>
      <c r="OCZ160" s="498"/>
      <c r="ODA160" s="498"/>
      <c r="ODB160" s="498"/>
      <c r="ODC160" s="498"/>
      <c r="ODD160" s="498"/>
      <c r="ODE160" s="498"/>
      <c r="ODF160" s="498"/>
      <c r="ODG160" s="498"/>
      <c r="ODH160" s="498"/>
      <c r="ODI160" s="498"/>
      <c r="ODJ160" s="498"/>
      <c r="ODK160" s="498"/>
      <c r="ODL160" s="498"/>
      <c r="ODM160" s="498"/>
      <c r="ODN160" s="498"/>
      <c r="ODO160" s="498"/>
      <c r="ODP160" s="498"/>
      <c r="ODQ160" s="498"/>
      <c r="ODR160" s="498"/>
      <c r="ODS160" s="498"/>
      <c r="ODT160" s="498"/>
      <c r="ODU160" s="498"/>
      <c r="ODV160" s="498"/>
      <c r="ODW160" s="498"/>
      <c r="ODX160" s="498"/>
      <c r="ODY160" s="498"/>
      <c r="ODZ160" s="498"/>
      <c r="OEA160" s="498"/>
      <c r="OEB160" s="498"/>
      <c r="OEC160" s="498"/>
      <c r="OED160" s="498"/>
      <c r="OEE160" s="498"/>
      <c r="OEF160" s="498"/>
      <c r="OEG160" s="498"/>
      <c r="OEH160" s="498"/>
      <c r="OEI160" s="498"/>
      <c r="OEJ160" s="498"/>
      <c r="OEK160" s="498"/>
      <c r="OEL160" s="498"/>
      <c r="OEM160" s="498"/>
      <c r="OEN160" s="498"/>
      <c r="OEO160" s="498"/>
      <c r="OEP160" s="498"/>
      <c r="OEQ160" s="498"/>
      <c r="OER160" s="498"/>
      <c r="OES160" s="498"/>
      <c r="OET160" s="498"/>
      <c r="OEU160" s="498"/>
      <c r="OEV160" s="498"/>
      <c r="OEW160" s="498"/>
      <c r="OEX160" s="498"/>
      <c r="OEY160" s="498"/>
      <c r="OEZ160" s="498"/>
      <c r="OFA160" s="498"/>
      <c r="OFB160" s="498"/>
      <c r="OFC160" s="498"/>
      <c r="OFD160" s="498"/>
      <c r="OFE160" s="498"/>
      <c r="OFF160" s="498"/>
      <c r="OFG160" s="498"/>
      <c r="OFH160" s="498"/>
      <c r="OFI160" s="498"/>
      <c r="OFJ160" s="498"/>
      <c r="OFK160" s="498"/>
      <c r="OFL160" s="498"/>
      <c r="OFM160" s="498"/>
      <c r="OFN160" s="498"/>
      <c r="OFO160" s="498"/>
      <c r="OFP160" s="498"/>
      <c r="OFQ160" s="498"/>
      <c r="OFR160" s="498"/>
      <c r="OFS160" s="498"/>
      <c r="OFT160" s="498"/>
      <c r="OFU160" s="498"/>
      <c r="OFV160" s="498"/>
      <c r="OFW160" s="498"/>
      <c r="OFX160" s="498"/>
      <c r="OFY160" s="498"/>
      <c r="OFZ160" s="498"/>
      <c r="OGA160" s="498"/>
      <c r="OGB160" s="498"/>
      <c r="OGC160" s="498"/>
      <c r="OGD160" s="498"/>
      <c r="OGE160" s="498"/>
      <c r="OGF160" s="498"/>
      <c r="OGG160" s="498"/>
      <c r="OGH160" s="498"/>
      <c r="OGI160" s="498"/>
      <c r="OGJ160" s="498"/>
      <c r="OGK160" s="498"/>
      <c r="OGL160" s="498"/>
      <c r="OGM160" s="498"/>
      <c r="OGN160" s="498"/>
      <c r="OGO160" s="498"/>
      <c r="OGP160" s="498"/>
      <c r="OGQ160" s="498"/>
      <c r="OGR160" s="498"/>
      <c r="OGS160" s="498"/>
      <c r="OGT160" s="498"/>
      <c r="OGU160" s="498"/>
      <c r="OGV160" s="498"/>
      <c r="OGW160" s="498"/>
      <c r="OGX160" s="498"/>
      <c r="OGY160" s="498"/>
      <c r="OGZ160" s="498"/>
      <c r="OHA160" s="498"/>
      <c r="OHB160" s="498"/>
      <c r="OHC160" s="498"/>
      <c r="OHD160" s="498"/>
      <c r="OHE160" s="498"/>
      <c r="OHF160" s="498"/>
      <c r="OHG160" s="498"/>
      <c r="OHH160" s="498"/>
      <c r="OHI160" s="498"/>
      <c r="OHJ160" s="498"/>
      <c r="OHK160" s="498"/>
      <c r="OHL160" s="498"/>
      <c r="OHM160" s="498"/>
      <c r="OHN160" s="498"/>
      <c r="OHO160" s="498"/>
      <c r="OHP160" s="498"/>
      <c r="OHQ160" s="498"/>
      <c r="OHR160" s="498"/>
      <c r="OHS160" s="498"/>
      <c r="OHT160" s="498"/>
      <c r="OHU160" s="498"/>
      <c r="OHV160" s="498"/>
      <c r="OHW160" s="498"/>
      <c r="OHX160" s="498"/>
      <c r="OHY160" s="498"/>
      <c r="OHZ160" s="498"/>
      <c r="OIA160" s="498"/>
      <c r="OIB160" s="498"/>
      <c r="OIC160" s="498"/>
      <c r="OID160" s="498"/>
      <c r="OIE160" s="498"/>
      <c r="OIF160" s="498"/>
      <c r="OIG160" s="498"/>
      <c r="OIH160" s="498"/>
      <c r="OII160" s="498"/>
      <c r="OIJ160" s="498"/>
      <c r="OIK160" s="498"/>
      <c r="OIL160" s="498"/>
      <c r="OIM160" s="498"/>
      <c r="OIN160" s="498"/>
      <c r="OIO160" s="498"/>
      <c r="OIP160" s="498"/>
      <c r="OIQ160" s="498"/>
      <c r="OIR160" s="498"/>
      <c r="OIS160" s="498"/>
      <c r="OIT160" s="498"/>
      <c r="OIU160" s="498"/>
      <c r="OIV160" s="498"/>
      <c r="OIW160" s="498"/>
      <c r="OIX160" s="498"/>
      <c r="OIY160" s="498"/>
      <c r="OIZ160" s="498"/>
      <c r="OJA160" s="498"/>
      <c r="OJB160" s="498"/>
      <c r="OJC160" s="498"/>
      <c r="OJD160" s="498"/>
      <c r="OJE160" s="498"/>
      <c r="OJF160" s="498"/>
      <c r="OJG160" s="498"/>
      <c r="OJH160" s="498"/>
      <c r="OJI160" s="498"/>
      <c r="OJJ160" s="498"/>
      <c r="OJK160" s="498"/>
      <c r="OJL160" s="498"/>
      <c r="OJM160" s="498"/>
      <c r="OJN160" s="498"/>
      <c r="OJO160" s="498"/>
      <c r="OJP160" s="498"/>
      <c r="OJQ160" s="498"/>
      <c r="OJR160" s="498"/>
      <c r="OJS160" s="498"/>
      <c r="OJT160" s="498"/>
      <c r="OJU160" s="498"/>
      <c r="OJV160" s="498"/>
      <c r="OJW160" s="498"/>
      <c r="OJX160" s="498"/>
      <c r="OJY160" s="498"/>
      <c r="OJZ160" s="498"/>
      <c r="OKA160" s="498"/>
      <c r="OKB160" s="498"/>
      <c r="OKC160" s="498"/>
      <c r="OKD160" s="498"/>
      <c r="OKE160" s="498"/>
      <c r="OKF160" s="498"/>
      <c r="OKG160" s="498"/>
      <c r="OKH160" s="498"/>
      <c r="OKI160" s="498"/>
      <c r="OKJ160" s="498"/>
      <c r="OKK160" s="498"/>
      <c r="OKL160" s="498"/>
      <c r="OKM160" s="498"/>
      <c r="OKN160" s="498"/>
      <c r="OKO160" s="498"/>
      <c r="OKP160" s="498"/>
      <c r="OKQ160" s="498"/>
      <c r="OKR160" s="498"/>
      <c r="OKS160" s="498"/>
      <c r="OKT160" s="498"/>
      <c r="OKU160" s="498"/>
      <c r="OKV160" s="498"/>
      <c r="OKW160" s="498"/>
      <c r="OKX160" s="498"/>
      <c r="OKY160" s="498"/>
      <c r="OKZ160" s="498"/>
      <c r="OLA160" s="498"/>
      <c r="OLB160" s="498"/>
      <c r="OLC160" s="498"/>
      <c r="OLD160" s="498"/>
      <c r="OLE160" s="498"/>
      <c r="OLF160" s="498"/>
      <c r="OLG160" s="498"/>
      <c r="OLH160" s="498"/>
      <c r="OLI160" s="498"/>
      <c r="OLJ160" s="498"/>
      <c r="OLK160" s="498"/>
      <c r="OLL160" s="498"/>
      <c r="OLM160" s="498"/>
      <c r="OLN160" s="498"/>
      <c r="OLO160" s="498"/>
      <c r="OLP160" s="498"/>
      <c r="OLQ160" s="498"/>
      <c r="OLR160" s="498"/>
      <c r="OLS160" s="498"/>
      <c r="OLT160" s="498"/>
      <c r="OLU160" s="498"/>
      <c r="OLV160" s="498"/>
      <c r="OLW160" s="498"/>
      <c r="OLX160" s="498"/>
      <c r="OLY160" s="498"/>
      <c r="OLZ160" s="498"/>
      <c r="OMA160" s="498"/>
      <c r="OMB160" s="498"/>
      <c r="OMC160" s="498"/>
      <c r="OMD160" s="498"/>
      <c r="OME160" s="498"/>
      <c r="OMF160" s="498"/>
      <c r="OMG160" s="498"/>
      <c r="OMH160" s="498"/>
      <c r="OMI160" s="498"/>
      <c r="OMJ160" s="498"/>
      <c r="OMK160" s="498"/>
      <c r="OML160" s="498"/>
      <c r="OMM160" s="498"/>
      <c r="OMN160" s="498"/>
      <c r="OMO160" s="498"/>
      <c r="OMP160" s="498"/>
      <c r="OMQ160" s="498"/>
      <c r="OMR160" s="498"/>
      <c r="OMS160" s="498"/>
      <c r="OMT160" s="498"/>
      <c r="OMU160" s="498"/>
      <c r="OMV160" s="498"/>
      <c r="OMW160" s="498"/>
      <c r="OMX160" s="498"/>
      <c r="OMY160" s="498"/>
      <c r="OMZ160" s="498"/>
      <c r="ONA160" s="498"/>
      <c r="ONB160" s="498"/>
      <c r="ONC160" s="498"/>
      <c r="OND160" s="498"/>
      <c r="ONE160" s="498"/>
      <c r="ONF160" s="498"/>
      <c r="ONG160" s="498"/>
      <c r="ONH160" s="498"/>
      <c r="ONI160" s="498"/>
      <c r="ONJ160" s="498"/>
      <c r="ONK160" s="498"/>
      <c r="ONL160" s="498"/>
      <c r="ONM160" s="498"/>
      <c r="ONN160" s="498"/>
      <c r="ONO160" s="498"/>
      <c r="ONP160" s="498"/>
      <c r="ONQ160" s="498"/>
      <c r="ONR160" s="498"/>
      <c r="ONS160" s="498"/>
      <c r="ONT160" s="498"/>
      <c r="ONU160" s="498"/>
      <c r="ONV160" s="498"/>
      <c r="ONW160" s="498"/>
      <c r="ONX160" s="498"/>
      <c r="ONY160" s="498"/>
      <c r="ONZ160" s="498"/>
      <c r="OOA160" s="498"/>
      <c r="OOB160" s="498"/>
      <c r="OOC160" s="498"/>
      <c r="OOD160" s="498"/>
      <c r="OOE160" s="498"/>
      <c r="OOF160" s="498"/>
      <c r="OOG160" s="498"/>
      <c r="OOH160" s="498"/>
      <c r="OOI160" s="498"/>
      <c r="OOJ160" s="498"/>
      <c r="OOK160" s="498"/>
      <c r="OOL160" s="498"/>
      <c r="OOM160" s="498"/>
      <c r="OON160" s="498"/>
      <c r="OOO160" s="498"/>
      <c r="OOP160" s="498"/>
      <c r="OOQ160" s="498"/>
      <c r="OOR160" s="498"/>
      <c r="OOS160" s="498"/>
      <c r="OOT160" s="498"/>
      <c r="OOU160" s="498"/>
      <c r="OOV160" s="498"/>
      <c r="OOW160" s="498"/>
      <c r="OOX160" s="498"/>
      <c r="OOY160" s="498"/>
      <c r="OOZ160" s="498"/>
      <c r="OPA160" s="498"/>
      <c r="OPB160" s="498"/>
      <c r="OPC160" s="498"/>
      <c r="OPD160" s="498"/>
      <c r="OPE160" s="498"/>
      <c r="OPF160" s="498"/>
      <c r="OPG160" s="498"/>
      <c r="OPH160" s="498"/>
      <c r="OPI160" s="498"/>
      <c r="OPJ160" s="498"/>
      <c r="OPK160" s="498"/>
      <c r="OPL160" s="498"/>
      <c r="OPM160" s="498"/>
      <c r="OPN160" s="498"/>
      <c r="OPO160" s="498"/>
      <c r="OPP160" s="498"/>
      <c r="OPQ160" s="498"/>
      <c r="OPR160" s="498"/>
      <c r="OPS160" s="498"/>
      <c r="OPT160" s="498"/>
      <c r="OPU160" s="498"/>
      <c r="OPV160" s="498"/>
      <c r="OPW160" s="498"/>
      <c r="OPX160" s="498"/>
      <c r="OPY160" s="498"/>
      <c r="OPZ160" s="498"/>
      <c r="OQA160" s="498"/>
      <c r="OQB160" s="498"/>
      <c r="OQC160" s="498"/>
      <c r="OQD160" s="498"/>
      <c r="OQE160" s="498"/>
      <c r="OQF160" s="498"/>
      <c r="OQG160" s="498"/>
      <c r="OQH160" s="498"/>
      <c r="OQI160" s="498"/>
      <c r="OQJ160" s="498"/>
      <c r="OQK160" s="498"/>
      <c r="OQL160" s="498"/>
      <c r="OQM160" s="498"/>
      <c r="OQN160" s="498"/>
      <c r="OQO160" s="498"/>
      <c r="OQP160" s="498"/>
      <c r="OQQ160" s="498"/>
      <c r="OQR160" s="498"/>
      <c r="OQS160" s="498"/>
      <c r="OQT160" s="498"/>
      <c r="OQU160" s="498"/>
      <c r="OQV160" s="498"/>
      <c r="OQW160" s="498"/>
      <c r="OQX160" s="498"/>
      <c r="OQY160" s="498"/>
      <c r="OQZ160" s="498"/>
      <c r="ORA160" s="498"/>
      <c r="ORB160" s="498"/>
      <c r="ORC160" s="498"/>
      <c r="ORD160" s="498"/>
      <c r="ORE160" s="498"/>
      <c r="ORF160" s="498"/>
      <c r="ORG160" s="498"/>
      <c r="ORH160" s="498"/>
      <c r="ORI160" s="498"/>
      <c r="ORJ160" s="498"/>
      <c r="ORK160" s="498"/>
      <c r="ORL160" s="498"/>
      <c r="ORM160" s="498"/>
      <c r="ORN160" s="498"/>
      <c r="ORO160" s="498"/>
      <c r="ORP160" s="498"/>
      <c r="ORQ160" s="498"/>
      <c r="ORR160" s="498"/>
      <c r="ORS160" s="498"/>
      <c r="ORT160" s="498"/>
      <c r="ORU160" s="498"/>
      <c r="ORV160" s="498"/>
      <c r="ORW160" s="498"/>
      <c r="ORX160" s="498"/>
      <c r="ORY160" s="498"/>
      <c r="ORZ160" s="498"/>
      <c r="OSA160" s="498"/>
      <c r="OSB160" s="498"/>
      <c r="OSC160" s="498"/>
      <c r="OSD160" s="498"/>
      <c r="OSE160" s="498"/>
      <c r="OSF160" s="498"/>
      <c r="OSG160" s="498"/>
      <c r="OSH160" s="498"/>
      <c r="OSI160" s="498"/>
      <c r="OSJ160" s="498"/>
      <c r="OSK160" s="498"/>
      <c r="OSL160" s="498"/>
      <c r="OSM160" s="498"/>
      <c r="OSN160" s="498"/>
      <c r="OSO160" s="498"/>
      <c r="OSP160" s="498"/>
      <c r="OSQ160" s="498"/>
      <c r="OSR160" s="498"/>
      <c r="OSS160" s="498"/>
      <c r="OST160" s="498"/>
      <c r="OSU160" s="498"/>
      <c r="OSV160" s="498"/>
      <c r="OSW160" s="498"/>
      <c r="OSX160" s="498"/>
      <c r="OSY160" s="498"/>
      <c r="OSZ160" s="498"/>
      <c r="OTA160" s="498"/>
      <c r="OTB160" s="498"/>
      <c r="OTC160" s="498"/>
      <c r="OTD160" s="498"/>
      <c r="OTE160" s="498"/>
      <c r="OTF160" s="498"/>
      <c r="OTG160" s="498"/>
      <c r="OTH160" s="498"/>
      <c r="OTI160" s="498"/>
      <c r="OTJ160" s="498"/>
      <c r="OTK160" s="498"/>
      <c r="OTL160" s="498"/>
      <c r="OTM160" s="498"/>
      <c r="OTN160" s="498"/>
      <c r="OTO160" s="498"/>
      <c r="OTP160" s="498"/>
      <c r="OTQ160" s="498"/>
      <c r="OTR160" s="498"/>
      <c r="OTS160" s="498"/>
      <c r="OTT160" s="498"/>
      <c r="OTU160" s="498"/>
      <c r="OTV160" s="498"/>
      <c r="OTW160" s="498"/>
      <c r="OTX160" s="498"/>
      <c r="OTY160" s="498"/>
      <c r="OTZ160" s="498"/>
      <c r="OUA160" s="498"/>
      <c r="OUB160" s="498"/>
      <c r="OUC160" s="498"/>
      <c r="OUD160" s="498"/>
      <c r="OUE160" s="498"/>
      <c r="OUF160" s="498"/>
      <c r="OUG160" s="498"/>
      <c r="OUH160" s="498"/>
      <c r="OUI160" s="498"/>
      <c r="OUJ160" s="498"/>
      <c r="OUK160" s="498"/>
      <c r="OUL160" s="498"/>
      <c r="OUM160" s="498"/>
      <c r="OUN160" s="498"/>
      <c r="OUO160" s="498"/>
      <c r="OUP160" s="498"/>
      <c r="OUQ160" s="498"/>
      <c r="OUR160" s="498"/>
      <c r="OUS160" s="498"/>
      <c r="OUT160" s="498"/>
      <c r="OUU160" s="498"/>
      <c r="OUV160" s="498"/>
      <c r="OUW160" s="498"/>
      <c r="OUX160" s="498"/>
      <c r="OUY160" s="498"/>
      <c r="OUZ160" s="498"/>
      <c r="OVA160" s="498"/>
      <c r="OVB160" s="498"/>
      <c r="OVC160" s="498"/>
      <c r="OVD160" s="498"/>
      <c r="OVE160" s="498"/>
      <c r="OVF160" s="498"/>
      <c r="OVG160" s="498"/>
      <c r="OVH160" s="498"/>
      <c r="OVI160" s="498"/>
      <c r="OVJ160" s="498"/>
      <c r="OVK160" s="498"/>
      <c r="OVL160" s="498"/>
      <c r="OVM160" s="498"/>
      <c r="OVN160" s="498"/>
      <c r="OVO160" s="498"/>
      <c r="OVP160" s="498"/>
      <c r="OVQ160" s="498"/>
      <c r="OVR160" s="498"/>
      <c r="OVS160" s="498"/>
      <c r="OVT160" s="498"/>
      <c r="OVU160" s="498"/>
      <c r="OVV160" s="498"/>
      <c r="OVW160" s="498"/>
      <c r="OVX160" s="498"/>
      <c r="OVY160" s="498"/>
      <c r="OVZ160" s="498"/>
      <c r="OWA160" s="498"/>
      <c r="OWB160" s="498"/>
      <c r="OWC160" s="498"/>
      <c r="OWD160" s="498"/>
      <c r="OWE160" s="498"/>
      <c r="OWF160" s="498"/>
      <c r="OWG160" s="498"/>
      <c r="OWH160" s="498"/>
      <c r="OWI160" s="498"/>
      <c r="OWJ160" s="498"/>
      <c r="OWK160" s="498"/>
      <c r="OWL160" s="498"/>
      <c r="OWM160" s="498"/>
      <c r="OWN160" s="498"/>
      <c r="OWO160" s="498"/>
      <c r="OWP160" s="498"/>
      <c r="OWQ160" s="498"/>
      <c r="OWR160" s="498"/>
      <c r="OWS160" s="498"/>
      <c r="OWT160" s="498"/>
      <c r="OWU160" s="498"/>
      <c r="OWV160" s="498"/>
      <c r="OWW160" s="498"/>
      <c r="OWX160" s="498"/>
      <c r="OWY160" s="498"/>
      <c r="OWZ160" s="498"/>
      <c r="OXA160" s="498"/>
      <c r="OXB160" s="498"/>
      <c r="OXC160" s="498"/>
      <c r="OXD160" s="498"/>
      <c r="OXE160" s="498"/>
      <c r="OXF160" s="498"/>
      <c r="OXG160" s="498"/>
      <c r="OXH160" s="498"/>
      <c r="OXI160" s="498"/>
      <c r="OXJ160" s="498"/>
      <c r="OXK160" s="498"/>
      <c r="OXL160" s="498"/>
      <c r="OXM160" s="498"/>
      <c r="OXN160" s="498"/>
      <c r="OXO160" s="498"/>
      <c r="OXP160" s="498"/>
      <c r="OXQ160" s="498"/>
      <c r="OXR160" s="498"/>
      <c r="OXS160" s="498"/>
      <c r="OXT160" s="498"/>
      <c r="OXU160" s="498"/>
      <c r="OXV160" s="498"/>
      <c r="OXW160" s="498"/>
      <c r="OXX160" s="498"/>
      <c r="OXY160" s="498"/>
      <c r="OXZ160" s="498"/>
      <c r="OYA160" s="498"/>
      <c r="OYB160" s="498"/>
      <c r="OYC160" s="498"/>
      <c r="OYD160" s="498"/>
      <c r="OYE160" s="498"/>
      <c r="OYF160" s="498"/>
      <c r="OYG160" s="498"/>
      <c r="OYH160" s="498"/>
      <c r="OYI160" s="498"/>
      <c r="OYJ160" s="498"/>
      <c r="OYK160" s="498"/>
      <c r="OYL160" s="498"/>
      <c r="OYM160" s="498"/>
      <c r="OYN160" s="498"/>
      <c r="OYO160" s="498"/>
      <c r="OYP160" s="498"/>
      <c r="OYQ160" s="498"/>
      <c r="OYR160" s="498"/>
      <c r="OYS160" s="498"/>
      <c r="OYT160" s="498"/>
      <c r="OYU160" s="498"/>
      <c r="OYV160" s="498"/>
      <c r="OYW160" s="498"/>
      <c r="OYX160" s="498"/>
      <c r="OYY160" s="498"/>
      <c r="OYZ160" s="498"/>
      <c r="OZA160" s="498"/>
      <c r="OZB160" s="498"/>
      <c r="OZC160" s="498"/>
      <c r="OZD160" s="498"/>
      <c r="OZE160" s="498"/>
      <c r="OZF160" s="498"/>
      <c r="OZG160" s="498"/>
      <c r="OZH160" s="498"/>
      <c r="OZI160" s="498"/>
      <c r="OZJ160" s="498"/>
      <c r="OZK160" s="498"/>
      <c r="OZL160" s="498"/>
      <c r="OZM160" s="498"/>
      <c r="OZN160" s="498"/>
      <c r="OZO160" s="498"/>
      <c r="OZP160" s="498"/>
      <c r="OZQ160" s="498"/>
      <c r="OZR160" s="498"/>
      <c r="OZS160" s="498"/>
      <c r="OZT160" s="498"/>
      <c r="OZU160" s="498"/>
      <c r="OZV160" s="498"/>
      <c r="OZW160" s="498"/>
      <c r="OZX160" s="498"/>
      <c r="OZY160" s="498"/>
      <c r="OZZ160" s="498"/>
      <c r="PAA160" s="498"/>
      <c r="PAB160" s="498"/>
      <c r="PAC160" s="498"/>
      <c r="PAD160" s="498"/>
      <c r="PAE160" s="498"/>
      <c r="PAF160" s="498"/>
      <c r="PAG160" s="498"/>
      <c r="PAH160" s="498"/>
      <c r="PAI160" s="498"/>
      <c r="PAJ160" s="498"/>
      <c r="PAK160" s="498"/>
      <c r="PAL160" s="498"/>
      <c r="PAM160" s="498"/>
      <c r="PAN160" s="498"/>
      <c r="PAO160" s="498"/>
      <c r="PAP160" s="498"/>
      <c r="PAQ160" s="498"/>
      <c r="PAR160" s="498"/>
      <c r="PAS160" s="498"/>
      <c r="PAT160" s="498"/>
      <c r="PAU160" s="498"/>
      <c r="PAV160" s="498"/>
      <c r="PAW160" s="498"/>
      <c r="PAX160" s="498"/>
      <c r="PAY160" s="498"/>
      <c r="PAZ160" s="498"/>
      <c r="PBA160" s="498"/>
      <c r="PBB160" s="498"/>
      <c r="PBC160" s="498"/>
      <c r="PBD160" s="498"/>
      <c r="PBE160" s="498"/>
      <c r="PBF160" s="498"/>
      <c r="PBG160" s="498"/>
      <c r="PBH160" s="498"/>
      <c r="PBI160" s="498"/>
      <c r="PBJ160" s="498"/>
      <c r="PBK160" s="498"/>
      <c r="PBL160" s="498"/>
      <c r="PBM160" s="498"/>
      <c r="PBN160" s="498"/>
      <c r="PBO160" s="498"/>
      <c r="PBP160" s="498"/>
      <c r="PBQ160" s="498"/>
      <c r="PBR160" s="498"/>
      <c r="PBS160" s="498"/>
      <c r="PBT160" s="498"/>
      <c r="PBU160" s="498"/>
      <c r="PBV160" s="498"/>
      <c r="PBW160" s="498"/>
      <c r="PBX160" s="498"/>
      <c r="PBY160" s="498"/>
      <c r="PBZ160" s="498"/>
      <c r="PCA160" s="498"/>
      <c r="PCB160" s="498"/>
      <c r="PCC160" s="498"/>
      <c r="PCD160" s="498"/>
      <c r="PCE160" s="498"/>
      <c r="PCF160" s="498"/>
      <c r="PCG160" s="498"/>
      <c r="PCH160" s="498"/>
      <c r="PCI160" s="498"/>
      <c r="PCJ160" s="498"/>
      <c r="PCK160" s="498"/>
      <c r="PCL160" s="498"/>
      <c r="PCM160" s="498"/>
      <c r="PCN160" s="498"/>
      <c r="PCO160" s="498"/>
      <c r="PCP160" s="498"/>
      <c r="PCQ160" s="498"/>
      <c r="PCR160" s="498"/>
      <c r="PCS160" s="498"/>
      <c r="PCT160" s="498"/>
      <c r="PCU160" s="498"/>
      <c r="PCV160" s="498"/>
      <c r="PCW160" s="498"/>
      <c r="PCX160" s="498"/>
      <c r="PCY160" s="498"/>
      <c r="PCZ160" s="498"/>
      <c r="PDA160" s="498"/>
      <c r="PDB160" s="498"/>
      <c r="PDC160" s="498"/>
      <c r="PDD160" s="498"/>
      <c r="PDE160" s="498"/>
      <c r="PDF160" s="498"/>
      <c r="PDG160" s="498"/>
      <c r="PDH160" s="498"/>
      <c r="PDI160" s="498"/>
      <c r="PDJ160" s="498"/>
      <c r="PDK160" s="498"/>
      <c r="PDL160" s="498"/>
      <c r="PDM160" s="498"/>
      <c r="PDN160" s="498"/>
      <c r="PDO160" s="498"/>
      <c r="PDP160" s="498"/>
      <c r="PDQ160" s="498"/>
      <c r="PDR160" s="498"/>
      <c r="PDS160" s="498"/>
      <c r="PDT160" s="498"/>
      <c r="PDU160" s="498"/>
      <c r="PDV160" s="498"/>
      <c r="PDW160" s="498"/>
      <c r="PDX160" s="498"/>
      <c r="PDY160" s="498"/>
      <c r="PDZ160" s="498"/>
      <c r="PEA160" s="498"/>
      <c r="PEB160" s="498"/>
      <c r="PEC160" s="498"/>
      <c r="PED160" s="498"/>
      <c r="PEE160" s="498"/>
      <c r="PEF160" s="498"/>
      <c r="PEG160" s="498"/>
      <c r="PEH160" s="498"/>
      <c r="PEI160" s="498"/>
      <c r="PEJ160" s="498"/>
      <c r="PEK160" s="498"/>
      <c r="PEL160" s="498"/>
      <c r="PEM160" s="498"/>
      <c r="PEN160" s="498"/>
      <c r="PEO160" s="498"/>
      <c r="PEP160" s="498"/>
      <c r="PEQ160" s="498"/>
      <c r="PER160" s="498"/>
      <c r="PES160" s="498"/>
      <c r="PET160" s="498"/>
      <c r="PEU160" s="498"/>
      <c r="PEV160" s="498"/>
      <c r="PEW160" s="498"/>
      <c r="PEX160" s="498"/>
      <c r="PEY160" s="498"/>
      <c r="PEZ160" s="498"/>
      <c r="PFA160" s="498"/>
      <c r="PFB160" s="498"/>
      <c r="PFC160" s="498"/>
      <c r="PFD160" s="498"/>
      <c r="PFE160" s="498"/>
      <c r="PFF160" s="498"/>
      <c r="PFG160" s="498"/>
      <c r="PFH160" s="498"/>
      <c r="PFI160" s="498"/>
      <c r="PFJ160" s="498"/>
      <c r="PFK160" s="498"/>
      <c r="PFL160" s="498"/>
      <c r="PFM160" s="498"/>
      <c r="PFN160" s="498"/>
      <c r="PFO160" s="498"/>
      <c r="PFP160" s="498"/>
      <c r="PFQ160" s="498"/>
      <c r="PFR160" s="498"/>
      <c r="PFS160" s="498"/>
      <c r="PFT160" s="498"/>
      <c r="PFU160" s="498"/>
      <c r="PFV160" s="498"/>
      <c r="PFW160" s="498"/>
      <c r="PFX160" s="498"/>
      <c r="PFY160" s="498"/>
      <c r="PFZ160" s="498"/>
      <c r="PGA160" s="498"/>
      <c r="PGB160" s="498"/>
      <c r="PGC160" s="498"/>
      <c r="PGD160" s="498"/>
      <c r="PGE160" s="498"/>
      <c r="PGF160" s="498"/>
      <c r="PGG160" s="498"/>
      <c r="PGH160" s="498"/>
      <c r="PGI160" s="498"/>
      <c r="PGJ160" s="498"/>
      <c r="PGK160" s="498"/>
      <c r="PGL160" s="498"/>
      <c r="PGM160" s="498"/>
      <c r="PGN160" s="498"/>
      <c r="PGO160" s="498"/>
      <c r="PGP160" s="498"/>
      <c r="PGQ160" s="498"/>
      <c r="PGR160" s="498"/>
      <c r="PGS160" s="498"/>
      <c r="PGT160" s="498"/>
      <c r="PGU160" s="498"/>
      <c r="PGV160" s="498"/>
      <c r="PGW160" s="498"/>
      <c r="PGX160" s="498"/>
      <c r="PGY160" s="498"/>
      <c r="PGZ160" s="498"/>
      <c r="PHA160" s="498"/>
      <c r="PHB160" s="498"/>
      <c r="PHC160" s="498"/>
      <c r="PHD160" s="498"/>
      <c r="PHE160" s="498"/>
      <c r="PHF160" s="498"/>
      <c r="PHG160" s="498"/>
      <c r="PHH160" s="498"/>
      <c r="PHI160" s="498"/>
      <c r="PHJ160" s="498"/>
      <c r="PHK160" s="498"/>
      <c r="PHL160" s="498"/>
      <c r="PHM160" s="498"/>
      <c r="PHN160" s="498"/>
      <c r="PHO160" s="498"/>
      <c r="PHP160" s="498"/>
      <c r="PHQ160" s="498"/>
      <c r="PHR160" s="498"/>
      <c r="PHS160" s="498"/>
      <c r="PHT160" s="498"/>
      <c r="PHU160" s="498"/>
      <c r="PHV160" s="498"/>
      <c r="PHW160" s="498"/>
      <c r="PHX160" s="498"/>
      <c r="PHY160" s="498"/>
      <c r="PHZ160" s="498"/>
      <c r="PIA160" s="498"/>
      <c r="PIB160" s="498"/>
      <c r="PIC160" s="498"/>
      <c r="PID160" s="498"/>
      <c r="PIE160" s="498"/>
      <c r="PIF160" s="498"/>
      <c r="PIG160" s="498"/>
      <c r="PIH160" s="498"/>
      <c r="PII160" s="498"/>
      <c r="PIJ160" s="498"/>
      <c r="PIK160" s="498"/>
      <c r="PIL160" s="498"/>
      <c r="PIM160" s="498"/>
      <c r="PIN160" s="498"/>
      <c r="PIO160" s="498"/>
      <c r="PIP160" s="498"/>
      <c r="PIQ160" s="498"/>
      <c r="PIR160" s="498"/>
      <c r="PIS160" s="498"/>
      <c r="PIT160" s="498"/>
      <c r="PIU160" s="498"/>
      <c r="PIV160" s="498"/>
      <c r="PIW160" s="498"/>
      <c r="PIX160" s="498"/>
      <c r="PIY160" s="498"/>
      <c r="PIZ160" s="498"/>
      <c r="PJA160" s="498"/>
      <c r="PJB160" s="498"/>
      <c r="PJC160" s="498"/>
      <c r="PJD160" s="498"/>
      <c r="PJE160" s="498"/>
      <c r="PJF160" s="498"/>
      <c r="PJG160" s="498"/>
      <c r="PJH160" s="498"/>
      <c r="PJI160" s="498"/>
      <c r="PJJ160" s="498"/>
      <c r="PJK160" s="498"/>
      <c r="PJL160" s="498"/>
      <c r="PJM160" s="498"/>
      <c r="PJN160" s="498"/>
      <c r="PJO160" s="498"/>
      <c r="PJP160" s="498"/>
      <c r="PJQ160" s="498"/>
      <c r="PJR160" s="498"/>
      <c r="PJS160" s="498"/>
      <c r="PJT160" s="498"/>
      <c r="PJU160" s="498"/>
      <c r="PJV160" s="498"/>
      <c r="PJW160" s="498"/>
      <c r="PJX160" s="498"/>
      <c r="PJY160" s="498"/>
      <c r="PJZ160" s="498"/>
      <c r="PKA160" s="498"/>
      <c r="PKB160" s="498"/>
      <c r="PKC160" s="498"/>
      <c r="PKD160" s="498"/>
      <c r="PKE160" s="498"/>
      <c r="PKF160" s="498"/>
      <c r="PKG160" s="498"/>
      <c r="PKH160" s="498"/>
      <c r="PKI160" s="498"/>
      <c r="PKJ160" s="498"/>
      <c r="PKK160" s="498"/>
      <c r="PKL160" s="498"/>
      <c r="PKM160" s="498"/>
      <c r="PKN160" s="498"/>
      <c r="PKO160" s="498"/>
      <c r="PKP160" s="498"/>
      <c r="PKQ160" s="498"/>
      <c r="PKR160" s="498"/>
      <c r="PKS160" s="498"/>
      <c r="PKT160" s="498"/>
      <c r="PKU160" s="498"/>
      <c r="PKV160" s="498"/>
      <c r="PKW160" s="498"/>
      <c r="PKX160" s="498"/>
      <c r="PKY160" s="498"/>
      <c r="PKZ160" s="498"/>
      <c r="PLA160" s="498"/>
      <c r="PLB160" s="498"/>
      <c r="PLC160" s="498"/>
      <c r="PLD160" s="498"/>
      <c r="PLE160" s="498"/>
      <c r="PLF160" s="498"/>
      <c r="PLG160" s="498"/>
      <c r="PLH160" s="498"/>
      <c r="PLI160" s="498"/>
      <c r="PLJ160" s="498"/>
      <c r="PLK160" s="498"/>
      <c r="PLL160" s="498"/>
      <c r="PLM160" s="498"/>
      <c r="PLN160" s="498"/>
      <c r="PLO160" s="498"/>
      <c r="PLP160" s="498"/>
      <c r="PLQ160" s="498"/>
      <c r="PLR160" s="498"/>
      <c r="PLS160" s="498"/>
      <c r="PLT160" s="498"/>
      <c r="PLU160" s="498"/>
      <c r="PLV160" s="498"/>
      <c r="PLW160" s="498"/>
      <c r="PLX160" s="498"/>
      <c r="PLY160" s="498"/>
      <c r="PLZ160" s="498"/>
      <c r="PMA160" s="498"/>
      <c r="PMB160" s="498"/>
      <c r="PMC160" s="498"/>
      <c r="PMD160" s="498"/>
      <c r="PME160" s="498"/>
      <c r="PMF160" s="498"/>
      <c r="PMG160" s="498"/>
      <c r="PMH160" s="498"/>
      <c r="PMI160" s="498"/>
      <c r="PMJ160" s="498"/>
      <c r="PMK160" s="498"/>
      <c r="PML160" s="498"/>
      <c r="PMM160" s="498"/>
      <c r="PMN160" s="498"/>
      <c r="PMO160" s="498"/>
      <c r="PMP160" s="498"/>
      <c r="PMQ160" s="498"/>
      <c r="PMR160" s="498"/>
      <c r="PMS160" s="498"/>
      <c r="PMT160" s="498"/>
      <c r="PMU160" s="498"/>
      <c r="PMV160" s="498"/>
      <c r="PMW160" s="498"/>
      <c r="PMX160" s="498"/>
      <c r="PMY160" s="498"/>
      <c r="PMZ160" s="498"/>
      <c r="PNA160" s="498"/>
      <c r="PNB160" s="498"/>
      <c r="PNC160" s="498"/>
      <c r="PND160" s="498"/>
      <c r="PNE160" s="498"/>
      <c r="PNF160" s="498"/>
      <c r="PNG160" s="498"/>
      <c r="PNH160" s="498"/>
      <c r="PNI160" s="498"/>
      <c r="PNJ160" s="498"/>
      <c r="PNK160" s="498"/>
      <c r="PNL160" s="498"/>
      <c r="PNM160" s="498"/>
      <c r="PNN160" s="498"/>
      <c r="PNO160" s="498"/>
      <c r="PNP160" s="498"/>
      <c r="PNQ160" s="498"/>
      <c r="PNR160" s="498"/>
      <c r="PNS160" s="498"/>
      <c r="PNT160" s="498"/>
      <c r="PNU160" s="498"/>
      <c r="PNV160" s="498"/>
      <c r="PNW160" s="498"/>
      <c r="PNX160" s="498"/>
      <c r="PNY160" s="498"/>
      <c r="PNZ160" s="498"/>
      <c r="POA160" s="498"/>
      <c r="POB160" s="498"/>
      <c r="POC160" s="498"/>
      <c r="POD160" s="498"/>
      <c r="POE160" s="498"/>
      <c r="POF160" s="498"/>
      <c r="POG160" s="498"/>
      <c r="POH160" s="498"/>
      <c r="POI160" s="498"/>
      <c r="POJ160" s="498"/>
      <c r="POK160" s="498"/>
      <c r="POL160" s="498"/>
      <c r="POM160" s="498"/>
      <c r="PON160" s="498"/>
      <c r="POO160" s="498"/>
      <c r="POP160" s="498"/>
      <c r="POQ160" s="498"/>
      <c r="POR160" s="498"/>
      <c r="POS160" s="498"/>
      <c r="POT160" s="498"/>
      <c r="POU160" s="498"/>
      <c r="POV160" s="498"/>
      <c r="POW160" s="498"/>
      <c r="POX160" s="498"/>
      <c r="POY160" s="498"/>
      <c r="POZ160" s="498"/>
      <c r="PPA160" s="498"/>
      <c r="PPB160" s="498"/>
      <c r="PPC160" s="498"/>
      <c r="PPD160" s="498"/>
      <c r="PPE160" s="498"/>
      <c r="PPF160" s="498"/>
      <c r="PPG160" s="498"/>
      <c r="PPH160" s="498"/>
      <c r="PPI160" s="498"/>
      <c r="PPJ160" s="498"/>
      <c r="PPK160" s="498"/>
      <c r="PPL160" s="498"/>
      <c r="PPM160" s="498"/>
      <c r="PPN160" s="498"/>
      <c r="PPO160" s="498"/>
      <c r="PPP160" s="498"/>
      <c r="PPQ160" s="498"/>
      <c r="PPR160" s="498"/>
      <c r="PPS160" s="498"/>
      <c r="PPT160" s="498"/>
      <c r="PPU160" s="498"/>
      <c r="PPV160" s="498"/>
      <c r="PPW160" s="498"/>
      <c r="PPX160" s="498"/>
      <c r="PPY160" s="498"/>
      <c r="PPZ160" s="498"/>
      <c r="PQA160" s="498"/>
      <c r="PQB160" s="498"/>
      <c r="PQC160" s="498"/>
      <c r="PQD160" s="498"/>
      <c r="PQE160" s="498"/>
      <c r="PQF160" s="498"/>
      <c r="PQG160" s="498"/>
      <c r="PQH160" s="498"/>
      <c r="PQI160" s="498"/>
      <c r="PQJ160" s="498"/>
      <c r="PQK160" s="498"/>
      <c r="PQL160" s="498"/>
      <c r="PQM160" s="498"/>
      <c r="PQN160" s="498"/>
      <c r="PQO160" s="498"/>
      <c r="PQP160" s="498"/>
      <c r="PQQ160" s="498"/>
      <c r="PQR160" s="498"/>
      <c r="PQS160" s="498"/>
      <c r="PQT160" s="498"/>
      <c r="PQU160" s="498"/>
      <c r="PQV160" s="498"/>
      <c r="PQW160" s="498"/>
      <c r="PQX160" s="498"/>
      <c r="PQY160" s="498"/>
      <c r="PQZ160" s="498"/>
      <c r="PRA160" s="498"/>
      <c r="PRB160" s="498"/>
      <c r="PRC160" s="498"/>
      <c r="PRD160" s="498"/>
      <c r="PRE160" s="498"/>
      <c r="PRF160" s="498"/>
      <c r="PRG160" s="498"/>
      <c r="PRH160" s="498"/>
      <c r="PRI160" s="498"/>
      <c r="PRJ160" s="498"/>
      <c r="PRK160" s="498"/>
      <c r="PRL160" s="498"/>
      <c r="PRM160" s="498"/>
      <c r="PRN160" s="498"/>
      <c r="PRO160" s="498"/>
      <c r="PRP160" s="498"/>
      <c r="PRQ160" s="498"/>
      <c r="PRR160" s="498"/>
      <c r="PRS160" s="498"/>
      <c r="PRT160" s="498"/>
      <c r="PRU160" s="498"/>
      <c r="PRV160" s="498"/>
      <c r="PRW160" s="498"/>
      <c r="PRX160" s="498"/>
      <c r="PRY160" s="498"/>
      <c r="PRZ160" s="498"/>
      <c r="PSA160" s="498"/>
      <c r="PSB160" s="498"/>
      <c r="PSC160" s="498"/>
      <c r="PSD160" s="498"/>
      <c r="PSE160" s="498"/>
      <c r="PSF160" s="498"/>
      <c r="PSG160" s="498"/>
      <c r="PSH160" s="498"/>
      <c r="PSI160" s="498"/>
      <c r="PSJ160" s="498"/>
      <c r="PSK160" s="498"/>
      <c r="PSL160" s="498"/>
      <c r="PSM160" s="498"/>
      <c r="PSN160" s="498"/>
      <c r="PSO160" s="498"/>
      <c r="PSP160" s="498"/>
      <c r="PSQ160" s="498"/>
      <c r="PSR160" s="498"/>
      <c r="PSS160" s="498"/>
      <c r="PST160" s="498"/>
      <c r="PSU160" s="498"/>
      <c r="PSV160" s="498"/>
      <c r="PSW160" s="498"/>
      <c r="PSX160" s="498"/>
      <c r="PSY160" s="498"/>
      <c r="PSZ160" s="498"/>
      <c r="PTA160" s="498"/>
      <c r="PTB160" s="498"/>
      <c r="PTC160" s="498"/>
      <c r="PTD160" s="498"/>
      <c r="PTE160" s="498"/>
      <c r="PTF160" s="498"/>
      <c r="PTG160" s="498"/>
      <c r="PTH160" s="498"/>
      <c r="PTI160" s="498"/>
      <c r="PTJ160" s="498"/>
      <c r="PTK160" s="498"/>
      <c r="PTL160" s="498"/>
      <c r="PTM160" s="498"/>
      <c r="PTN160" s="498"/>
      <c r="PTO160" s="498"/>
      <c r="PTP160" s="498"/>
      <c r="PTQ160" s="498"/>
      <c r="PTR160" s="498"/>
      <c r="PTS160" s="498"/>
      <c r="PTT160" s="498"/>
      <c r="PTU160" s="498"/>
      <c r="PTV160" s="498"/>
      <c r="PTW160" s="498"/>
      <c r="PTX160" s="498"/>
      <c r="PTY160" s="498"/>
      <c r="PTZ160" s="498"/>
      <c r="PUA160" s="498"/>
      <c r="PUB160" s="498"/>
      <c r="PUC160" s="498"/>
      <c r="PUD160" s="498"/>
      <c r="PUE160" s="498"/>
      <c r="PUF160" s="498"/>
      <c r="PUG160" s="498"/>
      <c r="PUH160" s="498"/>
      <c r="PUI160" s="498"/>
      <c r="PUJ160" s="498"/>
      <c r="PUK160" s="498"/>
      <c r="PUL160" s="498"/>
      <c r="PUM160" s="498"/>
      <c r="PUN160" s="498"/>
      <c r="PUO160" s="498"/>
      <c r="PUP160" s="498"/>
      <c r="PUQ160" s="498"/>
      <c r="PUR160" s="498"/>
      <c r="PUS160" s="498"/>
      <c r="PUT160" s="498"/>
      <c r="PUU160" s="498"/>
      <c r="PUV160" s="498"/>
      <c r="PUW160" s="498"/>
      <c r="PUX160" s="498"/>
      <c r="PUY160" s="498"/>
      <c r="PUZ160" s="498"/>
      <c r="PVA160" s="498"/>
      <c r="PVB160" s="498"/>
      <c r="PVC160" s="498"/>
      <c r="PVD160" s="498"/>
      <c r="PVE160" s="498"/>
      <c r="PVF160" s="498"/>
      <c r="PVG160" s="498"/>
      <c r="PVH160" s="498"/>
      <c r="PVI160" s="498"/>
      <c r="PVJ160" s="498"/>
      <c r="PVK160" s="498"/>
      <c r="PVL160" s="498"/>
      <c r="PVM160" s="498"/>
      <c r="PVN160" s="498"/>
      <c r="PVO160" s="498"/>
      <c r="PVP160" s="498"/>
      <c r="PVQ160" s="498"/>
      <c r="PVR160" s="498"/>
      <c r="PVS160" s="498"/>
      <c r="PVT160" s="498"/>
      <c r="PVU160" s="498"/>
      <c r="PVV160" s="498"/>
      <c r="PVW160" s="498"/>
      <c r="PVX160" s="498"/>
      <c r="PVY160" s="498"/>
      <c r="PVZ160" s="498"/>
      <c r="PWA160" s="498"/>
      <c r="PWB160" s="498"/>
      <c r="PWC160" s="498"/>
      <c r="PWD160" s="498"/>
      <c r="PWE160" s="498"/>
      <c r="PWF160" s="498"/>
      <c r="PWG160" s="498"/>
      <c r="PWH160" s="498"/>
      <c r="PWI160" s="498"/>
      <c r="PWJ160" s="498"/>
      <c r="PWK160" s="498"/>
      <c r="PWL160" s="498"/>
      <c r="PWM160" s="498"/>
      <c r="PWN160" s="498"/>
      <c r="PWO160" s="498"/>
      <c r="PWP160" s="498"/>
      <c r="PWQ160" s="498"/>
      <c r="PWR160" s="498"/>
      <c r="PWS160" s="498"/>
      <c r="PWT160" s="498"/>
      <c r="PWU160" s="498"/>
      <c r="PWV160" s="498"/>
      <c r="PWW160" s="498"/>
      <c r="PWX160" s="498"/>
      <c r="PWY160" s="498"/>
      <c r="PWZ160" s="498"/>
      <c r="PXA160" s="498"/>
      <c r="PXB160" s="498"/>
      <c r="PXC160" s="498"/>
      <c r="PXD160" s="498"/>
      <c r="PXE160" s="498"/>
      <c r="PXF160" s="498"/>
      <c r="PXG160" s="498"/>
      <c r="PXH160" s="498"/>
      <c r="PXI160" s="498"/>
      <c r="PXJ160" s="498"/>
      <c r="PXK160" s="498"/>
      <c r="PXL160" s="498"/>
      <c r="PXM160" s="498"/>
      <c r="PXN160" s="498"/>
      <c r="PXO160" s="498"/>
      <c r="PXP160" s="498"/>
      <c r="PXQ160" s="498"/>
      <c r="PXR160" s="498"/>
      <c r="PXS160" s="498"/>
      <c r="PXT160" s="498"/>
      <c r="PXU160" s="498"/>
      <c r="PXV160" s="498"/>
      <c r="PXW160" s="498"/>
      <c r="PXX160" s="498"/>
      <c r="PXY160" s="498"/>
      <c r="PXZ160" s="498"/>
      <c r="PYA160" s="498"/>
      <c r="PYB160" s="498"/>
      <c r="PYC160" s="498"/>
      <c r="PYD160" s="498"/>
      <c r="PYE160" s="498"/>
      <c r="PYF160" s="498"/>
      <c r="PYG160" s="498"/>
      <c r="PYH160" s="498"/>
      <c r="PYI160" s="498"/>
      <c r="PYJ160" s="498"/>
      <c r="PYK160" s="498"/>
      <c r="PYL160" s="498"/>
      <c r="PYM160" s="498"/>
      <c r="PYN160" s="498"/>
      <c r="PYO160" s="498"/>
      <c r="PYP160" s="498"/>
      <c r="PYQ160" s="498"/>
      <c r="PYR160" s="498"/>
      <c r="PYS160" s="498"/>
      <c r="PYT160" s="498"/>
      <c r="PYU160" s="498"/>
      <c r="PYV160" s="498"/>
      <c r="PYW160" s="498"/>
      <c r="PYX160" s="498"/>
      <c r="PYY160" s="498"/>
      <c r="PYZ160" s="498"/>
      <c r="PZA160" s="498"/>
      <c r="PZB160" s="498"/>
      <c r="PZC160" s="498"/>
      <c r="PZD160" s="498"/>
      <c r="PZE160" s="498"/>
      <c r="PZF160" s="498"/>
      <c r="PZG160" s="498"/>
      <c r="PZH160" s="498"/>
      <c r="PZI160" s="498"/>
      <c r="PZJ160" s="498"/>
      <c r="PZK160" s="498"/>
      <c r="PZL160" s="498"/>
      <c r="PZM160" s="498"/>
      <c r="PZN160" s="498"/>
      <c r="PZO160" s="498"/>
      <c r="PZP160" s="498"/>
      <c r="PZQ160" s="498"/>
      <c r="PZR160" s="498"/>
      <c r="PZS160" s="498"/>
      <c r="PZT160" s="498"/>
      <c r="PZU160" s="498"/>
      <c r="PZV160" s="498"/>
      <c r="PZW160" s="498"/>
      <c r="PZX160" s="498"/>
      <c r="PZY160" s="498"/>
      <c r="PZZ160" s="498"/>
      <c r="QAA160" s="498"/>
      <c r="QAB160" s="498"/>
      <c r="QAC160" s="498"/>
      <c r="QAD160" s="498"/>
      <c r="QAE160" s="498"/>
      <c r="QAF160" s="498"/>
      <c r="QAG160" s="498"/>
      <c r="QAH160" s="498"/>
      <c r="QAI160" s="498"/>
      <c r="QAJ160" s="498"/>
      <c r="QAK160" s="498"/>
      <c r="QAL160" s="498"/>
      <c r="QAM160" s="498"/>
      <c r="QAN160" s="498"/>
      <c r="QAO160" s="498"/>
      <c r="QAP160" s="498"/>
      <c r="QAQ160" s="498"/>
      <c r="QAR160" s="498"/>
      <c r="QAS160" s="498"/>
      <c r="QAT160" s="498"/>
      <c r="QAU160" s="498"/>
      <c r="QAV160" s="498"/>
      <c r="QAW160" s="498"/>
      <c r="QAX160" s="498"/>
      <c r="QAY160" s="498"/>
      <c r="QAZ160" s="498"/>
      <c r="QBA160" s="498"/>
      <c r="QBB160" s="498"/>
      <c r="QBC160" s="498"/>
      <c r="QBD160" s="498"/>
      <c r="QBE160" s="498"/>
      <c r="QBF160" s="498"/>
      <c r="QBG160" s="498"/>
      <c r="QBH160" s="498"/>
      <c r="QBI160" s="498"/>
      <c r="QBJ160" s="498"/>
      <c r="QBK160" s="498"/>
      <c r="QBL160" s="498"/>
      <c r="QBM160" s="498"/>
      <c r="QBN160" s="498"/>
      <c r="QBO160" s="498"/>
      <c r="QBP160" s="498"/>
      <c r="QBQ160" s="498"/>
      <c r="QBR160" s="498"/>
      <c r="QBS160" s="498"/>
      <c r="QBT160" s="498"/>
      <c r="QBU160" s="498"/>
      <c r="QBV160" s="498"/>
      <c r="QBW160" s="498"/>
      <c r="QBX160" s="498"/>
      <c r="QBY160" s="498"/>
      <c r="QBZ160" s="498"/>
      <c r="QCA160" s="498"/>
      <c r="QCB160" s="498"/>
      <c r="QCC160" s="498"/>
      <c r="QCD160" s="498"/>
      <c r="QCE160" s="498"/>
      <c r="QCF160" s="498"/>
      <c r="QCG160" s="498"/>
      <c r="QCH160" s="498"/>
      <c r="QCI160" s="498"/>
      <c r="QCJ160" s="498"/>
      <c r="QCK160" s="498"/>
      <c r="QCL160" s="498"/>
      <c r="QCM160" s="498"/>
      <c r="QCN160" s="498"/>
      <c r="QCO160" s="498"/>
      <c r="QCP160" s="498"/>
      <c r="QCQ160" s="498"/>
      <c r="QCR160" s="498"/>
      <c r="QCS160" s="498"/>
      <c r="QCT160" s="498"/>
      <c r="QCU160" s="498"/>
      <c r="QCV160" s="498"/>
      <c r="QCW160" s="498"/>
      <c r="QCX160" s="498"/>
      <c r="QCY160" s="498"/>
      <c r="QCZ160" s="498"/>
      <c r="QDA160" s="498"/>
      <c r="QDB160" s="498"/>
      <c r="QDC160" s="498"/>
      <c r="QDD160" s="498"/>
      <c r="QDE160" s="498"/>
      <c r="QDF160" s="498"/>
      <c r="QDG160" s="498"/>
      <c r="QDH160" s="498"/>
      <c r="QDI160" s="498"/>
      <c r="QDJ160" s="498"/>
      <c r="QDK160" s="498"/>
      <c r="QDL160" s="498"/>
      <c r="QDM160" s="498"/>
      <c r="QDN160" s="498"/>
      <c r="QDO160" s="498"/>
      <c r="QDP160" s="498"/>
      <c r="QDQ160" s="498"/>
      <c r="QDR160" s="498"/>
      <c r="QDS160" s="498"/>
      <c r="QDT160" s="498"/>
      <c r="QDU160" s="498"/>
      <c r="QDV160" s="498"/>
      <c r="QDW160" s="498"/>
      <c r="QDX160" s="498"/>
      <c r="QDY160" s="498"/>
      <c r="QDZ160" s="498"/>
      <c r="QEA160" s="498"/>
      <c r="QEB160" s="498"/>
      <c r="QEC160" s="498"/>
      <c r="QED160" s="498"/>
      <c r="QEE160" s="498"/>
      <c r="QEF160" s="498"/>
      <c r="QEG160" s="498"/>
      <c r="QEH160" s="498"/>
      <c r="QEI160" s="498"/>
      <c r="QEJ160" s="498"/>
      <c r="QEK160" s="498"/>
      <c r="QEL160" s="498"/>
      <c r="QEM160" s="498"/>
      <c r="QEN160" s="498"/>
      <c r="QEO160" s="498"/>
      <c r="QEP160" s="498"/>
      <c r="QEQ160" s="498"/>
      <c r="QER160" s="498"/>
      <c r="QES160" s="498"/>
      <c r="QET160" s="498"/>
      <c r="QEU160" s="498"/>
      <c r="QEV160" s="498"/>
      <c r="QEW160" s="498"/>
      <c r="QEX160" s="498"/>
      <c r="QEY160" s="498"/>
      <c r="QEZ160" s="498"/>
      <c r="QFA160" s="498"/>
      <c r="QFB160" s="498"/>
      <c r="QFC160" s="498"/>
      <c r="QFD160" s="498"/>
      <c r="QFE160" s="498"/>
      <c r="QFF160" s="498"/>
      <c r="QFG160" s="498"/>
      <c r="QFH160" s="498"/>
      <c r="QFI160" s="498"/>
      <c r="QFJ160" s="498"/>
      <c r="QFK160" s="498"/>
      <c r="QFL160" s="498"/>
      <c r="QFM160" s="498"/>
      <c r="QFN160" s="498"/>
      <c r="QFO160" s="498"/>
      <c r="QFP160" s="498"/>
      <c r="QFQ160" s="498"/>
      <c r="QFR160" s="498"/>
      <c r="QFS160" s="498"/>
      <c r="QFT160" s="498"/>
      <c r="QFU160" s="498"/>
      <c r="QFV160" s="498"/>
      <c r="QFW160" s="498"/>
      <c r="QFX160" s="498"/>
      <c r="QFY160" s="498"/>
      <c r="QFZ160" s="498"/>
      <c r="QGA160" s="498"/>
      <c r="QGB160" s="498"/>
      <c r="QGC160" s="498"/>
      <c r="QGD160" s="498"/>
      <c r="QGE160" s="498"/>
      <c r="QGF160" s="498"/>
      <c r="QGG160" s="498"/>
      <c r="QGH160" s="498"/>
      <c r="QGI160" s="498"/>
      <c r="QGJ160" s="498"/>
      <c r="QGK160" s="498"/>
      <c r="QGL160" s="498"/>
      <c r="QGM160" s="498"/>
      <c r="QGN160" s="498"/>
      <c r="QGO160" s="498"/>
      <c r="QGP160" s="498"/>
      <c r="QGQ160" s="498"/>
      <c r="QGR160" s="498"/>
      <c r="QGS160" s="498"/>
      <c r="QGT160" s="498"/>
      <c r="QGU160" s="498"/>
      <c r="QGV160" s="498"/>
      <c r="QGW160" s="498"/>
      <c r="QGX160" s="498"/>
      <c r="QGY160" s="498"/>
      <c r="QGZ160" s="498"/>
      <c r="QHA160" s="498"/>
      <c r="QHB160" s="498"/>
      <c r="QHC160" s="498"/>
      <c r="QHD160" s="498"/>
      <c r="QHE160" s="498"/>
      <c r="QHF160" s="498"/>
      <c r="QHG160" s="498"/>
      <c r="QHH160" s="498"/>
      <c r="QHI160" s="498"/>
      <c r="QHJ160" s="498"/>
      <c r="QHK160" s="498"/>
      <c r="QHL160" s="498"/>
      <c r="QHM160" s="498"/>
      <c r="QHN160" s="498"/>
      <c r="QHO160" s="498"/>
      <c r="QHP160" s="498"/>
      <c r="QHQ160" s="498"/>
      <c r="QHR160" s="498"/>
      <c r="QHS160" s="498"/>
      <c r="QHT160" s="498"/>
      <c r="QHU160" s="498"/>
      <c r="QHV160" s="498"/>
      <c r="QHW160" s="498"/>
      <c r="QHX160" s="498"/>
      <c r="QHY160" s="498"/>
      <c r="QHZ160" s="498"/>
      <c r="QIA160" s="498"/>
      <c r="QIB160" s="498"/>
      <c r="QIC160" s="498"/>
      <c r="QID160" s="498"/>
      <c r="QIE160" s="498"/>
      <c r="QIF160" s="498"/>
      <c r="QIG160" s="498"/>
      <c r="QIH160" s="498"/>
      <c r="QII160" s="498"/>
      <c r="QIJ160" s="498"/>
      <c r="QIK160" s="498"/>
      <c r="QIL160" s="498"/>
      <c r="QIM160" s="498"/>
      <c r="QIN160" s="498"/>
      <c r="QIO160" s="498"/>
      <c r="QIP160" s="498"/>
      <c r="QIQ160" s="498"/>
      <c r="QIR160" s="498"/>
      <c r="QIS160" s="498"/>
      <c r="QIT160" s="498"/>
      <c r="QIU160" s="498"/>
      <c r="QIV160" s="498"/>
      <c r="QIW160" s="498"/>
      <c r="QIX160" s="498"/>
      <c r="QIY160" s="498"/>
      <c r="QIZ160" s="498"/>
      <c r="QJA160" s="498"/>
      <c r="QJB160" s="498"/>
      <c r="QJC160" s="498"/>
      <c r="QJD160" s="498"/>
      <c r="QJE160" s="498"/>
      <c r="QJF160" s="498"/>
      <c r="QJG160" s="498"/>
      <c r="QJH160" s="498"/>
      <c r="QJI160" s="498"/>
      <c r="QJJ160" s="498"/>
      <c r="QJK160" s="498"/>
      <c r="QJL160" s="498"/>
      <c r="QJM160" s="498"/>
      <c r="QJN160" s="498"/>
      <c r="QJO160" s="498"/>
      <c r="QJP160" s="498"/>
      <c r="QJQ160" s="498"/>
      <c r="QJR160" s="498"/>
      <c r="QJS160" s="498"/>
      <c r="QJT160" s="498"/>
      <c r="QJU160" s="498"/>
      <c r="QJV160" s="498"/>
      <c r="QJW160" s="498"/>
      <c r="QJX160" s="498"/>
      <c r="QJY160" s="498"/>
      <c r="QJZ160" s="498"/>
      <c r="QKA160" s="498"/>
      <c r="QKB160" s="498"/>
      <c r="QKC160" s="498"/>
      <c r="QKD160" s="498"/>
      <c r="QKE160" s="498"/>
      <c r="QKF160" s="498"/>
      <c r="QKG160" s="498"/>
      <c r="QKH160" s="498"/>
      <c r="QKI160" s="498"/>
      <c r="QKJ160" s="498"/>
      <c r="QKK160" s="498"/>
      <c r="QKL160" s="498"/>
      <c r="QKM160" s="498"/>
      <c r="QKN160" s="498"/>
      <c r="QKO160" s="498"/>
      <c r="QKP160" s="498"/>
      <c r="QKQ160" s="498"/>
      <c r="QKR160" s="498"/>
      <c r="QKS160" s="498"/>
      <c r="QKT160" s="498"/>
      <c r="QKU160" s="498"/>
      <c r="QKV160" s="498"/>
      <c r="QKW160" s="498"/>
      <c r="QKX160" s="498"/>
      <c r="QKY160" s="498"/>
      <c r="QKZ160" s="498"/>
      <c r="QLA160" s="498"/>
      <c r="QLB160" s="498"/>
      <c r="QLC160" s="498"/>
      <c r="QLD160" s="498"/>
      <c r="QLE160" s="498"/>
      <c r="QLF160" s="498"/>
      <c r="QLG160" s="498"/>
      <c r="QLH160" s="498"/>
      <c r="QLI160" s="498"/>
      <c r="QLJ160" s="498"/>
      <c r="QLK160" s="498"/>
      <c r="QLL160" s="498"/>
      <c r="QLM160" s="498"/>
      <c r="QLN160" s="498"/>
      <c r="QLO160" s="498"/>
      <c r="QLP160" s="498"/>
      <c r="QLQ160" s="498"/>
      <c r="QLR160" s="498"/>
      <c r="QLS160" s="498"/>
      <c r="QLT160" s="498"/>
      <c r="QLU160" s="498"/>
      <c r="QLV160" s="498"/>
      <c r="QLW160" s="498"/>
      <c r="QLX160" s="498"/>
      <c r="QLY160" s="498"/>
      <c r="QLZ160" s="498"/>
      <c r="QMA160" s="498"/>
      <c r="QMB160" s="498"/>
      <c r="QMC160" s="498"/>
      <c r="QMD160" s="498"/>
      <c r="QME160" s="498"/>
      <c r="QMF160" s="498"/>
      <c r="QMG160" s="498"/>
      <c r="QMH160" s="498"/>
      <c r="QMI160" s="498"/>
      <c r="QMJ160" s="498"/>
      <c r="QMK160" s="498"/>
      <c r="QML160" s="498"/>
      <c r="QMM160" s="498"/>
      <c r="QMN160" s="498"/>
      <c r="QMO160" s="498"/>
      <c r="QMP160" s="498"/>
      <c r="QMQ160" s="498"/>
      <c r="QMR160" s="498"/>
      <c r="QMS160" s="498"/>
      <c r="QMT160" s="498"/>
      <c r="QMU160" s="498"/>
      <c r="QMV160" s="498"/>
      <c r="QMW160" s="498"/>
      <c r="QMX160" s="498"/>
      <c r="QMY160" s="498"/>
      <c r="QMZ160" s="498"/>
      <c r="QNA160" s="498"/>
      <c r="QNB160" s="498"/>
      <c r="QNC160" s="498"/>
      <c r="QND160" s="498"/>
      <c r="QNE160" s="498"/>
      <c r="QNF160" s="498"/>
      <c r="QNG160" s="498"/>
      <c r="QNH160" s="498"/>
      <c r="QNI160" s="498"/>
      <c r="QNJ160" s="498"/>
      <c r="QNK160" s="498"/>
      <c r="QNL160" s="498"/>
      <c r="QNM160" s="498"/>
      <c r="QNN160" s="498"/>
      <c r="QNO160" s="498"/>
      <c r="QNP160" s="498"/>
      <c r="QNQ160" s="498"/>
      <c r="QNR160" s="498"/>
      <c r="QNS160" s="498"/>
      <c r="QNT160" s="498"/>
      <c r="QNU160" s="498"/>
      <c r="QNV160" s="498"/>
      <c r="QNW160" s="498"/>
      <c r="QNX160" s="498"/>
      <c r="QNY160" s="498"/>
      <c r="QNZ160" s="498"/>
      <c r="QOA160" s="498"/>
      <c r="QOB160" s="498"/>
      <c r="QOC160" s="498"/>
      <c r="QOD160" s="498"/>
      <c r="QOE160" s="498"/>
      <c r="QOF160" s="498"/>
      <c r="QOG160" s="498"/>
      <c r="QOH160" s="498"/>
      <c r="QOI160" s="498"/>
      <c r="QOJ160" s="498"/>
      <c r="QOK160" s="498"/>
      <c r="QOL160" s="498"/>
      <c r="QOM160" s="498"/>
      <c r="QON160" s="498"/>
      <c r="QOO160" s="498"/>
      <c r="QOP160" s="498"/>
      <c r="QOQ160" s="498"/>
      <c r="QOR160" s="498"/>
      <c r="QOS160" s="498"/>
      <c r="QOT160" s="498"/>
      <c r="QOU160" s="498"/>
      <c r="QOV160" s="498"/>
      <c r="QOW160" s="498"/>
      <c r="QOX160" s="498"/>
      <c r="QOY160" s="498"/>
      <c r="QOZ160" s="498"/>
      <c r="QPA160" s="498"/>
      <c r="QPB160" s="498"/>
      <c r="QPC160" s="498"/>
      <c r="QPD160" s="498"/>
      <c r="QPE160" s="498"/>
      <c r="QPF160" s="498"/>
      <c r="QPG160" s="498"/>
      <c r="QPH160" s="498"/>
      <c r="QPI160" s="498"/>
      <c r="QPJ160" s="498"/>
      <c r="QPK160" s="498"/>
      <c r="QPL160" s="498"/>
      <c r="QPM160" s="498"/>
      <c r="QPN160" s="498"/>
      <c r="QPO160" s="498"/>
      <c r="QPP160" s="498"/>
      <c r="QPQ160" s="498"/>
      <c r="QPR160" s="498"/>
      <c r="QPS160" s="498"/>
      <c r="QPT160" s="498"/>
      <c r="QPU160" s="498"/>
      <c r="QPV160" s="498"/>
      <c r="QPW160" s="498"/>
      <c r="QPX160" s="498"/>
      <c r="QPY160" s="498"/>
      <c r="QPZ160" s="498"/>
      <c r="QQA160" s="498"/>
      <c r="QQB160" s="498"/>
      <c r="QQC160" s="498"/>
      <c r="QQD160" s="498"/>
      <c r="QQE160" s="498"/>
      <c r="QQF160" s="498"/>
      <c r="QQG160" s="498"/>
      <c r="QQH160" s="498"/>
      <c r="QQI160" s="498"/>
      <c r="QQJ160" s="498"/>
      <c r="QQK160" s="498"/>
      <c r="QQL160" s="498"/>
      <c r="QQM160" s="498"/>
      <c r="QQN160" s="498"/>
      <c r="QQO160" s="498"/>
      <c r="QQP160" s="498"/>
      <c r="QQQ160" s="498"/>
      <c r="QQR160" s="498"/>
      <c r="QQS160" s="498"/>
      <c r="QQT160" s="498"/>
      <c r="QQU160" s="498"/>
      <c r="QQV160" s="498"/>
      <c r="QQW160" s="498"/>
      <c r="QQX160" s="498"/>
      <c r="QQY160" s="498"/>
      <c r="QQZ160" s="498"/>
      <c r="QRA160" s="498"/>
      <c r="QRB160" s="498"/>
      <c r="QRC160" s="498"/>
      <c r="QRD160" s="498"/>
      <c r="QRE160" s="498"/>
      <c r="QRF160" s="498"/>
      <c r="QRG160" s="498"/>
      <c r="QRH160" s="498"/>
      <c r="QRI160" s="498"/>
      <c r="QRJ160" s="498"/>
      <c r="QRK160" s="498"/>
      <c r="QRL160" s="498"/>
      <c r="QRM160" s="498"/>
      <c r="QRN160" s="498"/>
      <c r="QRO160" s="498"/>
      <c r="QRP160" s="498"/>
      <c r="QRQ160" s="498"/>
      <c r="QRR160" s="498"/>
      <c r="QRS160" s="498"/>
      <c r="QRT160" s="498"/>
      <c r="QRU160" s="498"/>
      <c r="QRV160" s="498"/>
      <c r="QRW160" s="498"/>
      <c r="QRX160" s="498"/>
      <c r="QRY160" s="498"/>
      <c r="QRZ160" s="498"/>
      <c r="QSA160" s="498"/>
      <c r="QSB160" s="498"/>
      <c r="QSC160" s="498"/>
      <c r="QSD160" s="498"/>
      <c r="QSE160" s="498"/>
      <c r="QSF160" s="498"/>
      <c r="QSG160" s="498"/>
      <c r="QSH160" s="498"/>
      <c r="QSI160" s="498"/>
      <c r="QSJ160" s="498"/>
      <c r="QSK160" s="498"/>
      <c r="QSL160" s="498"/>
      <c r="QSM160" s="498"/>
      <c r="QSN160" s="498"/>
      <c r="QSO160" s="498"/>
      <c r="QSP160" s="498"/>
      <c r="QSQ160" s="498"/>
      <c r="QSR160" s="498"/>
      <c r="QSS160" s="498"/>
      <c r="QST160" s="498"/>
      <c r="QSU160" s="498"/>
      <c r="QSV160" s="498"/>
      <c r="QSW160" s="498"/>
      <c r="QSX160" s="498"/>
      <c r="QSY160" s="498"/>
      <c r="QSZ160" s="498"/>
      <c r="QTA160" s="498"/>
      <c r="QTB160" s="498"/>
      <c r="QTC160" s="498"/>
      <c r="QTD160" s="498"/>
      <c r="QTE160" s="498"/>
      <c r="QTF160" s="498"/>
      <c r="QTG160" s="498"/>
      <c r="QTH160" s="498"/>
      <c r="QTI160" s="498"/>
      <c r="QTJ160" s="498"/>
      <c r="QTK160" s="498"/>
      <c r="QTL160" s="498"/>
      <c r="QTM160" s="498"/>
      <c r="QTN160" s="498"/>
      <c r="QTO160" s="498"/>
      <c r="QTP160" s="498"/>
      <c r="QTQ160" s="498"/>
      <c r="QTR160" s="498"/>
      <c r="QTS160" s="498"/>
      <c r="QTT160" s="498"/>
      <c r="QTU160" s="498"/>
      <c r="QTV160" s="498"/>
      <c r="QTW160" s="498"/>
      <c r="QTX160" s="498"/>
      <c r="QTY160" s="498"/>
      <c r="QTZ160" s="498"/>
      <c r="QUA160" s="498"/>
      <c r="QUB160" s="498"/>
      <c r="QUC160" s="498"/>
      <c r="QUD160" s="498"/>
      <c r="QUE160" s="498"/>
      <c r="QUF160" s="498"/>
      <c r="QUG160" s="498"/>
      <c r="QUH160" s="498"/>
      <c r="QUI160" s="498"/>
      <c r="QUJ160" s="498"/>
      <c r="QUK160" s="498"/>
      <c r="QUL160" s="498"/>
      <c r="QUM160" s="498"/>
      <c r="QUN160" s="498"/>
      <c r="QUO160" s="498"/>
      <c r="QUP160" s="498"/>
      <c r="QUQ160" s="498"/>
      <c r="QUR160" s="498"/>
      <c r="QUS160" s="498"/>
      <c r="QUT160" s="498"/>
      <c r="QUU160" s="498"/>
      <c r="QUV160" s="498"/>
      <c r="QUW160" s="498"/>
      <c r="QUX160" s="498"/>
      <c r="QUY160" s="498"/>
      <c r="QUZ160" s="498"/>
      <c r="QVA160" s="498"/>
      <c r="QVB160" s="498"/>
      <c r="QVC160" s="498"/>
      <c r="QVD160" s="498"/>
      <c r="QVE160" s="498"/>
      <c r="QVF160" s="498"/>
      <c r="QVG160" s="498"/>
      <c r="QVH160" s="498"/>
      <c r="QVI160" s="498"/>
      <c r="QVJ160" s="498"/>
      <c r="QVK160" s="498"/>
      <c r="QVL160" s="498"/>
      <c r="QVM160" s="498"/>
      <c r="QVN160" s="498"/>
      <c r="QVO160" s="498"/>
      <c r="QVP160" s="498"/>
      <c r="QVQ160" s="498"/>
      <c r="QVR160" s="498"/>
      <c r="QVS160" s="498"/>
      <c r="QVT160" s="498"/>
      <c r="QVU160" s="498"/>
      <c r="QVV160" s="498"/>
      <c r="QVW160" s="498"/>
      <c r="QVX160" s="498"/>
      <c r="QVY160" s="498"/>
      <c r="QVZ160" s="498"/>
      <c r="QWA160" s="498"/>
      <c r="QWB160" s="498"/>
      <c r="QWC160" s="498"/>
      <c r="QWD160" s="498"/>
      <c r="QWE160" s="498"/>
      <c r="QWF160" s="498"/>
      <c r="QWG160" s="498"/>
      <c r="QWH160" s="498"/>
      <c r="QWI160" s="498"/>
      <c r="QWJ160" s="498"/>
      <c r="QWK160" s="498"/>
      <c r="QWL160" s="498"/>
      <c r="QWM160" s="498"/>
      <c r="QWN160" s="498"/>
      <c r="QWO160" s="498"/>
      <c r="QWP160" s="498"/>
      <c r="QWQ160" s="498"/>
      <c r="QWR160" s="498"/>
      <c r="QWS160" s="498"/>
      <c r="QWT160" s="498"/>
      <c r="QWU160" s="498"/>
      <c r="QWV160" s="498"/>
      <c r="QWW160" s="498"/>
      <c r="QWX160" s="498"/>
      <c r="QWY160" s="498"/>
      <c r="QWZ160" s="498"/>
      <c r="QXA160" s="498"/>
      <c r="QXB160" s="498"/>
      <c r="QXC160" s="498"/>
      <c r="QXD160" s="498"/>
      <c r="QXE160" s="498"/>
      <c r="QXF160" s="498"/>
      <c r="QXG160" s="498"/>
      <c r="QXH160" s="498"/>
      <c r="QXI160" s="498"/>
      <c r="QXJ160" s="498"/>
      <c r="QXK160" s="498"/>
      <c r="QXL160" s="498"/>
      <c r="QXM160" s="498"/>
      <c r="QXN160" s="498"/>
      <c r="QXO160" s="498"/>
      <c r="QXP160" s="498"/>
      <c r="QXQ160" s="498"/>
      <c r="QXR160" s="498"/>
      <c r="QXS160" s="498"/>
      <c r="QXT160" s="498"/>
      <c r="QXU160" s="498"/>
      <c r="QXV160" s="498"/>
      <c r="QXW160" s="498"/>
      <c r="QXX160" s="498"/>
      <c r="QXY160" s="498"/>
      <c r="QXZ160" s="498"/>
      <c r="QYA160" s="498"/>
      <c r="QYB160" s="498"/>
      <c r="QYC160" s="498"/>
      <c r="QYD160" s="498"/>
      <c r="QYE160" s="498"/>
      <c r="QYF160" s="498"/>
      <c r="QYG160" s="498"/>
      <c r="QYH160" s="498"/>
      <c r="QYI160" s="498"/>
      <c r="QYJ160" s="498"/>
      <c r="QYK160" s="498"/>
      <c r="QYL160" s="498"/>
      <c r="QYM160" s="498"/>
      <c r="QYN160" s="498"/>
      <c r="QYO160" s="498"/>
      <c r="QYP160" s="498"/>
      <c r="QYQ160" s="498"/>
      <c r="QYR160" s="498"/>
      <c r="QYS160" s="498"/>
      <c r="QYT160" s="498"/>
      <c r="QYU160" s="498"/>
      <c r="QYV160" s="498"/>
      <c r="QYW160" s="498"/>
      <c r="QYX160" s="498"/>
      <c r="QYY160" s="498"/>
      <c r="QYZ160" s="498"/>
      <c r="QZA160" s="498"/>
      <c r="QZB160" s="498"/>
      <c r="QZC160" s="498"/>
      <c r="QZD160" s="498"/>
      <c r="QZE160" s="498"/>
      <c r="QZF160" s="498"/>
      <c r="QZG160" s="498"/>
      <c r="QZH160" s="498"/>
      <c r="QZI160" s="498"/>
      <c r="QZJ160" s="498"/>
      <c r="QZK160" s="498"/>
      <c r="QZL160" s="498"/>
      <c r="QZM160" s="498"/>
      <c r="QZN160" s="498"/>
      <c r="QZO160" s="498"/>
      <c r="QZP160" s="498"/>
      <c r="QZQ160" s="498"/>
      <c r="QZR160" s="498"/>
      <c r="QZS160" s="498"/>
      <c r="QZT160" s="498"/>
      <c r="QZU160" s="498"/>
      <c r="QZV160" s="498"/>
      <c r="QZW160" s="498"/>
      <c r="QZX160" s="498"/>
      <c r="QZY160" s="498"/>
      <c r="QZZ160" s="498"/>
      <c r="RAA160" s="498"/>
      <c r="RAB160" s="498"/>
      <c r="RAC160" s="498"/>
      <c r="RAD160" s="498"/>
      <c r="RAE160" s="498"/>
      <c r="RAF160" s="498"/>
      <c r="RAG160" s="498"/>
      <c r="RAH160" s="498"/>
      <c r="RAI160" s="498"/>
      <c r="RAJ160" s="498"/>
      <c r="RAK160" s="498"/>
      <c r="RAL160" s="498"/>
      <c r="RAM160" s="498"/>
      <c r="RAN160" s="498"/>
      <c r="RAO160" s="498"/>
      <c r="RAP160" s="498"/>
      <c r="RAQ160" s="498"/>
      <c r="RAR160" s="498"/>
      <c r="RAS160" s="498"/>
      <c r="RAT160" s="498"/>
      <c r="RAU160" s="498"/>
      <c r="RAV160" s="498"/>
      <c r="RAW160" s="498"/>
      <c r="RAX160" s="498"/>
      <c r="RAY160" s="498"/>
      <c r="RAZ160" s="498"/>
      <c r="RBA160" s="498"/>
      <c r="RBB160" s="498"/>
      <c r="RBC160" s="498"/>
      <c r="RBD160" s="498"/>
      <c r="RBE160" s="498"/>
      <c r="RBF160" s="498"/>
      <c r="RBG160" s="498"/>
      <c r="RBH160" s="498"/>
      <c r="RBI160" s="498"/>
      <c r="RBJ160" s="498"/>
      <c r="RBK160" s="498"/>
      <c r="RBL160" s="498"/>
      <c r="RBM160" s="498"/>
      <c r="RBN160" s="498"/>
      <c r="RBO160" s="498"/>
      <c r="RBP160" s="498"/>
      <c r="RBQ160" s="498"/>
      <c r="RBR160" s="498"/>
      <c r="RBS160" s="498"/>
      <c r="RBT160" s="498"/>
      <c r="RBU160" s="498"/>
      <c r="RBV160" s="498"/>
      <c r="RBW160" s="498"/>
      <c r="RBX160" s="498"/>
      <c r="RBY160" s="498"/>
      <c r="RBZ160" s="498"/>
      <c r="RCA160" s="498"/>
      <c r="RCB160" s="498"/>
      <c r="RCC160" s="498"/>
      <c r="RCD160" s="498"/>
      <c r="RCE160" s="498"/>
      <c r="RCF160" s="498"/>
      <c r="RCG160" s="498"/>
      <c r="RCH160" s="498"/>
      <c r="RCI160" s="498"/>
      <c r="RCJ160" s="498"/>
      <c r="RCK160" s="498"/>
      <c r="RCL160" s="498"/>
      <c r="RCM160" s="498"/>
      <c r="RCN160" s="498"/>
      <c r="RCO160" s="498"/>
      <c r="RCP160" s="498"/>
      <c r="RCQ160" s="498"/>
      <c r="RCR160" s="498"/>
      <c r="RCS160" s="498"/>
      <c r="RCT160" s="498"/>
      <c r="RCU160" s="498"/>
      <c r="RCV160" s="498"/>
      <c r="RCW160" s="498"/>
      <c r="RCX160" s="498"/>
      <c r="RCY160" s="498"/>
      <c r="RCZ160" s="498"/>
      <c r="RDA160" s="498"/>
      <c r="RDB160" s="498"/>
      <c r="RDC160" s="498"/>
      <c r="RDD160" s="498"/>
      <c r="RDE160" s="498"/>
      <c r="RDF160" s="498"/>
      <c r="RDG160" s="498"/>
      <c r="RDH160" s="498"/>
      <c r="RDI160" s="498"/>
      <c r="RDJ160" s="498"/>
      <c r="RDK160" s="498"/>
      <c r="RDL160" s="498"/>
      <c r="RDM160" s="498"/>
      <c r="RDN160" s="498"/>
      <c r="RDO160" s="498"/>
      <c r="RDP160" s="498"/>
      <c r="RDQ160" s="498"/>
      <c r="RDR160" s="498"/>
      <c r="RDS160" s="498"/>
      <c r="RDT160" s="498"/>
      <c r="RDU160" s="498"/>
      <c r="RDV160" s="498"/>
      <c r="RDW160" s="498"/>
      <c r="RDX160" s="498"/>
      <c r="RDY160" s="498"/>
      <c r="RDZ160" s="498"/>
      <c r="REA160" s="498"/>
      <c r="REB160" s="498"/>
      <c r="REC160" s="498"/>
      <c r="RED160" s="498"/>
      <c r="REE160" s="498"/>
      <c r="REF160" s="498"/>
      <c r="REG160" s="498"/>
      <c r="REH160" s="498"/>
      <c r="REI160" s="498"/>
      <c r="REJ160" s="498"/>
      <c r="REK160" s="498"/>
      <c r="REL160" s="498"/>
      <c r="REM160" s="498"/>
      <c r="REN160" s="498"/>
      <c r="REO160" s="498"/>
      <c r="REP160" s="498"/>
      <c r="REQ160" s="498"/>
      <c r="RER160" s="498"/>
      <c r="RES160" s="498"/>
      <c r="RET160" s="498"/>
      <c r="REU160" s="498"/>
      <c r="REV160" s="498"/>
      <c r="REW160" s="498"/>
      <c r="REX160" s="498"/>
      <c r="REY160" s="498"/>
      <c r="REZ160" s="498"/>
      <c r="RFA160" s="498"/>
      <c r="RFB160" s="498"/>
      <c r="RFC160" s="498"/>
      <c r="RFD160" s="498"/>
      <c r="RFE160" s="498"/>
      <c r="RFF160" s="498"/>
      <c r="RFG160" s="498"/>
      <c r="RFH160" s="498"/>
      <c r="RFI160" s="498"/>
      <c r="RFJ160" s="498"/>
      <c r="RFK160" s="498"/>
      <c r="RFL160" s="498"/>
      <c r="RFM160" s="498"/>
      <c r="RFN160" s="498"/>
      <c r="RFO160" s="498"/>
      <c r="RFP160" s="498"/>
      <c r="RFQ160" s="498"/>
      <c r="RFR160" s="498"/>
      <c r="RFS160" s="498"/>
      <c r="RFT160" s="498"/>
      <c r="RFU160" s="498"/>
      <c r="RFV160" s="498"/>
      <c r="RFW160" s="498"/>
      <c r="RFX160" s="498"/>
      <c r="RFY160" s="498"/>
      <c r="RFZ160" s="498"/>
      <c r="RGA160" s="498"/>
      <c r="RGB160" s="498"/>
      <c r="RGC160" s="498"/>
      <c r="RGD160" s="498"/>
      <c r="RGE160" s="498"/>
      <c r="RGF160" s="498"/>
      <c r="RGG160" s="498"/>
      <c r="RGH160" s="498"/>
      <c r="RGI160" s="498"/>
      <c r="RGJ160" s="498"/>
      <c r="RGK160" s="498"/>
      <c r="RGL160" s="498"/>
      <c r="RGM160" s="498"/>
      <c r="RGN160" s="498"/>
      <c r="RGO160" s="498"/>
      <c r="RGP160" s="498"/>
      <c r="RGQ160" s="498"/>
      <c r="RGR160" s="498"/>
      <c r="RGS160" s="498"/>
      <c r="RGT160" s="498"/>
      <c r="RGU160" s="498"/>
      <c r="RGV160" s="498"/>
      <c r="RGW160" s="498"/>
      <c r="RGX160" s="498"/>
      <c r="RGY160" s="498"/>
      <c r="RGZ160" s="498"/>
      <c r="RHA160" s="498"/>
      <c r="RHB160" s="498"/>
      <c r="RHC160" s="498"/>
      <c r="RHD160" s="498"/>
      <c r="RHE160" s="498"/>
      <c r="RHF160" s="498"/>
      <c r="RHG160" s="498"/>
      <c r="RHH160" s="498"/>
      <c r="RHI160" s="498"/>
      <c r="RHJ160" s="498"/>
      <c r="RHK160" s="498"/>
      <c r="RHL160" s="498"/>
      <c r="RHM160" s="498"/>
      <c r="RHN160" s="498"/>
      <c r="RHO160" s="498"/>
      <c r="RHP160" s="498"/>
      <c r="RHQ160" s="498"/>
      <c r="RHR160" s="498"/>
      <c r="RHS160" s="498"/>
      <c r="RHT160" s="498"/>
      <c r="RHU160" s="498"/>
      <c r="RHV160" s="498"/>
      <c r="RHW160" s="498"/>
      <c r="RHX160" s="498"/>
      <c r="RHY160" s="498"/>
      <c r="RHZ160" s="498"/>
      <c r="RIA160" s="498"/>
      <c r="RIB160" s="498"/>
      <c r="RIC160" s="498"/>
      <c r="RID160" s="498"/>
      <c r="RIE160" s="498"/>
      <c r="RIF160" s="498"/>
      <c r="RIG160" s="498"/>
      <c r="RIH160" s="498"/>
      <c r="RII160" s="498"/>
      <c r="RIJ160" s="498"/>
      <c r="RIK160" s="498"/>
      <c r="RIL160" s="498"/>
      <c r="RIM160" s="498"/>
      <c r="RIN160" s="498"/>
      <c r="RIO160" s="498"/>
      <c r="RIP160" s="498"/>
      <c r="RIQ160" s="498"/>
      <c r="RIR160" s="498"/>
      <c r="RIS160" s="498"/>
      <c r="RIT160" s="498"/>
      <c r="RIU160" s="498"/>
      <c r="RIV160" s="498"/>
      <c r="RIW160" s="498"/>
      <c r="RIX160" s="498"/>
      <c r="RIY160" s="498"/>
      <c r="RIZ160" s="498"/>
      <c r="RJA160" s="498"/>
      <c r="RJB160" s="498"/>
      <c r="RJC160" s="498"/>
      <c r="RJD160" s="498"/>
      <c r="RJE160" s="498"/>
      <c r="RJF160" s="498"/>
      <c r="RJG160" s="498"/>
      <c r="RJH160" s="498"/>
      <c r="RJI160" s="498"/>
      <c r="RJJ160" s="498"/>
      <c r="RJK160" s="498"/>
      <c r="RJL160" s="498"/>
      <c r="RJM160" s="498"/>
      <c r="RJN160" s="498"/>
      <c r="RJO160" s="498"/>
      <c r="RJP160" s="498"/>
      <c r="RJQ160" s="498"/>
      <c r="RJR160" s="498"/>
      <c r="RJS160" s="498"/>
      <c r="RJT160" s="498"/>
      <c r="RJU160" s="498"/>
      <c r="RJV160" s="498"/>
      <c r="RJW160" s="498"/>
      <c r="RJX160" s="498"/>
      <c r="RJY160" s="498"/>
      <c r="RJZ160" s="498"/>
      <c r="RKA160" s="498"/>
      <c r="RKB160" s="498"/>
      <c r="RKC160" s="498"/>
      <c r="RKD160" s="498"/>
      <c r="RKE160" s="498"/>
      <c r="RKF160" s="498"/>
      <c r="RKG160" s="498"/>
      <c r="RKH160" s="498"/>
      <c r="RKI160" s="498"/>
      <c r="RKJ160" s="498"/>
      <c r="RKK160" s="498"/>
      <c r="RKL160" s="498"/>
      <c r="RKM160" s="498"/>
      <c r="RKN160" s="498"/>
      <c r="RKO160" s="498"/>
      <c r="RKP160" s="498"/>
      <c r="RKQ160" s="498"/>
      <c r="RKR160" s="498"/>
      <c r="RKS160" s="498"/>
      <c r="RKT160" s="498"/>
      <c r="RKU160" s="498"/>
      <c r="RKV160" s="498"/>
      <c r="RKW160" s="498"/>
      <c r="RKX160" s="498"/>
      <c r="RKY160" s="498"/>
      <c r="RKZ160" s="498"/>
      <c r="RLA160" s="498"/>
      <c r="RLB160" s="498"/>
      <c r="RLC160" s="498"/>
      <c r="RLD160" s="498"/>
      <c r="RLE160" s="498"/>
      <c r="RLF160" s="498"/>
      <c r="RLG160" s="498"/>
      <c r="RLH160" s="498"/>
      <c r="RLI160" s="498"/>
      <c r="RLJ160" s="498"/>
      <c r="RLK160" s="498"/>
      <c r="RLL160" s="498"/>
      <c r="RLM160" s="498"/>
      <c r="RLN160" s="498"/>
      <c r="RLO160" s="498"/>
      <c r="RLP160" s="498"/>
      <c r="RLQ160" s="498"/>
      <c r="RLR160" s="498"/>
      <c r="RLS160" s="498"/>
      <c r="RLT160" s="498"/>
      <c r="RLU160" s="498"/>
      <c r="RLV160" s="498"/>
      <c r="RLW160" s="498"/>
      <c r="RLX160" s="498"/>
      <c r="RLY160" s="498"/>
      <c r="RLZ160" s="498"/>
      <c r="RMA160" s="498"/>
      <c r="RMB160" s="498"/>
      <c r="RMC160" s="498"/>
      <c r="RMD160" s="498"/>
      <c r="RME160" s="498"/>
      <c r="RMF160" s="498"/>
      <c r="RMG160" s="498"/>
      <c r="RMH160" s="498"/>
      <c r="RMI160" s="498"/>
      <c r="RMJ160" s="498"/>
      <c r="RMK160" s="498"/>
      <c r="RML160" s="498"/>
      <c r="RMM160" s="498"/>
      <c r="RMN160" s="498"/>
      <c r="RMO160" s="498"/>
      <c r="RMP160" s="498"/>
      <c r="RMQ160" s="498"/>
      <c r="RMR160" s="498"/>
      <c r="RMS160" s="498"/>
      <c r="RMT160" s="498"/>
      <c r="RMU160" s="498"/>
      <c r="RMV160" s="498"/>
      <c r="RMW160" s="498"/>
      <c r="RMX160" s="498"/>
      <c r="RMY160" s="498"/>
      <c r="RMZ160" s="498"/>
      <c r="RNA160" s="498"/>
      <c r="RNB160" s="498"/>
      <c r="RNC160" s="498"/>
      <c r="RND160" s="498"/>
      <c r="RNE160" s="498"/>
      <c r="RNF160" s="498"/>
      <c r="RNG160" s="498"/>
      <c r="RNH160" s="498"/>
      <c r="RNI160" s="498"/>
      <c r="RNJ160" s="498"/>
      <c r="RNK160" s="498"/>
      <c r="RNL160" s="498"/>
      <c r="RNM160" s="498"/>
      <c r="RNN160" s="498"/>
      <c r="RNO160" s="498"/>
      <c r="RNP160" s="498"/>
      <c r="RNQ160" s="498"/>
      <c r="RNR160" s="498"/>
      <c r="RNS160" s="498"/>
      <c r="RNT160" s="498"/>
      <c r="RNU160" s="498"/>
      <c r="RNV160" s="498"/>
      <c r="RNW160" s="498"/>
      <c r="RNX160" s="498"/>
      <c r="RNY160" s="498"/>
      <c r="RNZ160" s="498"/>
      <c r="ROA160" s="498"/>
      <c r="ROB160" s="498"/>
      <c r="ROC160" s="498"/>
      <c r="ROD160" s="498"/>
      <c r="ROE160" s="498"/>
      <c r="ROF160" s="498"/>
      <c r="ROG160" s="498"/>
      <c r="ROH160" s="498"/>
      <c r="ROI160" s="498"/>
      <c r="ROJ160" s="498"/>
      <c r="ROK160" s="498"/>
      <c r="ROL160" s="498"/>
      <c r="ROM160" s="498"/>
      <c r="RON160" s="498"/>
      <c r="ROO160" s="498"/>
      <c r="ROP160" s="498"/>
      <c r="ROQ160" s="498"/>
      <c r="ROR160" s="498"/>
      <c r="ROS160" s="498"/>
      <c r="ROT160" s="498"/>
      <c r="ROU160" s="498"/>
      <c r="ROV160" s="498"/>
      <c r="ROW160" s="498"/>
      <c r="ROX160" s="498"/>
      <c r="ROY160" s="498"/>
      <c r="ROZ160" s="498"/>
      <c r="RPA160" s="498"/>
      <c r="RPB160" s="498"/>
      <c r="RPC160" s="498"/>
      <c r="RPD160" s="498"/>
      <c r="RPE160" s="498"/>
      <c r="RPF160" s="498"/>
      <c r="RPG160" s="498"/>
      <c r="RPH160" s="498"/>
      <c r="RPI160" s="498"/>
      <c r="RPJ160" s="498"/>
      <c r="RPK160" s="498"/>
      <c r="RPL160" s="498"/>
      <c r="RPM160" s="498"/>
      <c r="RPN160" s="498"/>
      <c r="RPO160" s="498"/>
      <c r="RPP160" s="498"/>
      <c r="RPQ160" s="498"/>
      <c r="RPR160" s="498"/>
      <c r="RPS160" s="498"/>
      <c r="RPT160" s="498"/>
      <c r="RPU160" s="498"/>
      <c r="RPV160" s="498"/>
      <c r="RPW160" s="498"/>
      <c r="RPX160" s="498"/>
      <c r="RPY160" s="498"/>
      <c r="RPZ160" s="498"/>
      <c r="RQA160" s="498"/>
      <c r="RQB160" s="498"/>
      <c r="RQC160" s="498"/>
      <c r="RQD160" s="498"/>
      <c r="RQE160" s="498"/>
      <c r="RQF160" s="498"/>
      <c r="RQG160" s="498"/>
      <c r="RQH160" s="498"/>
      <c r="RQI160" s="498"/>
      <c r="RQJ160" s="498"/>
      <c r="RQK160" s="498"/>
      <c r="RQL160" s="498"/>
      <c r="RQM160" s="498"/>
      <c r="RQN160" s="498"/>
      <c r="RQO160" s="498"/>
      <c r="RQP160" s="498"/>
      <c r="RQQ160" s="498"/>
      <c r="RQR160" s="498"/>
      <c r="RQS160" s="498"/>
      <c r="RQT160" s="498"/>
      <c r="RQU160" s="498"/>
      <c r="RQV160" s="498"/>
      <c r="RQW160" s="498"/>
      <c r="RQX160" s="498"/>
      <c r="RQY160" s="498"/>
      <c r="RQZ160" s="498"/>
      <c r="RRA160" s="498"/>
      <c r="RRB160" s="498"/>
      <c r="RRC160" s="498"/>
      <c r="RRD160" s="498"/>
      <c r="RRE160" s="498"/>
      <c r="RRF160" s="498"/>
      <c r="RRG160" s="498"/>
      <c r="RRH160" s="498"/>
      <c r="RRI160" s="498"/>
      <c r="RRJ160" s="498"/>
      <c r="RRK160" s="498"/>
      <c r="RRL160" s="498"/>
      <c r="RRM160" s="498"/>
      <c r="RRN160" s="498"/>
      <c r="RRO160" s="498"/>
      <c r="RRP160" s="498"/>
      <c r="RRQ160" s="498"/>
      <c r="RRR160" s="498"/>
      <c r="RRS160" s="498"/>
      <c r="RRT160" s="498"/>
      <c r="RRU160" s="498"/>
      <c r="RRV160" s="498"/>
      <c r="RRW160" s="498"/>
      <c r="RRX160" s="498"/>
      <c r="RRY160" s="498"/>
      <c r="RRZ160" s="498"/>
      <c r="RSA160" s="498"/>
      <c r="RSB160" s="498"/>
      <c r="RSC160" s="498"/>
      <c r="RSD160" s="498"/>
      <c r="RSE160" s="498"/>
      <c r="RSF160" s="498"/>
      <c r="RSG160" s="498"/>
      <c r="RSH160" s="498"/>
      <c r="RSI160" s="498"/>
      <c r="RSJ160" s="498"/>
      <c r="RSK160" s="498"/>
      <c r="RSL160" s="498"/>
      <c r="RSM160" s="498"/>
      <c r="RSN160" s="498"/>
      <c r="RSO160" s="498"/>
      <c r="RSP160" s="498"/>
      <c r="RSQ160" s="498"/>
      <c r="RSR160" s="498"/>
      <c r="RSS160" s="498"/>
      <c r="RST160" s="498"/>
      <c r="RSU160" s="498"/>
      <c r="RSV160" s="498"/>
      <c r="RSW160" s="498"/>
      <c r="RSX160" s="498"/>
      <c r="RSY160" s="498"/>
      <c r="RSZ160" s="498"/>
      <c r="RTA160" s="498"/>
      <c r="RTB160" s="498"/>
      <c r="RTC160" s="498"/>
      <c r="RTD160" s="498"/>
      <c r="RTE160" s="498"/>
      <c r="RTF160" s="498"/>
      <c r="RTG160" s="498"/>
      <c r="RTH160" s="498"/>
      <c r="RTI160" s="498"/>
      <c r="RTJ160" s="498"/>
      <c r="RTK160" s="498"/>
      <c r="RTL160" s="498"/>
      <c r="RTM160" s="498"/>
      <c r="RTN160" s="498"/>
      <c r="RTO160" s="498"/>
      <c r="RTP160" s="498"/>
      <c r="RTQ160" s="498"/>
      <c r="RTR160" s="498"/>
      <c r="RTS160" s="498"/>
      <c r="RTT160" s="498"/>
      <c r="RTU160" s="498"/>
      <c r="RTV160" s="498"/>
      <c r="RTW160" s="498"/>
      <c r="RTX160" s="498"/>
      <c r="RTY160" s="498"/>
      <c r="RTZ160" s="498"/>
      <c r="RUA160" s="498"/>
      <c r="RUB160" s="498"/>
      <c r="RUC160" s="498"/>
      <c r="RUD160" s="498"/>
      <c r="RUE160" s="498"/>
      <c r="RUF160" s="498"/>
      <c r="RUG160" s="498"/>
      <c r="RUH160" s="498"/>
      <c r="RUI160" s="498"/>
      <c r="RUJ160" s="498"/>
      <c r="RUK160" s="498"/>
      <c r="RUL160" s="498"/>
      <c r="RUM160" s="498"/>
      <c r="RUN160" s="498"/>
      <c r="RUO160" s="498"/>
      <c r="RUP160" s="498"/>
      <c r="RUQ160" s="498"/>
      <c r="RUR160" s="498"/>
      <c r="RUS160" s="498"/>
      <c r="RUT160" s="498"/>
      <c r="RUU160" s="498"/>
      <c r="RUV160" s="498"/>
      <c r="RUW160" s="498"/>
      <c r="RUX160" s="498"/>
      <c r="RUY160" s="498"/>
      <c r="RUZ160" s="498"/>
      <c r="RVA160" s="498"/>
      <c r="RVB160" s="498"/>
      <c r="RVC160" s="498"/>
      <c r="RVD160" s="498"/>
      <c r="RVE160" s="498"/>
      <c r="RVF160" s="498"/>
      <c r="RVG160" s="498"/>
      <c r="RVH160" s="498"/>
      <c r="RVI160" s="498"/>
      <c r="RVJ160" s="498"/>
      <c r="RVK160" s="498"/>
      <c r="RVL160" s="498"/>
      <c r="RVM160" s="498"/>
      <c r="RVN160" s="498"/>
      <c r="RVO160" s="498"/>
      <c r="RVP160" s="498"/>
      <c r="RVQ160" s="498"/>
      <c r="RVR160" s="498"/>
      <c r="RVS160" s="498"/>
      <c r="RVT160" s="498"/>
      <c r="RVU160" s="498"/>
      <c r="RVV160" s="498"/>
      <c r="RVW160" s="498"/>
      <c r="RVX160" s="498"/>
      <c r="RVY160" s="498"/>
      <c r="RVZ160" s="498"/>
      <c r="RWA160" s="498"/>
      <c r="RWB160" s="498"/>
      <c r="RWC160" s="498"/>
      <c r="RWD160" s="498"/>
      <c r="RWE160" s="498"/>
      <c r="RWF160" s="498"/>
      <c r="RWG160" s="498"/>
      <c r="RWH160" s="498"/>
      <c r="RWI160" s="498"/>
      <c r="RWJ160" s="498"/>
      <c r="RWK160" s="498"/>
      <c r="RWL160" s="498"/>
      <c r="RWM160" s="498"/>
      <c r="RWN160" s="498"/>
      <c r="RWO160" s="498"/>
      <c r="RWP160" s="498"/>
      <c r="RWQ160" s="498"/>
      <c r="RWR160" s="498"/>
      <c r="RWS160" s="498"/>
      <c r="RWT160" s="498"/>
      <c r="RWU160" s="498"/>
      <c r="RWV160" s="498"/>
      <c r="RWW160" s="498"/>
      <c r="RWX160" s="498"/>
      <c r="RWY160" s="498"/>
      <c r="RWZ160" s="498"/>
      <c r="RXA160" s="498"/>
      <c r="RXB160" s="498"/>
      <c r="RXC160" s="498"/>
      <c r="RXD160" s="498"/>
      <c r="RXE160" s="498"/>
      <c r="RXF160" s="498"/>
      <c r="RXG160" s="498"/>
      <c r="RXH160" s="498"/>
      <c r="RXI160" s="498"/>
      <c r="RXJ160" s="498"/>
      <c r="RXK160" s="498"/>
      <c r="RXL160" s="498"/>
      <c r="RXM160" s="498"/>
      <c r="RXN160" s="498"/>
      <c r="RXO160" s="498"/>
      <c r="RXP160" s="498"/>
      <c r="RXQ160" s="498"/>
      <c r="RXR160" s="498"/>
      <c r="RXS160" s="498"/>
      <c r="RXT160" s="498"/>
      <c r="RXU160" s="498"/>
      <c r="RXV160" s="498"/>
      <c r="RXW160" s="498"/>
      <c r="RXX160" s="498"/>
      <c r="RXY160" s="498"/>
      <c r="RXZ160" s="498"/>
      <c r="RYA160" s="498"/>
      <c r="RYB160" s="498"/>
      <c r="RYC160" s="498"/>
      <c r="RYD160" s="498"/>
      <c r="RYE160" s="498"/>
      <c r="RYF160" s="498"/>
      <c r="RYG160" s="498"/>
      <c r="RYH160" s="498"/>
      <c r="RYI160" s="498"/>
      <c r="RYJ160" s="498"/>
      <c r="RYK160" s="498"/>
      <c r="RYL160" s="498"/>
      <c r="RYM160" s="498"/>
      <c r="RYN160" s="498"/>
      <c r="RYO160" s="498"/>
      <c r="RYP160" s="498"/>
      <c r="RYQ160" s="498"/>
      <c r="RYR160" s="498"/>
      <c r="RYS160" s="498"/>
      <c r="RYT160" s="498"/>
      <c r="RYU160" s="498"/>
      <c r="RYV160" s="498"/>
      <c r="RYW160" s="498"/>
      <c r="RYX160" s="498"/>
      <c r="RYY160" s="498"/>
      <c r="RYZ160" s="498"/>
      <c r="RZA160" s="498"/>
      <c r="RZB160" s="498"/>
      <c r="RZC160" s="498"/>
      <c r="RZD160" s="498"/>
      <c r="RZE160" s="498"/>
      <c r="RZF160" s="498"/>
      <c r="RZG160" s="498"/>
      <c r="RZH160" s="498"/>
      <c r="RZI160" s="498"/>
      <c r="RZJ160" s="498"/>
      <c r="RZK160" s="498"/>
      <c r="RZL160" s="498"/>
      <c r="RZM160" s="498"/>
      <c r="RZN160" s="498"/>
      <c r="RZO160" s="498"/>
      <c r="RZP160" s="498"/>
      <c r="RZQ160" s="498"/>
      <c r="RZR160" s="498"/>
      <c r="RZS160" s="498"/>
      <c r="RZT160" s="498"/>
      <c r="RZU160" s="498"/>
      <c r="RZV160" s="498"/>
      <c r="RZW160" s="498"/>
      <c r="RZX160" s="498"/>
      <c r="RZY160" s="498"/>
      <c r="RZZ160" s="498"/>
      <c r="SAA160" s="498"/>
      <c r="SAB160" s="498"/>
      <c r="SAC160" s="498"/>
      <c r="SAD160" s="498"/>
      <c r="SAE160" s="498"/>
      <c r="SAF160" s="498"/>
      <c r="SAG160" s="498"/>
      <c r="SAH160" s="498"/>
      <c r="SAI160" s="498"/>
      <c r="SAJ160" s="498"/>
      <c r="SAK160" s="498"/>
      <c r="SAL160" s="498"/>
      <c r="SAM160" s="498"/>
      <c r="SAN160" s="498"/>
      <c r="SAO160" s="498"/>
      <c r="SAP160" s="498"/>
      <c r="SAQ160" s="498"/>
      <c r="SAR160" s="498"/>
      <c r="SAS160" s="498"/>
      <c r="SAT160" s="498"/>
      <c r="SAU160" s="498"/>
      <c r="SAV160" s="498"/>
      <c r="SAW160" s="498"/>
      <c r="SAX160" s="498"/>
      <c r="SAY160" s="498"/>
      <c r="SAZ160" s="498"/>
      <c r="SBA160" s="498"/>
      <c r="SBB160" s="498"/>
      <c r="SBC160" s="498"/>
      <c r="SBD160" s="498"/>
      <c r="SBE160" s="498"/>
      <c r="SBF160" s="498"/>
      <c r="SBG160" s="498"/>
      <c r="SBH160" s="498"/>
      <c r="SBI160" s="498"/>
      <c r="SBJ160" s="498"/>
      <c r="SBK160" s="498"/>
      <c r="SBL160" s="498"/>
      <c r="SBM160" s="498"/>
      <c r="SBN160" s="498"/>
      <c r="SBO160" s="498"/>
      <c r="SBP160" s="498"/>
      <c r="SBQ160" s="498"/>
      <c r="SBR160" s="498"/>
      <c r="SBS160" s="498"/>
      <c r="SBT160" s="498"/>
      <c r="SBU160" s="498"/>
      <c r="SBV160" s="498"/>
      <c r="SBW160" s="498"/>
      <c r="SBX160" s="498"/>
      <c r="SBY160" s="498"/>
      <c r="SBZ160" s="498"/>
      <c r="SCA160" s="498"/>
      <c r="SCB160" s="498"/>
      <c r="SCC160" s="498"/>
      <c r="SCD160" s="498"/>
      <c r="SCE160" s="498"/>
      <c r="SCF160" s="498"/>
      <c r="SCG160" s="498"/>
      <c r="SCH160" s="498"/>
      <c r="SCI160" s="498"/>
      <c r="SCJ160" s="498"/>
      <c r="SCK160" s="498"/>
      <c r="SCL160" s="498"/>
      <c r="SCM160" s="498"/>
      <c r="SCN160" s="498"/>
      <c r="SCO160" s="498"/>
      <c r="SCP160" s="498"/>
      <c r="SCQ160" s="498"/>
      <c r="SCR160" s="498"/>
      <c r="SCS160" s="498"/>
      <c r="SCT160" s="498"/>
      <c r="SCU160" s="498"/>
      <c r="SCV160" s="498"/>
      <c r="SCW160" s="498"/>
      <c r="SCX160" s="498"/>
      <c r="SCY160" s="498"/>
      <c r="SCZ160" s="498"/>
      <c r="SDA160" s="498"/>
      <c r="SDB160" s="498"/>
      <c r="SDC160" s="498"/>
      <c r="SDD160" s="498"/>
      <c r="SDE160" s="498"/>
      <c r="SDF160" s="498"/>
      <c r="SDG160" s="498"/>
      <c r="SDH160" s="498"/>
      <c r="SDI160" s="498"/>
      <c r="SDJ160" s="498"/>
      <c r="SDK160" s="498"/>
      <c r="SDL160" s="498"/>
      <c r="SDM160" s="498"/>
      <c r="SDN160" s="498"/>
      <c r="SDO160" s="498"/>
      <c r="SDP160" s="498"/>
      <c r="SDQ160" s="498"/>
      <c r="SDR160" s="498"/>
      <c r="SDS160" s="498"/>
      <c r="SDT160" s="498"/>
      <c r="SDU160" s="498"/>
      <c r="SDV160" s="498"/>
      <c r="SDW160" s="498"/>
      <c r="SDX160" s="498"/>
      <c r="SDY160" s="498"/>
      <c r="SDZ160" s="498"/>
      <c r="SEA160" s="498"/>
      <c r="SEB160" s="498"/>
      <c r="SEC160" s="498"/>
      <c r="SED160" s="498"/>
      <c r="SEE160" s="498"/>
      <c r="SEF160" s="498"/>
      <c r="SEG160" s="498"/>
      <c r="SEH160" s="498"/>
      <c r="SEI160" s="498"/>
      <c r="SEJ160" s="498"/>
      <c r="SEK160" s="498"/>
      <c r="SEL160" s="498"/>
      <c r="SEM160" s="498"/>
      <c r="SEN160" s="498"/>
      <c r="SEO160" s="498"/>
      <c r="SEP160" s="498"/>
      <c r="SEQ160" s="498"/>
      <c r="SER160" s="498"/>
      <c r="SES160" s="498"/>
      <c r="SET160" s="498"/>
      <c r="SEU160" s="498"/>
      <c r="SEV160" s="498"/>
      <c r="SEW160" s="498"/>
      <c r="SEX160" s="498"/>
      <c r="SEY160" s="498"/>
      <c r="SEZ160" s="498"/>
      <c r="SFA160" s="498"/>
      <c r="SFB160" s="498"/>
      <c r="SFC160" s="498"/>
      <c r="SFD160" s="498"/>
      <c r="SFE160" s="498"/>
      <c r="SFF160" s="498"/>
      <c r="SFG160" s="498"/>
      <c r="SFH160" s="498"/>
      <c r="SFI160" s="498"/>
      <c r="SFJ160" s="498"/>
      <c r="SFK160" s="498"/>
      <c r="SFL160" s="498"/>
      <c r="SFM160" s="498"/>
      <c r="SFN160" s="498"/>
      <c r="SFO160" s="498"/>
      <c r="SFP160" s="498"/>
      <c r="SFQ160" s="498"/>
      <c r="SFR160" s="498"/>
      <c r="SFS160" s="498"/>
      <c r="SFT160" s="498"/>
      <c r="SFU160" s="498"/>
      <c r="SFV160" s="498"/>
      <c r="SFW160" s="498"/>
      <c r="SFX160" s="498"/>
      <c r="SFY160" s="498"/>
      <c r="SFZ160" s="498"/>
      <c r="SGA160" s="498"/>
      <c r="SGB160" s="498"/>
      <c r="SGC160" s="498"/>
      <c r="SGD160" s="498"/>
      <c r="SGE160" s="498"/>
      <c r="SGF160" s="498"/>
      <c r="SGG160" s="498"/>
      <c r="SGH160" s="498"/>
      <c r="SGI160" s="498"/>
      <c r="SGJ160" s="498"/>
      <c r="SGK160" s="498"/>
      <c r="SGL160" s="498"/>
      <c r="SGM160" s="498"/>
      <c r="SGN160" s="498"/>
      <c r="SGO160" s="498"/>
      <c r="SGP160" s="498"/>
      <c r="SGQ160" s="498"/>
      <c r="SGR160" s="498"/>
      <c r="SGS160" s="498"/>
      <c r="SGT160" s="498"/>
      <c r="SGU160" s="498"/>
      <c r="SGV160" s="498"/>
      <c r="SGW160" s="498"/>
      <c r="SGX160" s="498"/>
      <c r="SGY160" s="498"/>
      <c r="SGZ160" s="498"/>
      <c r="SHA160" s="498"/>
      <c r="SHB160" s="498"/>
      <c r="SHC160" s="498"/>
      <c r="SHD160" s="498"/>
      <c r="SHE160" s="498"/>
      <c r="SHF160" s="498"/>
      <c r="SHG160" s="498"/>
      <c r="SHH160" s="498"/>
      <c r="SHI160" s="498"/>
      <c r="SHJ160" s="498"/>
      <c r="SHK160" s="498"/>
      <c r="SHL160" s="498"/>
      <c r="SHM160" s="498"/>
      <c r="SHN160" s="498"/>
      <c r="SHO160" s="498"/>
      <c r="SHP160" s="498"/>
      <c r="SHQ160" s="498"/>
      <c r="SHR160" s="498"/>
      <c r="SHS160" s="498"/>
      <c r="SHT160" s="498"/>
      <c r="SHU160" s="498"/>
      <c r="SHV160" s="498"/>
      <c r="SHW160" s="498"/>
      <c r="SHX160" s="498"/>
      <c r="SHY160" s="498"/>
      <c r="SHZ160" s="498"/>
      <c r="SIA160" s="498"/>
      <c r="SIB160" s="498"/>
      <c r="SIC160" s="498"/>
      <c r="SID160" s="498"/>
      <c r="SIE160" s="498"/>
      <c r="SIF160" s="498"/>
      <c r="SIG160" s="498"/>
      <c r="SIH160" s="498"/>
      <c r="SII160" s="498"/>
      <c r="SIJ160" s="498"/>
      <c r="SIK160" s="498"/>
      <c r="SIL160" s="498"/>
      <c r="SIM160" s="498"/>
      <c r="SIN160" s="498"/>
      <c r="SIO160" s="498"/>
      <c r="SIP160" s="498"/>
      <c r="SIQ160" s="498"/>
      <c r="SIR160" s="498"/>
      <c r="SIS160" s="498"/>
      <c r="SIT160" s="498"/>
      <c r="SIU160" s="498"/>
      <c r="SIV160" s="498"/>
      <c r="SIW160" s="498"/>
      <c r="SIX160" s="498"/>
      <c r="SIY160" s="498"/>
      <c r="SIZ160" s="498"/>
      <c r="SJA160" s="498"/>
      <c r="SJB160" s="498"/>
      <c r="SJC160" s="498"/>
      <c r="SJD160" s="498"/>
      <c r="SJE160" s="498"/>
      <c r="SJF160" s="498"/>
      <c r="SJG160" s="498"/>
      <c r="SJH160" s="498"/>
      <c r="SJI160" s="498"/>
      <c r="SJJ160" s="498"/>
      <c r="SJK160" s="498"/>
      <c r="SJL160" s="498"/>
      <c r="SJM160" s="498"/>
      <c r="SJN160" s="498"/>
      <c r="SJO160" s="498"/>
      <c r="SJP160" s="498"/>
      <c r="SJQ160" s="498"/>
      <c r="SJR160" s="498"/>
      <c r="SJS160" s="498"/>
      <c r="SJT160" s="498"/>
      <c r="SJU160" s="498"/>
      <c r="SJV160" s="498"/>
      <c r="SJW160" s="498"/>
      <c r="SJX160" s="498"/>
      <c r="SJY160" s="498"/>
      <c r="SJZ160" s="498"/>
      <c r="SKA160" s="498"/>
      <c r="SKB160" s="498"/>
      <c r="SKC160" s="498"/>
      <c r="SKD160" s="498"/>
      <c r="SKE160" s="498"/>
      <c r="SKF160" s="498"/>
      <c r="SKG160" s="498"/>
      <c r="SKH160" s="498"/>
      <c r="SKI160" s="498"/>
      <c r="SKJ160" s="498"/>
      <c r="SKK160" s="498"/>
      <c r="SKL160" s="498"/>
      <c r="SKM160" s="498"/>
      <c r="SKN160" s="498"/>
      <c r="SKO160" s="498"/>
      <c r="SKP160" s="498"/>
      <c r="SKQ160" s="498"/>
      <c r="SKR160" s="498"/>
      <c r="SKS160" s="498"/>
      <c r="SKT160" s="498"/>
      <c r="SKU160" s="498"/>
      <c r="SKV160" s="498"/>
      <c r="SKW160" s="498"/>
      <c r="SKX160" s="498"/>
      <c r="SKY160" s="498"/>
      <c r="SKZ160" s="498"/>
      <c r="SLA160" s="498"/>
      <c r="SLB160" s="498"/>
      <c r="SLC160" s="498"/>
      <c r="SLD160" s="498"/>
      <c r="SLE160" s="498"/>
      <c r="SLF160" s="498"/>
      <c r="SLG160" s="498"/>
      <c r="SLH160" s="498"/>
      <c r="SLI160" s="498"/>
      <c r="SLJ160" s="498"/>
      <c r="SLK160" s="498"/>
      <c r="SLL160" s="498"/>
      <c r="SLM160" s="498"/>
      <c r="SLN160" s="498"/>
      <c r="SLO160" s="498"/>
      <c r="SLP160" s="498"/>
      <c r="SLQ160" s="498"/>
      <c r="SLR160" s="498"/>
      <c r="SLS160" s="498"/>
      <c r="SLT160" s="498"/>
      <c r="SLU160" s="498"/>
      <c r="SLV160" s="498"/>
      <c r="SLW160" s="498"/>
      <c r="SLX160" s="498"/>
      <c r="SLY160" s="498"/>
      <c r="SLZ160" s="498"/>
      <c r="SMA160" s="498"/>
      <c r="SMB160" s="498"/>
      <c r="SMC160" s="498"/>
      <c r="SMD160" s="498"/>
      <c r="SME160" s="498"/>
      <c r="SMF160" s="498"/>
      <c r="SMG160" s="498"/>
      <c r="SMH160" s="498"/>
      <c r="SMI160" s="498"/>
      <c r="SMJ160" s="498"/>
      <c r="SMK160" s="498"/>
      <c r="SML160" s="498"/>
      <c r="SMM160" s="498"/>
      <c r="SMN160" s="498"/>
      <c r="SMO160" s="498"/>
      <c r="SMP160" s="498"/>
      <c r="SMQ160" s="498"/>
      <c r="SMR160" s="498"/>
      <c r="SMS160" s="498"/>
      <c r="SMT160" s="498"/>
      <c r="SMU160" s="498"/>
      <c r="SMV160" s="498"/>
      <c r="SMW160" s="498"/>
      <c r="SMX160" s="498"/>
      <c r="SMY160" s="498"/>
      <c r="SMZ160" s="498"/>
      <c r="SNA160" s="498"/>
      <c r="SNB160" s="498"/>
      <c r="SNC160" s="498"/>
      <c r="SND160" s="498"/>
      <c r="SNE160" s="498"/>
      <c r="SNF160" s="498"/>
      <c r="SNG160" s="498"/>
      <c r="SNH160" s="498"/>
      <c r="SNI160" s="498"/>
      <c r="SNJ160" s="498"/>
      <c r="SNK160" s="498"/>
      <c r="SNL160" s="498"/>
      <c r="SNM160" s="498"/>
      <c r="SNN160" s="498"/>
      <c r="SNO160" s="498"/>
      <c r="SNP160" s="498"/>
      <c r="SNQ160" s="498"/>
      <c r="SNR160" s="498"/>
      <c r="SNS160" s="498"/>
      <c r="SNT160" s="498"/>
      <c r="SNU160" s="498"/>
      <c r="SNV160" s="498"/>
      <c r="SNW160" s="498"/>
      <c r="SNX160" s="498"/>
      <c r="SNY160" s="498"/>
      <c r="SNZ160" s="498"/>
      <c r="SOA160" s="498"/>
      <c r="SOB160" s="498"/>
      <c r="SOC160" s="498"/>
      <c r="SOD160" s="498"/>
      <c r="SOE160" s="498"/>
      <c r="SOF160" s="498"/>
      <c r="SOG160" s="498"/>
      <c r="SOH160" s="498"/>
      <c r="SOI160" s="498"/>
      <c r="SOJ160" s="498"/>
      <c r="SOK160" s="498"/>
      <c r="SOL160" s="498"/>
      <c r="SOM160" s="498"/>
      <c r="SON160" s="498"/>
      <c r="SOO160" s="498"/>
      <c r="SOP160" s="498"/>
      <c r="SOQ160" s="498"/>
      <c r="SOR160" s="498"/>
      <c r="SOS160" s="498"/>
      <c r="SOT160" s="498"/>
      <c r="SOU160" s="498"/>
      <c r="SOV160" s="498"/>
      <c r="SOW160" s="498"/>
      <c r="SOX160" s="498"/>
      <c r="SOY160" s="498"/>
      <c r="SOZ160" s="498"/>
      <c r="SPA160" s="498"/>
      <c r="SPB160" s="498"/>
      <c r="SPC160" s="498"/>
      <c r="SPD160" s="498"/>
      <c r="SPE160" s="498"/>
      <c r="SPF160" s="498"/>
      <c r="SPG160" s="498"/>
      <c r="SPH160" s="498"/>
      <c r="SPI160" s="498"/>
      <c r="SPJ160" s="498"/>
      <c r="SPK160" s="498"/>
      <c r="SPL160" s="498"/>
      <c r="SPM160" s="498"/>
      <c r="SPN160" s="498"/>
      <c r="SPO160" s="498"/>
      <c r="SPP160" s="498"/>
      <c r="SPQ160" s="498"/>
      <c r="SPR160" s="498"/>
      <c r="SPS160" s="498"/>
      <c r="SPT160" s="498"/>
      <c r="SPU160" s="498"/>
      <c r="SPV160" s="498"/>
      <c r="SPW160" s="498"/>
      <c r="SPX160" s="498"/>
      <c r="SPY160" s="498"/>
      <c r="SPZ160" s="498"/>
      <c r="SQA160" s="498"/>
      <c r="SQB160" s="498"/>
      <c r="SQC160" s="498"/>
      <c r="SQD160" s="498"/>
      <c r="SQE160" s="498"/>
      <c r="SQF160" s="498"/>
      <c r="SQG160" s="498"/>
      <c r="SQH160" s="498"/>
      <c r="SQI160" s="498"/>
      <c r="SQJ160" s="498"/>
      <c r="SQK160" s="498"/>
      <c r="SQL160" s="498"/>
      <c r="SQM160" s="498"/>
      <c r="SQN160" s="498"/>
      <c r="SQO160" s="498"/>
      <c r="SQP160" s="498"/>
      <c r="SQQ160" s="498"/>
      <c r="SQR160" s="498"/>
      <c r="SQS160" s="498"/>
      <c r="SQT160" s="498"/>
      <c r="SQU160" s="498"/>
      <c r="SQV160" s="498"/>
      <c r="SQW160" s="498"/>
      <c r="SQX160" s="498"/>
      <c r="SQY160" s="498"/>
      <c r="SQZ160" s="498"/>
      <c r="SRA160" s="498"/>
      <c r="SRB160" s="498"/>
      <c r="SRC160" s="498"/>
      <c r="SRD160" s="498"/>
      <c r="SRE160" s="498"/>
      <c r="SRF160" s="498"/>
      <c r="SRG160" s="498"/>
      <c r="SRH160" s="498"/>
      <c r="SRI160" s="498"/>
      <c r="SRJ160" s="498"/>
      <c r="SRK160" s="498"/>
      <c r="SRL160" s="498"/>
      <c r="SRM160" s="498"/>
      <c r="SRN160" s="498"/>
      <c r="SRO160" s="498"/>
      <c r="SRP160" s="498"/>
      <c r="SRQ160" s="498"/>
      <c r="SRR160" s="498"/>
      <c r="SRS160" s="498"/>
      <c r="SRT160" s="498"/>
      <c r="SRU160" s="498"/>
      <c r="SRV160" s="498"/>
      <c r="SRW160" s="498"/>
      <c r="SRX160" s="498"/>
      <c r="SRY160" s="498"/>
      <c r="SRZ160" s="498"/>
      <c r="SSA160" s="498"/>
      <c r="SSB160" s="498"/>
      <c r="SSC160" s="498"/>
      <c r="SSD160" s="498"/>
      <c r="SSE160" s="498"/>
      <c r="SSF160" s="498"/>
      <c r="SSG160" s="498"/>
      <c r="SSH160" s="498"/>
      <c r="SSI160" s="498"/>
      <c r="SSJ160" s="498"/>
      <c r="SSK160" s="498"/>
      <c r="SSL160" s="498"/>
      <c r="SSM160" s="498"/>
      <c r="SSN160" s="498"/>
      <c r="SSO160" s="498"/>
      <c r="SSP160" s="498"/>
      <c r="SSQ160" s="498"/>
      <c r="SSR160" s="498"/>
      <c r="SSS160" s="498"/>
      <c r="SST160" s="498"/>
      <c r="SSU160" s="498"/>
      <c r="SSV160" s="498"/>
      <c r="SSW160" s="498"/>
      <c r="SSX160" s="498"/>
      <c r="SSY160" s="498"/>
      <c r="SSZ160" s="498"/>
      <c r="STA160" s="498"/>
      <c r="STB160" s="498"/>
      <c r="STC160" s="498"/>
      <c r="STD160" s="498"/>
      <c r="STE160" s="498"/>
      <c r="STF160" s="498"/>
      <c r="STG160" s="498"/>
      <c r="STH160" s="498"/>
      <c r="STI160" s="498"/>
      <c r="STJ160" s="498"/>
      <c r="STK160" s="498"/>
      <c r="STL160" s="498"/>
      <c r="STM160" s="498"/>
      <c r="STN160" s="498"/>
      <c r="STO160" s="498"/>
      <c r="STP160" s="498"/>
      <c r="STQ160" s="498"/>
      <c r="STR160" s="498"/>
      <c r="STS160" s="498"/>
      <c r="STT160" s="498"/>
      <c r="STU160" s="498"/>
      <c r="STV160" s="498"/>
      <c r="STW160" s="498"/>
      <c r="STX160" s="498"/>
      <c r="STY160" s="498"/>
      <c r="STZ160" s="498"/>
      <c r="SUA160" s="498"/>
      <c r="SUB160" s="498"/>
      <c r="SUC160" s="498"/>
      <c r="SUD160" s="498"/>
      <c r="SUE160" s="498"/>
      <c r="SUF160" s="498"/>
      <c r="SUG160" s="498"/>
      <c r="SUH160" s="498"/>
      <c r="SUI160" s="498"/>
      <c r="SUJ160" s="498"/>
      <c r="SUK160" s="498"/>
      <c r="SUL160" s="498"/>
      <c r="SUM160" s="498"/>
      <c r="SUN160" s="498"/>
      <c r="SUO160" s="498"/>
      <c r="SUP160" s="498"/>
      <c r="SUQ160" s="498"/>
      <c r="SUR160" s="498"/>
      <c r="SUS160" s="498"/>
      <c r="SUT160" s="498"/>
      <c r="SUU160" s="498"/>
      <c r="SUV160" s="498"/>
      <c r="SUW160" s="498"/>
      <c r="SUX160" s="498"/>
      <c r="SUY160" s="498"/>
      <c r="SUZ160" s="498"/>
      <c r="SVA160" s="498"/>
      <c r="SVB160" s="498"/>
      <c r="SVC160" s="498"/>
      <c r="SVD160" s="498"/>
      <c r="SVE160" s="498"/>
      <c r="SVF160" s="498"/>
      <c r="SVG160" s="498"/>
      <c r="SVH160" s="498"/>
      <c r="SVI160" s="498"/>
      <c r="SVJ160" s="498"/>
      <c r="SVK160" s="498"/>
      <c r="SVL160" s="498"/>
      <c r="SVM160" s="498"/>
      <c r="SVN160" s="498"/>
      <c r="SVO160" s="498"/>
      <c r="SVP160" s="498"/>
      <c r="SVQ160" s="498"/>
      <c r="SVR160" s="498"/>
      <c r="SVS160" s="498"/>
      <c r="SVT160" s="498"/>
      <c r="SVU160" s="498"/>
      <c r="SVV160" s="498"/>
      <c r="SVW160" s="498"/>
      <c r="SVX160" s="498"/>
      <c r="SVY160" s="498"/>
      <c r="SVZ160" s="498"/>
      <c r="SWA160" s="498"/>
      <c r="SWB160" s="498"/>
      <c r="SWC160" s="498"/>
      <c r="SWD160" s="498"/>
      <c r="SWE160" s="498"/>
      <c r="SWF160" s="498"/>
      <c r="SWG160" s="498"/>
      <c r="SWH160" s="498"/>
      <c r="SWI160" s="498"/>
      <c r="SWJ160" s="498"/>
      <c r="SWK160" s="498"/>
      <c r="SWL160" s="498"/>
      <c r="SWM160" s="498"/>
      <c r="SWN160" s="498"/>
      <c r="SWO160" s="498"/>
      <c r="SWP160" s="498"/>
      <c r="SWQ160" s="498"/>
      <c r="SWR160" s="498"/>
      <c r="SWS160" s="498"/>
      <c r="SWT160" s="498"/>
      <c r="SWU160" s="498"/>
      <c r="SWV160" s="498"/>
      <c r="SWW160" s="498"/>
      <c r="SWX160" s="498"/>
      <c r="SWY160" s="498"/>
      <c r="SWZ160" s="498"/>
      <c r="SXA160" s="498"/>
      <c r="SXB160" s="498"/>
      <c r="SXC160" s="498"/>
      <c r="SXD160" s="498"/>
      <c r="SXE160" s="498"/>
      <c r="SXF160" s="498"/>
      <c r="SXG160" s="498"/>
      <c r="SXH160" s="498"/>
      <c r="SXI160" s="498"/>
      <c r="SXJ160" s="498"/>
      <c r="SXK160" s="498"/>
      <c r="SXL160" s="498"/>
      <c r="SXM160" s="498"/>
      <c r="SXN160" s="498"/>
      <c r="SXO160" s="498"/>
      <c r="SXP160" s="498"/>
      <c r="SXQ160" s="498"/>
      <c r="SXR160" s="498"/>
      <c r="SXS160" s="498"/>
      <c r="SXT160" s="498"/>
      <c r="SXU160" s="498"/>
      <c r="SXV160" s="498"/>
      <c r="SXW160" s="498"/>
      <c r="SXX160" s="498"/>
      <c r="SXY160" s="498"/>
      <c r="SXZ160" s="498"/>
      <c r="SYA160" s="498"/>
      <c r="SYB160" s="498"/>
      <c r="SYC160" s="498"/>
      <c r="SYD160" s="498"/>
      <c r="SYE160" s="498"/>
      <c r="SYF160" s="498"/>
      <c r="SYG160" s="498"/>
      <c r="SYH160" s="498"/>
      <c r="SYI160" s="498"/>
      <c r="SYJ160" s="498"/>
      <c r="SYK160" s="498"/>
      <c r="SYL160" s="498"/>
      <c r="SYM160" s="498"/>
      <c r="SYN160" s="498"/>
      <c r="SYO160" s="498"/>
      <c r="SYP160" s="498"/>
      <c r="SYQ160" s="498"/>
      <c r="SYR160" s="498"/>
      <c r="SYS160" s="498"/>
      <c r="SYT160" s="498"/>
      <c r="SYU160" s="498"/>
      <c r="SYV160" s="498"/>
      <c r="SYW160" s="498"/>
      <c r="SYX160" s="498"/>
      <c r="SYY160" s="498"/>
      <c r="SYZ160" s="498"/>
      <c r="SZA160" s="498"/>
      <c r="SZB160" s="498"/>
      <c r="SZC160" s="498"/>
      <c r="SZD160" s="498"/>
      <c r="SZE160" s="498"/>
      <c r="SZF160" s="498"/>
      <c r="SZG160" s="498"/>
      <c r="SZH160" s="498"/>
      <c r="SZI160" s="498"/>
      <c r="SZJ160" s="498"/>
      <c r="SZK160" s="498"/>
      <c r="SZL160" s="498"/>
      <c r="SZM160" s="498"/>
      <c r="SZN160" s="498"/>
      <c r="SZO160" s="498"/>
      <c r="SZP160" s="498"/>
      <c r="SZQ160" s="498"/>
      <c r="SZR160" s="498"/>
      <c r="SZS160" s="498"/>
      <c r="SZT160" s="498"/>
      <c r="SZU160" s="498"/>
      <c r="SZV160" s="498"/>
      <c r="SZW160" s="498"/>
      <c r="SZX160" s="498"/>
      <c r="SZY160" s="498"/>
      <c r="SZZ160" s="498"/>
      <c r="TAA160" s="498"/>
      <c r="TAB160" s="498"/>
      <c r="TAC160" s="498"/>
      <c r="TAD160" s="498"/>
      <c r="TAE160" s="498"/>
      <c r="TAF160" s="498"/>
      <c r="TAG160" s="498"/>
      <c r="TAH160" s="498"/>
      <c r="TAI160" s="498"/>
      <c r="TAJ160" s="498"/>
      <c r="TAK160" s="498"/>
      <c r="TAL160" s="498"/>
      <c r="TAM160" s="498"/>
      <c r="TAN160" s="498"/>
      <c r="TAO160" s="498"/>
      <c r="TAP160" s="498"/>
      <c r="TAQ160" s="498"/>
      <c r="TAR160" s="498"/>
      <c r="TAS160" s="498"/>
      <c r="TAT160" s="498"/>
      <c r="TAU160" s="498"/>
      <c r="TAV160" s="498"/>
      <c r="TAW160" s="498"/>
      <c r="TAX160" s="498"/>
      <c r="TAY160" s="498"/>
      <c r="TAZ160" s="498"/>
      <c r="TBA160" s="498"/>
      <c r="TBB160" s="498"/>
      <c r="TBC160" s="498"/>
      <c r="TBD160" s="498"/>
      <c r="TBE160" s="498"/>
      <c r="TBF160" s="498"/>
      <c r="TBG160" s="498"/>
      <c r="TBH160" s="498"/>
      <c r="TBI160" s="498"/>
      <c r="TBJ160" s="498"/>
      <c r="TBK160" s="498"/>
      <c r="TBL160" s="498"/>
      <c r="TBM160" s="498"/>
      <c r="TBN160" s="498"/>
      <c r="TBO160" s="498"/>
      <c r="TBP160" s="498"/>
      <c r="TBQ160" s="498"/>
      <c r="TBR160" s="498"/>
      <c r="TBS160" s="498"/>
      <c r="TBT160" s="498"/>
      <c r="TBU160" s="498"/>
      <c r="TBV160" s="498"/>
      <c r="TBW160" s="498"/>
      <c r="TBX160" s="498"/>
      <c r="TBY160" s="498"/>
      <c r="TBZ160" s="498"/>
      <c r="TCA160" s="498"/>
      <c r="TCB160" s="498"/>
      <c r="TCC160" s="498"/>
      <c r="TCD160" s="498"/>
      <c r="TCE160" s="498"/>
      <c r="TCF160" s="498"/>
      <c r="TCG160" s="498"/>
      <c r="TCH160" s="498"/>
      <c r="TCI160" s="498"/>
      <c r="TCJ160" s="498"/>
      <c r="TCK160" s="498"/>
      <c r="TCL160" s="498"/>
      <c r="TCM160" s="498"/>
      <c r="TCN160" s="498"/>
      <c r="TCO160" s="498"/>
      <c r="TCP160" s="498"/>
      <c r="TCQ160" s="498"/>
      <c r="TCR160" s="498"/>
      <c r="TCS160" s="498"/>
      <c r="TCT160" s="498"/>
      <c r="TCU160" s="498"/>
      <c r="TCV160" s="498"/>
      <c r="TCW160" s="498"/>
      <c r="TCX160" s="498"/>
      <c r="TCY160" s="498"/>
      <c r="TCZ160" s="498"/>
      <c r="TDA160" s="498"/>
      <c r="TDB160" s="498"/>
      <c r="TDC160" s="498"/>
      <c r="TDD160" s="498"/>
      <c r="TDE160" s="498"/>
      <c r="TDF160" s="498"/>
      <c r="TDG160" s="498"/>
      <c r="TDH160" s="498"/>
      <c r="TDI160" s="498"/>
      <c r="TDJ160" s="498"/>
      <c r="TDK160" s="498"/>
      <c r="TDL160" s="498"/>
      <c r="TDM160" s="498"/>
      <c r="TDN160" s="498"/>
      <c r="TDO160" s="498"/>
      <c r="TDP160" s="498"/>
      <c r="TDQ160" s="498"/>
      <c r="TDR160" s="498"/>
      <c r="TDS160" s="498"/>
      <c r="TDT160" s="498"/>
      <c r="TDU160" s="498"/>
      <c r="TDV160" s="498"/>
      <c r="TDW160" s="498"/>
      <c r="TDX160" s="498"/>
      <c r="TDY160" s="498"/>
      <c r="TDZ160" s="498"/>
      <c r="TEA160" s="498"/>
      <c r="TEB160" s="498"/>
      <c r="TEC160" s="498"/>
      <c r="TED160" s="498"/>
      <c r="TEE160" s="498"/>
      <c r="TEF160" s="498"/>
      <c r="TEG160" s="498"/>
      <c r="TEH160" s="498"/>
      <c r="TEI160" s="498"/>
      <c r="TEJ160" s="498"/>
      <c r="TEK160" s="498"/>
      <c r="TEL160" s="498"/>
      <c r="TEM160" s="498"/>
      <c r="TEN160" s="498"/>
      <c r="TEO160" s="498"/>
      <c r="TEP160" s="498"/>
      <c r="TEQ160" s="498"/>
      <c r="TER160" s="498"/>
      <c r="TES160" s="498"/>
      <c r="TET160" s="498"/>
      <c r="TEU160" s="498"/>
      <c r="TEV160" s="498"/>
      <c r="TEW160" s="498"/>
      <c r="TEX160" s="498"/>
      <c r="TEY160" s="498"/>
      <c r="TEZ160" s="498"/>
      <c r="TFA160" s="498"/>
      <c r="TFB160" s="498"/>
      <c r="TFC160" s="498"/>
      <c r="TFD160" s="498"/>
      <c r="TFE160" s="498"/>
      <c r="TFF160" s="498"/>
      <c r="TFG160" s="498"/>
      <c r="TFH160" s="498"/>
      <c r="TFI160" s="498"/>
      <c r="TFJ160" s="498"/>
      <c r="TFK160" s="498"/>
      <c r="TFL160" s="498"/>
      <c r="TFM160" s="498"/>
      <c r="TFN160" s="498"/>
      <c r="TFO160" s="498"/>
      <c r="TFP160" s="498"/>
      <c r="TFQ160" s="498"/>
      <c r="TFR160" s="498"/>
      <c r="TFS160" s="498"/>
      <c r="TFT160" s="498"/>
      <c r="TFU160" s="498"/>
      <c r="TFV160" s="498"/>
      <c r="TFW160" s="498"/>
      <c r="TFX160" s="498"/>
      <c r="TFY160" s="498"/>
      <c r="TFZ160" s="498"/>
      <c r="TGA160" s="498"/>
      <c r="TGB160" s="498"/>
      <c r="TGC160" s="498"/>
      <c r="TGD160" s="498"/>
      <c r="TGE160" s="498"/>
      <c r="TGF160" s="498"/>
      <c r="TGG160" s="498"/>
      <c r="TGH160" s="498"/>
      <c r="TGI160" s="498"/>
      <c r="TGJ160" s="498"/>
      <c r="TGK160" s="498"/>
      <c r="TGL160" s="498"/>
      <c r="TGM160" s="498"/>
      <c r="TGN160" s="498"/>
      <c r="TGO160" s="498"/>
      <c r="TGP160" s="498"/>
      <c r="TGQ160" s="498"/>
      <c r="TGR160" s="498"/>
      <c r="TGS160" s="498"/>
      <c r="TGT160" s="498"/>
      <c r="TGU160" s="498"/>
      <c r="TGV160" s="498"/>
      <c r="TGW160" s="498"/>
      <c r="TGX160" s="498"/>
      <c r="TGY160" s="498"/>
      <c r="TGZ160" s="498"/>
      <c r="THA160" s="498"/>
      <c r="THB160" s="498"/>
      <c r="THC160" s="498"/>
      <c r="THD160" s="498"/>
      <c r="THE160" s="498"/>
      <c r="THF160" s="498"/>
      <c r="THG160" s="498"/>
      <c r="THH160" s="498"/>
      <c r="THI160" s="498"/>
      <c r="THJ160" s="498"/>
      <c r="THK160" s="498"/>
      <c r="THL160" s="498"/>
      <c r="THM160" s="498"/>
      <c r="THN160" s="498"/>
      <c r="THO160" s="498"/>
      <c r="THP160" s="498"/>
      <c r="THQ160" s="498"/>
      <c r="THR160" s="498"/>
      <c r="THS160" s="498"/>
      <c r="THT160" s="498"/>
      <c r="THU160" s="498"/>
      <c r="THV160" s="498"/>
      <c r="THW160" s="498"/>
      <c r="THX160" s="498"/>
      <c r="THY160" s="498"/>
      <c r="THZ160" s="498"/>
      <c r="TIA160" s="498"/>
      <c r="TIB160" s="498"/>
      <c r="TIC160" s="498"/>
      <c r="TID160" s="498"/>
      <c r="TIE160" s="498"/>
      <c r="TIF160" s="498"/>
      <c r="TIG160" s="498"/>
      <c r="TIH160" s="498"/>
      <c r="TII160" s="498"/>
      <c r="TIJ160" s="498"/>
      <c r="TIK160" s="498"/>
      <c r="TIL160" s="498"/>
      <c r="TIM160" s="498"/>
      <c r="TIN160" s="498"/>
      <c r="TIO160" s="498"/>
      <c r="TIP160" s="498"/>
      <c r="TIQ160" s="498"/>
      <c r="TIR160" s="498"/>
      <c r="TIS160" s="498"/>
      <c r="TIT160" s="498"/>
      <c r="TIU160" s="498"/>
      <c r="TIV160" s="498"/>
      <c r="TIW160" s="498"/>
      <c r="TIX160" s="498"/>
      <c r="TIY160" s="498"/>
      <c r="TIZ160" s="498"/>
      <c r="TJA160" s="498"/>
      <c r="TJB160" s="498"/>
      <c r="TJC160" s="498"/>
      <c r="TJD160" s="498"/>
      <c r="TJE160" s="498"/>
      <c r="TJF160" s="498"/>
      <c r="TJG160" s="498"/>
      <c r="TJH160" s="498"/>
      <c r="TJI160" s="498"/>
      <c r="TJJ160" s="498"/>
      <c r="TJK160" s="498"/>
      <c r="TJL160" s="498"/>
      <c r="TJM160" s="498"/>
      <c r="TJN160" s="498"/>
      <c r="TJO160" s="498"/>
      <c r="TJP160" s="498"/>
      <c r="TJQ160" s="498"/>
      <c r="TJR160" s="498"/>
      <c r="TJS160" s="498"/>
      <c r="TJT160" s="498"/>
      <c r="TJU160" s="498"/>
      <c r="TJV160" s="498"/>
      <c r="TJW160" s="498"/>
      <c r="TJX160" s="498"/>
      <c r="TJY160" s="498"/>
      <c r="TJZ160" s="498"/>
      <c r="TKA160" s="498"/>
      <c r="TKB160" s="498"/>
      <c r="TKC160" s="498"/>
      <c r="TKD160" s="498"/>
      <c r="TKE160" s="498"/>
      <c r="TKF160" s="498"/>
      <c r="TKG160" s="498"/>
      <c r="TKH160" s="498"/>
      <c r="TKI160" s="498"/>
      <c r="TKJ160" s="498"/>
      <c r="TKK160" s="498"/>
      <c r="TKL160" s="498"/>
      <c r="TKM160" s="498"/>
      <c r="TKN160" s="498"/>
      <c r="TKO160" s="498"/>
      <c r="TKP160" s="498"/>
      <c r="TKQ160" s="498"/>
      <c r="TKR160" s="498"/>
      <c r="TKS160" s="498"/>
      <c r="TKT160" s="498"/>
      <c r="TKU160" s="498"/>
      <c r="TKV160" s="498"/>
      <c r="TKW160" s="498"/>
      <c r="TKX160" s="498"/>
      <c r="TKY160" s="498"/>
      <c r="TKZ160" s="498"/>
      <c r="TLA160" s="498"/>
      <c r="TLB160" s="498"/>
      <c r="TLC160" s="498"/>
      <c r="TLD160" s="498"/>
      <c r="TLE160" s="498"/>
      <c r="TLF160" s="498"/>
      <c r="TLG160" s="498"/>
      <c r="TLH160" s="498"/>
      <c r="TLI160" s="498"/>
      <c r="TLJ160" s="498"/>
      <c r="TLK160" s="498"/>
      <c r="TLL160" s="498"/>
      <c r="TLM160" s="498"/>
      <c r="TLN160" s="498"/>
      <c r="TLO160" s="498"/>
      <c r="TLP160" s="498"/>
      <c r="TLQ160" s="498"/>
      <c r="TLR160" s="498"/>
      <c r="TLS160" s="498"/>
      <c r="TLT160" s="498"/>
      <c r="TLU160" s="498"/>
      <c r="TLV160" s="498"/>
      <c r="TLW160" s="498"/>
      <c r="TLX160" s="498"/>
      <c r="TLY160" s="498"/>
      <c r="TLZ160" s="498"/>
      <c r="TMA160" s="498"/>
      <c r="TMB160" s="498"/>
      <c r="TMC160" s="498"/>
      <c r="TMD160" s="498"/>
      <c r="TME160" s="498"/>
      <c r="TMF160" s="498"/>
      <c r="TMG160" s="498"/>
      <c r="TMH160" s="498"/>
      <c r="TMI160" s="498"/>
      <c r="TMJ160" s="498"/>
      <c r="TMK160" s="498"/>
      <c r="TML160" s="498"/>
      <c r="TMM160" s="498"/>
      <c r="TMN160" s="498"/>
      <c r="TMO160" s="498"/>
      <c r="TMP160" s="498"/>
      <c r="TMQ160" s="498"/>
      <c r="TMR160" s="498"/>
      <c r="TMS160" s="498"/>
      <c r="TMT160" s="498"/>
      <c r="TMU160" s="498"/>
      <c r="TMV160" s="498"/>
      <c r="TMW160" s="498"/>
      <c r="TMX160" s="498"/>
      <c r="TMY160" s="498"/>
      <c r="TMZ160" s="498"/>
      <c r="TNA160" s="498"/>
      <c r="TNB160" s="498"/>
      <c r="TNC160" s="498"/>
      <c r="TND160" s="498"/>
      <c r="TNE160" s="498"/>
      <c r="TNF160" s="498"/>
      <c r="TNG160" s="498"/>
      <c r="TNH160" s="498"/>
      <c r="TNI160" s="498"/>
      <c r="TNJ160" s="498"/>
      <c r="TNK160" s="498"/>
      <c r="TNL160" s="498"/>
      <c r="TNM160" s="498"/>
      <c r="TNN160" s="498"/>
      <c r="TNO160" s="498"/>
      <c r="TNP160" s="498"/>
      <c r="TNQ160" s="498"/>
      <c r="TNR160" s="498"/>
      <c r="TNS160" s="498"/>
      <c r="TNT160" s="498"/>
      <c r="TNU160" s="498"/>
      <c r="TNV160" s="498"/>
      <c r="TNW160" s="498"/>
      <c r="TNX160" s="498"/>
      <c r="TNY160" s="498"/>
      <c r="TNZ160" s="498"/>
      <c r="TOA160" s="498"/>
      <c r="TOB160" s="498"/>
      <c r="TOC160" s="498"/>
      <c r="TOD160" s="498"/>
      <c r="TOE160" s="498"/>
      <c r="TOF160" s="498"/>
      <c r="TOG160" s="498"/>
      <c r="TOH160" s="498"/>
      <c r="TOI160" s="498"/>
      <c r="TOJ160" s="498"/>
      <c r="TOK160" s="498"/>
      <c r="TOL160" s="498"/>
      <c r="TOM160" s="498"/>
      <c r="TON160" s="498"/>
      <c r="TOO160" s="498"/>
      <c r="TOP160" s="498"/>
      <c r="TOQ160" s="498"/>
      <c r="TOR160" s="498"/>
      <c r="TOS160" s="498"/>
      <c r="TOT160" s="498"/>
      <c r="TOU160" s="498"/>
      <c r="TOV160" s="498"/>
      <c r="TOW160" s="498"/>
      <c r="TOX160" s="498"/>
      <c r="TOY160" s="498"/>
      <c r="TOZ160" s="498"/>
      <c r="TPA160" s="498"/>
      <c r="TPB160" s="498"/>
      <c r="TPC160" s="498"/>
      <c r="TPD160" s="498"/>
      <c r="TPE160" s="498"/>
      <c r="TPF160" s="498"/>
      <c r="TPG160" s="498"/>
      <c r="TPH160" s="498"/>
      <c r="TPI160" s="498"/>
      <c r="TPJ160" s="498"/>
      <c r="TPK160" s="498"/>
      <c r="TPL160" s="498"/>
      <c r="TPM160" s="498"/>
      <c r="TPN160" s="498"/>
      <c r="TPO160" s="498"/>
      <c r="TPP160" s="498"/>
      <c r="TPQ160" s="498"/>
      <c r="TPR160" s="498"/>
      <c r="TPS160" s="498"/>
      <c r="TPT160" s="498"/>
      <c r="TPU160" s="498"/>
      <c r="TPV160" s="498"/>
      <c r="TPW160" s="498"/>
      <c r="TPX160" s="498"/>
      <c r="TPY160" s="498"/>
      <c r="TPZ160" s="498"/>
      <c r="TQA160" s="498"/>
      <c r="TQB160" s="498"/>
      <c r="TQC160" s="498"/>
      <c r="TQD160" s="498"/>
      <c r="TQE160" s="498"/>
      <c r="TQF160" s="498"/>
      <c r="TQG160" s="498"/>
      <c r="TQH160" s="498"/>
      <c r="TQI160" s="498"/>
      <c r="TQJ160" s="498"/>
      <c r="TQK160" s="498"/>
      <c r="TQL160" s="498"/>
      <c r="TQM160" s="498"/>
      <c r="TQN160" s="498"/>
      <c r="TQO160" s="498"/>
      <c r="TQP160" s="498"/>
      <c r="TQQ160" s="498"/>
      <c r="TQR160" s="498"/>
      <c r="TQS160" s="498"/>
      <c r="TQT160" s="498"/>
      <c r="TQU160" s="498"/>
      <c r="TQV160" s="498"/>
      <c r="TQW160" s="498"/>
      <c r="TQX160" s="498"/>
      <c r="TQY160" s="498"/>
      <c r="TQZ160" s="498"/>
      <c r="TRA160" s="498"/>
      <c r="TRB160" s="498"/>
      <c r="TRC160" s="498"/>
      <c r="TRD160" s="498"/>
      <c r="TRE160" s="498"/>
      <c r="TRF160" s="498"/>
      <c r="TRG160" s="498"/>
      <c r="TRH160" s="498"/>
      <c r="TRI160" s="498"/>
      <c r="TRJ160" s="498"/>
      <c r="TRK160" s="498"/>
      <c r="TRL160" s="498"/>
      <c r="TRM160" s="498"/>
      <c r="TRN160" s="498"/>
      <c r="TRO160" s="498"/>
      <c r="TRP160" s="498"/>
      <c r="TRQ160" s="498"/>
      <c r="TRR160" s="498"/>
      <c r="TRS160" s="498"/>
      <c r="TRT160" s="498"/>
      <c r="TRU160" s="498"/>
      <c r="TRV160" s="498"/>
      <c r="TRW160" s="498"/>
      <c r="TRX160" s="498"/>
      <c r="TRY160" s="498"/>
      <c r="TRZ160" s="498"/>
      <c r="TSA160" s="498"/>
      <c r="TSB160" s="498"/>
      <c r="TSC160" s="498"/>
      <c r="TSD160" s="498"/>
      <c r="TSE160" s="498"/>
      <c r="TSF160" s="498"/>
      <c r="TSG160" s="498"/>
      <c r="TSH160" s="498"/>
      <c r="TSI160" s="498"/>
      <c r="TSJ160" s="498"/>
      <c r="TSK160" s="498"/>
      <c r="TSL160" s="498"/>
      <c r="TSM160" s="498"/>
      <c r="TSN160" s="498"/>
      <c r="TSO160" s="498"/>
      <c r="TSP160" s="498"/>
      <c r="TSQ160" s="498"/>
      <c r="TSR160" s="498"/>
      <c r="TSS160" s="498"/>
      <c r="TST160" s="498"/>
      <c r="TSU160" s="498"/>
      <c r="TSV160" s="498"/>
      <c r="TSW160" s="498"/>
      <c r="TSX160" s="498"/>
      <c r="TSY160" s="498"/>
      <c r="TSZ160" s="498"/>
      <c r="TTA160" s="498"/>
      <c r="TTB160" s="498"/>
      <c r="TTC160" s="498"/>
      <c r="TTD160" s="498"/>
      <c r="TTE160" s="498"/>
      <c r="TTF160" s="498"/>
      <c r="TTG160" s="498"/>
      <c r="TTH160" s="498"/>
      <c r="TTI160" s="498"/>
      <c r="TTJ160" s="498"/>
      <c r="TTK160" s="498"/>
      <c r="TTL160" s="498"/>
      <c r="TTM160" s="498"/>
      <c r="TTN160" s="498"/>
      <c r="TTO160" s="498"/>
      <c r="TTP160" s="498"/>
      <c r="TTQ160" s="498"/>
      <c r="TTR160" s="498"/>
      <c r="TTS160" s="498"/>
      <c r="TTT160" s="498"/>
      <c r="TTU160" s="498"/>
      <c r="TTV160" s="498"/>
      <c r="TTW160" s="498"/>
      <c r="TTX160" s="498"/>
      <c r="TTY160" s="498"/>
      <c r="TTZ160" s="498"/>
      <c r="TUA160" s="498"/>
      <c r="TUB160" s="498"/>
      <c r="TUC160" s="498"/>
      <c r="TUD160" s="498"/>
      <c r="TUE160" s="498"/>
      <c r="TUF160" s="498"/>
      <c r="TUG160" s="498"/>
      <c r="TUH160" s="498"/>
      <c r="TUI160" s="498"/>
      <c r="TUJ160" s="498"/>
      <c r="TUK160" s="498"/>
      <c r="TUL160" s="498"/>
      <c r="TUM160" s="498"/>
      <c r="TUN160" s="498"/>
      <c r="TUO160" s="498"/>
      <c r="TUP160" s="498"/>
      <c r="TUQ160" s="498"/>
      <c r="TUR160" s="498"/>
      <c r="TUS160" s="498"/>
      <c r="TUT160" s="498"/>
      <c r="TUU160" s="498"/>
      <c r="TUV160" s="498"/>
      <c r="TUW160" s="498"/>
      <c r="TUX160" s="498"/>
      <c r="TUY160" s="498"/>
      <c r="TUZ160" s="498"/>
      <c r="TVA160" s="498"/>
      <c r="TVB160" s="498"/>
      <c r="TVC160" s="498"/>
      <c r="TVD160" s="498"/>
      <c r="TVE160" s="498"/>
      <c r="TVF160" s="498"/>
      <c r="TVG160" s="498"/>
      <c r="TVH160" s="498"/>
      <c r="TVI160" s="498"/>
      <c r="TVJ160" s="498"/>
      <c r="TVK160" s="498"/>
      <c r="TVL160" s="498"/>
      <c r="TVM160" s="498"/>
      <c r="TVN160" s="498"/>
      <c r="TVO160" s="498"/>
      <c r="TVP160" s="498"/>
      <c r="TVQ160" s="498"/>
      <c r="TVR160" s="498"/>
      <c r="TVS160" s="498"/>
      <c r="TVT160" s="498"/>
      <c r="TVU160" s="498"/>
      <c r="TVV160" s="498"/>
      <c r="TVW160" s="498"/>
      <c r="TVX160" s="498"/>
      <c r="TVY160" s="498"/>
      <c r="TVZ160" s="498"/>
      <c r="TWA160" s="498"/>
      <c r="TWB160" s="498"/>
      <c r="TWC160" s="498"/>
      <c r="TWD160" s="498"/>
      <c r="TWE160" s="498"/>
      <c r="TWF160" s="498"/>
      <c r="TWG160" s="498"/>
      <c r="TWH160" s="498"/>
      <c r="TWI160" s="498"/>
      <c r="TWJ160" s="498"/>
      <c r="TWK160" s="498"/>
      <c r="TWL160" s="498"/>
      <c r="TWM160" s="498"/>
      <c r="TWN160" s="498"/>
      <c r="TWO160" s="498"/>
      <c r="TWP160" s="498"/>
      <c r="TWQ160" s="498"/>
      <c r="TWR160" s="498"/>
      <c r="TWS160" s="498"/>
      <c r="TWT160" s="498"/>
      <c r="TWU160" s="498"/>
      <c r="TWV160" s="498"/>
      <c r="TWW160" s="498"/>
      <c r="TWX160" s="498"/>
      <c r="TWY160" s="498"/>
      <c r="TWZ160" s="498"/>
      <c r="TXA160" s="498"/>
      <c r="TXB160" s="498"/>
      <c r="TXC160" s="498"/>
      <c r="TXD160" s="498"/>
      <c r="TXE160" s="498"/>
      <c r="TXF160" s="498"/>
      <c r="TXG160" s="498"/>
      <c r="TXH160" s="498"/>
      <c r="TXI160" s="498"/>
      <c r="TXJ160" s="498"/>
      <c r="TXK160" s="498"/>
      <c r="TXL160" s="498"/>
      <c r="TXM160" s="498"/>
      <c r="TXN160" s="498"/>
      <c r="TXO160" s="498"/>
      <c r="TXP160" s="498"/>
      <c r="TXQ160" s="498"/>
      <c r="TXR160" s="498"/>
      <c r="TXS160" s="498"/>
      <c r="TXT160" s="498"/>
      <c r="TXU160" s="498"/>
      <c r="TXV160" s="498"/>
      <c r="TXW160" s="498"/>
      <c r="TXX160" s="498"/>
      <c r="TXY160" s="498"/>
      <c r="TXZ160" s="498"/>
      <c r="TYA160" s="498"/>
      <c r="TYB160" s="498"/>
      <c r="TYC160" s="498"/>
      <c r="TYD160" s="498"/>
      <c r="TYE160" s="498"/>
      <c r="TYF160" s="498"/>
      <c r="TYG160" s="498"/>
      <c r="TYH160" s="498"/>
      <c r="TYI160" s="498"/>
      <c r="TYJ160" s="498"/>
      <c r="TYK160" s="498"/>
      <c r="TYL160" s="498"/>
      <c r="TYM160" s="498"/>
      <c r="TYN160" s="498"/>
      <c r="TYO160" s="498"/>
      <c r="TYP160" s="498"/>
      <c r="TYQ160" s="498"/>
      <c r="TYR160" s="498"/>
      <c r="TYS160" s="498"/>
      <c r="TYT160" s="498"/>
      <c r="TYU160" s="498"/>
      <c r="TYV160" s="498"/>
      <c r="TYW160" s="498"/>
      <c r="TYX160" s="498"/>
      <c r="TYY160" s="498"/>
      <c r="TYZ160" s="498"/>
      <c r="TZA160" s="498"/>
      <c r="TZB160" s="498"/>
      <c r="TZC160" s="498"/>
      <c r="TZD160" s="498"/>
      <c r="TZE160" s="498"/>
      <c r="TZF160" s="498"/>
      <c r="TZG160" s="498"/>
      <c r="TZH160" s="498"/>
      <c r="TZI160" s="498"/>
      <c r="TZJ160" s="498"/>
      <c r="TZK160" s="498"/>
      <c r="TZL160" s="498"/>
      <c r="TZM160" s="498"/>
      <c r="TZN160" s="498"/>
      <c r="TZO160" s="498"/>
      <c r="TZP160" s="498"/>
      <c r="TZQ160" s="498"/>
      <c r="TZR160" s="498"/>
      <c r="TZS160" s="498"/>
      <c r="TZT160" s="498"/>
      <c r="TZU160" s="498"/>
      <c r="TZV160" s="498"/>
      <c r="TZW160" s="498"/>
      <c r="TZX160" s="498"/>
      <c r="TZY160" s="498"/>
      <c r="TZZ160" s="498"/>
      <c r="UAA160" s="498"/>
      <c r="UAB160" s="498"/>
      <c r="UAC160" s="498"/>
      <c r="UAD160" s="498"/>
      <c r="UAE160" s="498"/>
      <c r="UAF160" s="498"/>
      <c r="UAG160" s="498"/>
      <c r="UAH160" s="498"/>
      <c r="UAI160" s="498"/>
      <c r="UAJ160" s="498"/>
      <c r="UAK160" s="498"/>
      <c r="UAL160" s="498"/>
      <c r="UAM160" s="498"/>
      <c r="UAN160" s="498"/>
      <c r="UAO160" s="498"/>
      <c r="UAP160" s="498"/>
      <c r="UAQ160" s="498"/>
      <c r="UAR160" s="498"/>
      <c r="UAS160" s="498"/>
      <c r="UAT160" s="498"/>
      <c r="UAU160" s="498"/>
      <c r="UAV160" s="498"/>
      <c r="UAW160" s="498"/>
      <c r="UAX160" s="498"/>
      <c r="UAY160" s="498"/>
      <c r="UAZ160" s="498"/>
      <c r="UBA160" s="498"/>
      <c r="UBB160" s="498"/>
      <c r="UBC160" s="498"/>
      <c r="UBD160" s="498"/>
      <c r="UBE160" s="498"/>
      <c r="UBF160" s="498"/>
      <c r="UBG160" s="498"/>
      <c r="UBH160" s="498"/>
      <c r="UBI160" s="498"/>
      <c r="UBJ160" s="498"/>
      <c r="UBK160" s="498"/>
      <c r="UBL160" s="498"/>
      <c r="UBM160" s="498"/>
      <c r="UBN160" s="498"/>
      <c r="UBO160" s="498"/>
      <c r="UBP160" s="498"/>
      <c r="UBQ160" s="498"/>
      <c r="UBR160" s="498"/>
      <c r="UBS160" s="498"/>
      <c r="UBT160" s="498"/>
      <c r="UBU160" s="498"/>
      <c r="UBV160" s="498"/>
      <c r="UBW160" s="498"/>
      <c r="UBX160" s="498"/>
      <c r="UBY160" s="498"/>
      <c r="UBZ160" s="498"/>
      <c r="UCA160" s="498"/>
      <c r="UCB160" s="498"/>
      <c r="UCC160" s="498"/>
      <c r="UCD160" s="498"/>
      <c r="UCE160" s="498"/>
      <c r="UCF160" s="498"/>
      <c r="UCG160" s="498"/>
      <c r="UCH160" s="498"/>
      <c r="UCI160" s="498"/>
      <c r="UCJ160" s="498"/>
      <c r="UCK160" s="498"/>
      <c r="UCL160" s="498"/>
      <c r="UCM160" s="498"/>
      <c r="UCN160" s="498"/>
      <c r="UCO160" s="498"/>
      <c r="UCP160" s="498"/>
      <c r="UCQ160" s="498"/>
      <c r="UCR160" s="498"/>
      <c r="UCS160" s="498"/>
      <c r="UCT160" s="498"/>
      <c r="UCU160" s="498"/>
      <c r="UCV160" s="498"/>
      <c r="UCW160" s="498"/>
      <c r="UCX160" s="498"/>
      <c r="UCY160" s="498"/>
      <c r="UCZ160" s="498"/>
      <c r="UDA160" s="498"/>
      <c r="UDB160" s="498"/>
      <c r="UDC160" s="498"/>
      <c r="UDD160" s="498"/>
      <c r="UDE160" s="498"/>
      <c r="UDF160" s="498"/>
      <c r="UDG160" s="498"/>
      <c r="UDH160" s="498"/>
      <c r="UDI160" s="498"/>
      <c r="UDJ160" s="498"/>
      <c r="UDK160" s="498"/>
      <c r="UDL160" s="498"/>
      <c r="UDM160" s="498"/>
      <c r="UDN160" s="498"/>
      <c r="UDO160" s="498"/>
      <c r="UDP160" s="498"/>
      <c r="UDQ160" s="498"/>
      <c r="UDR160" s="498"/>
      <c r="UDS160" s="498"/>
      <c r="UDT160" s="498"/>
      <c r="UDU160" s="498"/>
      <c r="UDV160" s="498"/>
      <c r="UDW160" s="498"/>
      <c r="UDX160" s="498"/>
      <c r="UDY160" s="498"/>
      <c r="UDZ160" s="498"/>
      <c r="UEA160" s="498"/>
      <c r="UEB160" s="498"/>
      <c r="UEC160" s="498"/>
      <c r="UED160" s="498"/>
      <c r="UEE160" s="498"/>
      <c r="UEF160" s="498"/>
      <c r="UEG160" s="498"/>
      <c r="UEH160" s="498"/>
      <c r="UEI160" s="498"/>
      <c r="UEJ160" s="498"/>
      <c r="UEK160" s="498"/>
      <c r="UEL160" s="498"/>
      <c r="UEM160" s="498"/>
      <c r="UEN160" s="498"/>
      <c r="UEO160" s="498"/>
      <c r="UEP160" s="498"/>
      <c r="UEQ160" s="498"/>
      <c r="UER160" s="498"/>
      <c r="UES160" s="498"/>
      <c r="UET160" s="498"/>
      <c r="UEU160" s="498"/>
      <c r="UEV160" s="498"/>
      <c r="UEW160" s="498"/>
      <c r="UEX160" s="498"/>
      <c r="UEY160" s="498"/>
      <c r="UEZ160" s="498"/>
      <c r="UFA160" s="498"/>
      <c r="UFB160" s="498"/>
      <c r="UFC160" s="498"/>
      <c r="UFD160" s="498"/>
      <c r="UFE160" s="498"/>
      <c r="UFF160" s="498"/>
      <c r="UFG160" s="498"/>
      <c r="UFH160" s="498"/>
      <c r="UFI160" s="498"/>
      <c r="UFJ160" s="498"/>
      <c r="UFK160" s="498"/>
      <c r="UFL160" s="498"/>
      <c r="UFM160" s="498"/>
      <c r="UFN160" s="498"/>
      <c r="UFO160" s="498"/>
      <c r="UFP160" s="498"/>
      <c r="UFQ160" s="498"/>
      <c r="UFR160" s="498"/>
      <c r="UFS160" s="498"/>
      <c r="UFT160" s="498"/>
      <c r="UFU160" s="498"/>
      <c r="UFV160" s="498"/>
      <c r="UFW160" s="498"/>
      <c r="UFX160" s="498"/>
      <c r="UFY160" s="498"/>
      <c r="UFZ160" s="498"/>
      <c r="UGA160" s="498"/>
      <c r="UGB160" s="498"/>
      <c r="UGC160" s="498"/>
      <c r="UGD160" s="498"/>
      <c r="UGE160" s="498"/>
      <c r="UGF160" s="498"/>
      <c r="UGG160" s="498"/>
      <c r="UGH160" s="498"/>
      <c r="UGI160" s="498"/>
      <c r="UGJ160" s="498"/>
      <c r="UGK160" s="498"/>
      <c r="UGL160" s="498"/>
      <c r="UGM160" s="498"/>
      <c r="UGN160" s="498"/>
      <c r="UGO160" s="498"/>
      <c r="UGP160" s="498"/>
      <c r="UGQ160" s="498"/>
      <c r="UGR160" s="498"/>
      <c r="UGS160" s="498"/>
      <c r="UGT160" s="498"/>
      <c r="UGU160" s="498"/>
      <c r="UGV160" s="498"/>
      <c r="UGW160" s="498"/>
      <c r="UGX160" s="498"/>
      <c r="UGY160" s="498"/>
      <c r="UGZ160" s="498"/>
      <c r="UHA160" s="498"/>
      <c r="UHB160" s="498"/>
      <c r="UHC160" s="498"/>
      <c r="UHD160" s="498"/>
      <c r="UHE160" s="498"/>
      <c r="UHF160" s="498"/>
      <c r="UHG160" s="498"/>
      <c r="UHH160" s="498"/>
      <c r="UHI160" s="498"/>
      <c r="UHJ160" s="498"/>
      <c r="UHK160" s="498"/>
      <c r="UHL160" s="498"/>
      <c r="UHM160" s="498"/>
      <c r="UHN160" s="498"/>
      <c r="UHO160" s="498"/>
      <c r="UHP160" s="498"/>
      <c r="UHQ160" s="498"/>
      <c r="UHR160" s="498"/>
      <c r="UHS160" s="498"/>
      <c r="UHT160" s="498"/>
      <c r="UHU160" s="498"/>
      <c r="UHV160" s="498"/>
      <c r="UHW160" s="498"/>
      <c r="UHX160" s="498"/>
      <c r="UHY160" s="498"/>
      <c r="UHZ160" s="498"/>
      <c r="UIA160" s="498"/>
      <c r="UIB160" s="498"/>
      <c r="UIC160" s="498"/>
      <c r="UID160" s="498"/>
      <c r="UIE160" s="498"/>
      <c r="UIF160" s="498"/>
      <c r="UIG160" s="498"/>
      <c r="UIH160" s="498"/>
      <c r="UII160" s="498"/>
      <c r="UIJ160" s="498"/>
      <c r="UIK160" s="498"/>
      <c r="UIL160" s="498"/>
      <c r="UIM160" s="498"/>
      <c r="UIN160" s="498"/>
      <c r="UIO160" s="498"/>
      <c r="UIP160" s="498"/>
      <c r="UIQ160" s="498"/>
      <c r="UIR160" s="498"/>
      <c r="UIS160" s="498"/>
      <c r="UIT160" s="498"/>
      <c r="UIU160" s="498"/>
      <c r="UIV160" s="498"/>
      <c r="UIW160" s="498"/>
      <c r="UIX160" s="498"/>
      <c r="UIY160" s="498"/>
      <c r="UIZ160" s="498"/>
      <c r="UJA160" s="498"/>
      <c r="UJB160" s="498"/>
      <c r="UJC160" s="498"/>
      <c r="UJD160" s="498"/>
      <c r="UJE160" s="498"/>
      <c r="UJF160" s="498"/>
      <c r="UJG160" s="498"/>
      <c r="UJH160" s="498"/>
      <c r="UJI160" s="498"/>
      <c r="UJJ160" s="498"/>
      <c r="UJK160" s="498"/>
      <c r="UJL160" s="498"/>
      <c r="UJM160" s="498"/>
      <c r="UJN160" s="498"/>
      <c r="UJO160" s="498"/>
      <c r="UJP160" s="498"/>
      <c r="UJQ160" s="498"/>
      <c r="UJR160" s="498"/>
      <c r="UJS160" s="498"/>
      <c r="UJT160" s="498"/>
      <c r="UJU160" s="498"/>
      <c r="UJV160" s="498"/>
      <c r="UJW160" s="498"/>
      <c r="UJX160" s="498"/>
      <c r="UJY160" s="498"/>
      <c r="UJZ160" s="498"/>
      <c r="UKA160" s="498"/>
      <c r="UKB160" s="498"/>
      <c r="UKC160" s="498"/>
      <c r="UKD160" s="498"/>
      <c r="UKE160" s="498"/>
      <c r="UKF160" s="498"/>
      <c r="UKG160" s="498"/>
      <c r="UKH160" s="498"/>
      <c r="UKI160" s="498"/>
      <c r="UKJ160" s="498"/>
      <c r="UKK160" s="498"/>
      <c r="UKL160" s="498"/>
      <c r="UKM160" s="498"/>
      <c r="UKN160" s="498"/>
      <c r="UKO160" s="498"/>
      <c r="UKP160" s="498"/>
      <c r="UKQ160" s="498"/>
      <c r="UKR160" s="498"/>
      <c r="UKS160" s="498"/>
      <c r="UKT160" s="498"/>
      <c r="UKU160" s="498"/>
      <c r="UKV160" s="498"/>
      <c r="UKW160" s="498"/>
      <c r="UKX160" s="498"/>
      <c r="UKY160" s="498"/>
      <c r="UKZ160" s="498"/>
      <c r="ULA160" s="498"/>
      <c r="ULB160" s="498"/>
      <c r="ULC160" s="498"/>
      <c r="ULD160" s="498"/>
      <c r="ULE160" s="498"/>
      <c r="ULF160" s="498"/>
      <c r="ULG160" s="498"/>
      <c r="ULH160" s="498"/>
      <c r="ULI160" s="498"/>
      <c r="ULJ160" s="498"/>
      <c r="ULK160" s="498"/>
      <c r="ULL160" s="498"/>
      <c r="ULM160" s="498"/>
      <c r="ULN160" s="498"/>
      <c r="ULO160" s="498"/>
      <c r="ULP160" s="498"/>
      <c r="ULQ160" s="498"/>
      <c r="ULR160" s="498"/>
      <c r="ULS160" s="498"/>
      <c r="ULT160" s="498"/>
      <c r="ULU160" s="498"/>
      <c r="ULV160" s="498"/>
      <c r="ULW160" s="498"/>
      <c r="ULX160" s="498"/>
      <c r="ULY160" s="498"/>
      <c r="ULZ160" s="498"/>
      <c r="UMA160" s="498"/>
      <c r="UMB160" s="498"/>
      <c r="UMC160" s="498"/>
      <c r="UMD160" s="498"/>
      <c r="UME160" s="498"/>
      <c r="UMF160" s="498"/>
      <c r="UMG160" s="498"/>
      <c r="UMH160" s="498"/>
      <c r="UMI160" s="498"/>
      <c r="UMJ160" s="498"/>
      <c r="UMK160" s="498"/>
      <c r="UML160" s="498"/>
      <c r="UMM160" s="498"/>
      <c r="UMN160" s="498"/>
      <c r="UMO160" s="498"/>
      <c r="UMP160" s="498"/>
      <c r="UMQ160" s="498"/>
      <c r="UMR160" s="498"/>
      <c r="UMS160" s="498"/>
      <c r="UMT160" s="498"/>
      <c r="UMU160" s="498"/>
      <c r="UMV160" s="498"/>
      <c r="UMW160" s="498"/>
      <c r="UMX160" s="498"/>
      <c r="UMY160" s="498"/>
      <c r="UMZ160" s="498"/>
      <c r="UNA160" s="498"/>
      <c r="UNB160" s="498"/>
      <c r="UNC160" s="498"/>
      <c r="UND160" s="498"/>
      <c r="UNE160" s="498"/>
      <c r="UNF160" s="498"/>
      <c r="UNG160" s="498"/>
      <c r="UNH160" s="498"/>
      <c r="UNI160" s="498"/>
      <c r="UNJ160" s="498"/>
      <c r="UNK160" s="498"/>
      <c r="UNL160" s="498"/>
      <c r="UNM160" s="498"/>
      <c r="UNN160" s="498"/>
      <c r="UNO160" s="498"/>
      <c r="UNP160" s="498"/>
      <c r="UNQ160" s="498"/>
      <c r="UNR160" s="498"/>
      <c r="UNS160" s="498"/>
      <c r="UNT160" s="498"/>
      <c r="UNU160" s="498"/>
      <c r="UNV160" s="498"/>
      <c r="UNW160" s="498"/>
      <c r="UNX160" s="498"/>
      <c r="UNY160" s="498"/>
      <c r="UNZ160" s="498"/>
      <c r="UOA160" s="498"/>
      <c r="UOB160" s="498"/>
      <c r="UOC160" s="498"/>
      <c r="UOD160" s="498"/>
      <c r="UOE160" s="498"/>
      <c r="UOF160" s="498"/>
      <c r="UOG160" s="498"/>
      <c r="UOH160" s="498"/>
      <c r="UOI160" s="498"/>
      <c r="UOJ160" s="498"/>
      <c r="UOK160" s="498"/>
      <c r="UOL160" s="498"/>
      <c r="UOM160" s="498"/>
      <c r="UON160" s="498"/>
      <c r="UOO160" s="498"/>
      <c r="UOP160" s="498"/>
      <c r="UOQ160" s="498"/>
      <c r="UOR160" s="498"/>
      <c r="UOS160" s="498"/>
      <c r="UOT160" s="498"/>
      <c r="UOU160" s="498"/>
      <c r="UOV160" s="498"/>
      <c r="UOW160" s="498"/>
      <c r="UOX160" s="498"/>
      <c r="UOY160" s="498"/>
      <c r="UOZ160" s="498"/>
      <c r="UPA160" s="498"/>
      <c r="UPB160" s="498"/>
      <c r="UPC160" s="498"/>
      <c r="UPD160" s="498"/>
      <c r="UPE160" s="498"/>
      <c r="UPF160" s="498"/>
      <c r="UPG160" s="498"/>
      <c r="UPH160" s="498"/>
      <c r="UPI160" s="498"/>
      <c r="UPJ160" s="498"/>
      <c r="UPK160" s="498"/>
      <c r="UPL160" s="498"/>
      <c r="UPM160" s="498"/>
      <c r="UPN160" s="498"/>
      <c r="UPO160" s="498"/>
      <c r="UPP160" s="498"/>
      <c r="UPQ160" s="498"/>
      <c r="UPR160" s="498"/>
      <c r="UPS160" s="498"/>
      <c r="UPT160" s="498"/>
      <c r="UPU160" s="498"/>
      <c r="UPV160" s="498"/>
      <c r="UPW160" s="498"/>
      <c r="UPX160" s="498"/>
      <c r="UPY160" s="498"/>
      <c r="UPZ160" s="498"/>
      <c r="UQA160" s="498"/>
      <c r="UQB160" s="498"/>
      <c r="UQC160" s="498"/>
      <c r="UQD160" s="498"/>
      <c r="UQE160" s="498"/>
      <c r="UQF160" s="498"/>
      <c r="UQG160" s="498"/>
      <c r="UQH160" s="498"/>
      <c r="UQI160" s="498"/>
      <c r="UQJ160" s="498"/>
      <c r="UQK160" s="498"/>
      <c r="UQL160" s="498"/>
      <c r="UQM160" s="498"/>
      <c r="UQN160" s="498"/>
      <c r="UQO160" s="498"/>
      <c r="UQP160" s="498"/>
      <c r="UQQ160" s="498"/>
      <c r="UQR160" s="498"/>
      <c r="UQS160" s="498"/>
      <c r="UQT160" s="498"/>
      <c r="UQU160" s="498"/>
      <c r="UQV160" s="498"/>
      <c r="UQW160" s="498"/>
      <c r="UQX160" s="498"/>
      <c r="UQY160" s="498"/>
      <c r="UQZ160" s="498"/>
      <c r="URA160" s="498"/>
      <c r="URB160" s="498"/>
      <c r="URC160" s="498"/>
      <c r="URD160" s="498"/>
      <c r="URE160" s="498"/>
      <c r="URF160" s="498"/>
      <c r="URG160" s="498"/>
      <c r="URH160" s="498"/>
      <c r="URI160" s="498"/>
      <c r="URJ160" s="498"/>
      <c r="URK160" s="498"/>
      <c r="URL160" s="498"/>
      <c r="URM160" s="498"/>
      <c r="URN160" s="498"/>
      <c r="URO160" s="498"/>
      <c r="URP160" s="498"/>
      <c r="URQ160" s="498"/>
      <c r="URR160" s="498"/>
      <c r="URS160" s="498"/>
      <c r="URT160" s="498"/>
      <c r="URU160" s="498"/>
      <c r="URV160" s="498"/>
      <c r="URW160" s="498"/>
      <c r="URX160" s="498"/>
      <c r="URY160" s="498"/>
      <c r="URZ160" s="498"/>
      <c r="USA160" s="498"/>
      <c r="USB160" s="498"/>
      <c r="USC160" s="498"/>
      <c r="USD160" s="498"/>
      <c r="USE160" s="498"/>
      <c r="USF160" s="498"/>
      <c r="USG160" s="498"/>
      <c r="USH160" s="498"/>
      <c r="USI160" s="498"/>
      <c r="USJ160" s="498"/>
      <c r="USK160" s="498"/>
      <c r="USL160" s="498"/>
      <c r="USM160" s="498"/>
      <c r="USN160" s="498"/>
      <c r="USO160" s="498"/>
      <c r="USP160" s="498"/>
      <c r="USQ160" s="498"/>
      <c r="USR160" s="498"/>
      <c r="USS160" s="498"/>
      <c r="UST160" s="498"/>
      <c r="USU160" s="498"/>
      <c r="USV160" s="498"/>
      <c r="USW160" s="498"/>
      <c r="USX160" s="498"/>
      <c r="USY160" s="498"/>
      <c r="USZ160" s="498"/>
      <c r="UTA160" s="498"/>
      <c r="UTB160" s="498"/>
      <c r="UTC160" s="498"/>
      <c r="UTD160" s="498"/>
      <c r="UTE160" s="498"/>
      <c r="UTF160" s="498"/>
      <c r="UTG160" s="498"/>
      <c r="UTH160" s="498"/>
      <c r="UTI160" s="498"/>
      <c r="UTJ160" s="498"/>
      <c r="UTK160" s="498"/>
      <c r="UTL160" s="498"/>
      <c r="UTM160" s="498"/>
      <c r="UTN160" s="498"/>
      <c r="UTO160" s="498"/>
      <c r="UTP160" s="498"/>
      <c r="UTQ160" s="498"/>
      <c r="UTR160" s="498"/>
      <c r="UTS160" s="498"/>
      <c r="UTT160" s="498"/>
      <c r="UTU160" s="498"/>
      <c r="UTV160" s="498"/>
      <c r="UTW160" s="498"/>
      <c r="UTX160" s="498"/>
      <c r="UTY160" s="498"/>
      <c r="UTZ160" s="498"/>
      <c r="UUA160" s="498"/>
      <c r="UUB160" s="498"/>
      <c r="UUC160" s="498"/>
      <c r="UUD160" s="498"/>
      <c r="UUE160" s="498"/>
      <c r="UUF160" s="498"/>
      <c r="UUG160" s="498"/>
      <c r="UUH160" s="498"/>
      <c r="UUI160" s="498"/>
      <c r="UUJ160" s="498"/>
      <c r="UUK160" s="498"/>
      <c r="UUL160" s="498"/>
      <c r="UUM160" s="498"/>
      <c r="UUN160" s="498"/>
      <c r="UUO160" s="498"/>
      <c r="UUP160" s="498"/>
      <c r="UUQ160" s="498"/>
      <c r="UUR160" s="498"/>
      <c r="UUS160" s="498"/>
      <c r="UUT160" s="498"/>
      <c r="UUU160" s="498"/>
      <c r="UUV160" s="498"/>
      <c r="UUW160" s="498"/>
      <c r="UUX160" s="498"/>
      <c r="UUY160" s="498"/>
      <c r="UUZ160" s="498"/>
      <c r="UVA160" s="498"/>
      <c r="UVB160" s="498"/>
      <c r="UVC160" s="498"/>
      <c r="UVD160" s="498"/>
      <c r="UVE160" s="498"/>
      <c r="UVF160" s="498"/>
      <c r="UVG160" s="498"/>
      <c r="UVH160" s="498"/>
      <c r="UVI160" s="498"/>
      <c r="UVJ160" s="498"/>
      <c r="UVK160" s="498"/>
      <c r="UVL160" s="498"/>
      <c r="UVM160" s="498"/>
      <c r="UVN160" s="498"/>
      <c r="UVO160" s="498"/>
      <c r="UVP160" s="498"/>
      <c r="UVQ160" s="498"/>
      <c r="UVR160" s="498"/>
      <c r="UVS160" s="498"/>
      <c r="UVT160" s="498"/>
      <c r="UVU160" s="498"/>
      <c r="UVV160" s="498"/>
      <c r="UVW160" s="498"/>
      <c r="UVX160" s="498"/>
      <c r="UVY160" s="498"/>
      <c r="UVZ160" s="498"/>
      <c r="UWA160" s="498"/>
      <c r="UWB160" s="498"/>
      <c r="UWC160" s="498"/>
      <c r="UWD160" s="498"/>
      <c r="UWE160" s="498"/>
      <c r="UWF160" s="498"/>
      <c r="UWG160" s="498"/>
      <c r="UWH160" s="498"/>
      <c r="UWI160" s="498"/>
      <c r="UWJ160" s="498"/>
      <c r="UWK160" s="498"/>
      <c r="UWL160" s="498"/>
      <c r="UWM160" s="498"/>
      <c r="UWN160" s="498"/>
      <c r="UWO160" s="498"/>
      <c r="UWP160" s="498"/>
      <c r="UWQ160" s="498"/>
      <c r="UWR160" s="498"/>
      <c r="UWS160" s="498"/>
      <c r="UWT160" s="498"/>
      <c r="UWU160" s="498"/>
      <c r="UWV160" s="498"/>
      <c r="UWW160" s="498"/>
      <c r="UWX160" s="498"/>
      <c r="UWY160" s="498"/>
      <c r="UWZ160" s="498"/>
      <c r="UXA160" s="498"/>
      <c r="UXB160" s="498"/>
      <c r="UXC160" s="498"/>
      <c r="UXD160" s="498"/>
      <c r="UXE160" s="498"/>
      <c r="UXF160" s="498"/>
      <c r="UXG160" s="498"/>
      <c r="UXH160" s="498"/>
      <c r="UXI160" s="498"/>
      <c r="UXJ160" s="498"/>
      <c r="UXK160" s="498"/>
      <c r="UXL160" s="498"/>
      <c r="UXM160" s="498"/>
      <c r="UXN160" s="498"/>
      <c r="UXO160" s="498"/>
      <c r="UXP160" s="498"/>
      <c r="UXQ160" s="498"/>
      <c r="UXR160" s="498"/>
      <c r="UXS160" s="498"/>
      <c r="UXT160" s="498"/>
      <c r="UXU160" s="498"/>
      <c r="UXV160" s="498"/>
      <c r="UXW160" s="498"/>
      <c r="UXX160" s="498"/>
      <c r="UXY160" s="498"/>
      <c r="UXZ160" s="498"/>
      <c r="UYA160" s="498"/>
      <c r="UYB160" s="498"/>
      <c r="UYC160" s="498"/>
      <c r="UYD160" s="498"/>
      <c r="UYE160" s="498"/>
      <c r="UYF160" s="498"/>
      <c r="UYG160" s="498"/>
      <c r="UYH160" s="498"/>
      <c r="UYI160" s="498"/>
      <c r="UYJ160" s="498"/>
      <c r="UYK160" s="498"/>
      <c r="UYL160" s="498"/>
      <c r="UYM160" s="498"/>
      <c r="UYN160" s="498"/>
      <c r="UYO160" s="498"/>
      <c r="UYP160" s="498"/>
      <c r="UYQ160" s="498"/>
      <c r="UYR160" s="498"/>
      <c r="UYS160" s="498"/>
      <c r="UYT160" s="498"/>
      <c r="UYU160" s="498"/>
      <c r="UYV160" s="498"/>
      <c r="UYW160" s="498"/>
      <c r="UYX160" s="498"/>
      <c r="UYY160" s="498"/>
      <c r="UYZ160" s="498"/>
      <c r="UZA160" s="498"/>
      <c r="UZB160" s="498"/>
      <c r="UZC160" s="498"/>
      <c r="UZD160" s="498"/>
      <c r="UZE160" s="498"/>
      <c r="UZF160" s="498"/>
      <c r="UZG160" s="498"/>
      <c r="UZH160" s="498"/>
      <c r="UZI160" s="498"/>
      <c r="UZJ160" s="498"/>
      <c r="UZK160" s="498"/>
      <c r="UZL160" s="498"/>
      <c r="UZM160" s="498"/>
      <c r="UZN160" s="498"/>
      <c r="UZO160" s="498"/>
      <c r="UZP160" s="498"/>
      <c r="UZQ160" s="498"/>
      <c r="UZR160" s="498"/>
      <c r="UZS160" s="498"/>
      <c r="UZT160" s="498"/>
      <c r="UZU160" s="498"/>
      <c r="UZV160" s="498"/>
      <c r="UZW160" s="498"/>
      <c r="UZX160" s="498"/>
      <c r="UZY160" s="498"/>
      <c r="UZZ160" s="498"/>
      <c r="VAA160" s="498"/>
      <c r="VAB160" s="498"/>
      <c r="VAC160" s="498"/>
      <c r="VAD160" s="498"/>
      <c r="VAE160" s="498"/>
      <c r="VAF160" s="498"/>
      <c r="VAG160" s="498"/>
      <c r="VAH160" s="498"/>
      <c r="VAI160" s="498"/>
      <c r="VAJ160" s="498"/>
      <c r="VAK160" s="498"/>
      <c r="VAL160" s="498"/>
      <c r="VAM160" s="498"/>
      <c r="VAN160" s="498"/>
      <c r="VAO160" s="498"/>
      <c r="VAP160" s="498"/>
      <c r="VAQ160" s="498"/>
      <c r="VAR160" s="498"/>
      <c r="VAS160" s="498"/>
      <c r="VAT160" s="498"/>
      <c r="VAU160" s="498"/>
      <c r="VAV160" s="498"/>
      <c r="VAW160" s="498"/>
      <c r="VAX160" s="498"/>
      <c r="VAY160" s="498"/>
      <c r="VAZ160" s="498"/>
      <c r="VBA160" s="498"/>
      <c r="VBB160" s="498"/>
      <c r="VBC160" s="498"/>
      <c r="VBD160" s="498"/>
      <c r="VBE160" s="498"/>
      <c r="VBF160" s="498"/>
      <c r="VBG160" s="498"/>
      <c r="VBH160" s="498"/>
      <c r="VBI160" s="498"/>
      <c r="VBJ160" s="498"/>
      <c r="VBK160" s="498"/>
      <c r="VBL160" s="498"/>
      <c r="VBM160" s="498"/>
      <c r="VBN160" s="498"/>
      <c r="VBO160" s="498"/>
      <c r="VBP160" s="498"/>
      <c r="VBQ160" s="498"/>
      <c r="VBR160" s="498"/>
      <c r="VBS160" s="498"/>
      <c r="VBT160" s="498"/>
      <c r="VBU160" s="498"/>
      <c r="VBV160" s="498"/>
      <c r="VBW160" s="498"/>
      <c r="VBX160" s="498"/>
      <c r="VBY160" s="498"/>
      <c r="VBZ160" s="498"/>
      <c r="VCA160" s="498"/>
      <c r="VCB160" s="498"/>
      <c r="VCC160" s="498"/>
      <c r="VCD160" s="498"/>
      <c r="VCE160" s="498"/>
      <c r="VCF160" s="498"/>
      <c r="VCG160" s="498"/>
      <c r="VCH160" s="498"/>
      <c r="VCI160" s="498"/>
      <c r="VCJ160" s="498"/>
      <c r="VCK160" s="498"/>
      <c r="VCL160" s="498"/>
      <c r="VCM160" s="498"/>
      <c r="VCN160" s="498"/>
      <c r="VCO160" s="498"/>
      <c r="VCP160" s="498"/>
      <c r="VCQ160" s="498"/>
      <c r="VCR160" s="498"/>
      <c r="VCS160" s="498"/>
      <c r="VCT160" s="498"/>
      <c r="VCU160" s="498"/>
      <c r="VCV160" s="498"/>
      <c r="VCW160" s="498"/>
      <c r="VCX160" s="498"/>
      <c r="VCY160" s="498"/>
      <c r="VCZ160" s="498"/>
      <c r="VDA160" s="498"/>
      <c r="VDB160" s="498"/>
      <c r="VDC160" s="498"/>
      <c r="VDD160" s="498"/>
      <c r="VDE160" s="498"/>
      <c r="VDF160" s="498"/>
      <c r="VDG160" s="498"/>
      <c r="VDH160" s="498"/>
      <c r="VDI160" s="498"/>
      <c r="VDJ160" s="498"/>
      <c r="VDK160" s="498"/>
      <c r="VDL160" s="498"/>
      <c r="VDM160" s="498"/>
      <c r="VDN160" s="498"/>
      <c r="VDO160" s="498"/>
      <c r="VDP160" s="498"/>
      <c r="VDQ160" s="498"/>
      <c r="VDR160" s="498"/>
      <c r="VDS160" s="498"/>
      <c r="VDT160" s="498"/>
      <c r="VDU160" s="498"/>
      <c r="VDV160" s="498"/>
      <c r="VDW160" s="498"/>
      <c r="VDX160" s="498"/>
      <c r="VDY160" s="498"/>
      <c r="VDZ160" s="498"/>
      <c r="VEA160" s="498"/>
      <c r="VEB160" s="498"/>
      <c r="VEC160" s="498"/>
      <c r="VED160" s="498"/>
      <c r="VEE160" s="498"/>
      <c r="VEF160" s="498"/>
      <c r="VEG160" s="498"/>
      <c r="VEH160" s="498"/>
      <c r="VEI160" s="498"/>
      <c r="VEJ160" s="498"/>
      <c r="VEK160" s="498"/>
      <c r="VEL160" s="498"/>
      <c r="VEM160" s="498"/>
      <c r="VEN160" s="498"/>
      <c r="VEO160" s="498"/>
      <c r="VEP160" s="498"/>
      <c r="VEQ160" s="498"/>
      <c r="VER160" s="498"/>
      <c r="VES160" s="498"/>
      <c r="VET160" s="498"/>
      <c r="VEU160" s="498"/>
      <c r="VEV160" s="498"/>
      <c r="VEW160" s="498"/>
      <c r="VEX160" s="498"/>
      <c r="VEY160" s="498"/>
      <c r="VEZ160" s="498"/>
      <c r="VFA160" s="498"/>
      <c r="VFB160" s="498"/>
      <c r="VFC160" s="498"/>
      <c r="VFD160" s="498"/>
      <c r="VFE160" s="498"/>
      <c r="VFF160" s="498"/>
      <c r="VFG160" s="498"/>
      <c r="VFH160" s="498"/>
      <c r="VFI160" s="498"/>
      <c r="VFJ160" s="498"/>
      <c r="VFK160" s="498"/>
      <c r="VFL160" s="498"/>
      <c r="VFM160" s="498"/>
      <c r="VFN160" s="498"/>
      <c r="VFO160" s="498"/>
      <c r="VFP160" s="498"/>
      <c r="VFQ160" s="498"/>
      <c r="VFR160" s="498"/>
      <c r="VFS160" s="498"/>
      <c r="VFT160" s="498"/>
      <c r="VFU160" s="498"/>
      <c r="VFV160" s="498"/>
      <c r="VFW160" s="498"/>
      <c r="VFX160" s="498"/>
      <c r="VFY160" s="498"/>
      <c r="VFZ160" s="498"/>
      <c r="VGA160" s="498"/>
      <c r="VGB160" s="498"/>
      <c r="VGC160" s="498"/>
      <c r="VGD160" s="498"/>
      <c r="VGE160" s="498"/>
      <c r="VGF160" s="498"/>
      <c r="VGG160" s="498"/>
      <c r="VGH160" s="498"/>
      <c r="VGI160" s="498"/>
      <c r="VGJ160" s="498"/>
      <c r="VGK160" s="498"/>
      <c r="VGL160" s="498"/>
      <c r="VGM160" s="498"/>
      <c r="VGN160" s="498"/>
      <c r="VGO160" s="498"/>
      <c r="VGP160" s="498"/>
      <c r="VGQ160" s="498"/>
      <c r="VGR160" s="498"/>
      <c r="VGS160" s="498"/>
      <c r="VGT160" s="498"/>
      <c r="VGU160" s="498"/>
      <c r="VGV160" s="498"/>
      <c r="VGW160" s="498"/>
      <c r="VGX160" s="498"/>
      <c r="VGY160" s="498"/>
      <c r="VGZ160" s="498"/>
      <c r="VHA160" s="498"/>
      <c r="VHB160" s="498"/>
      <c r="VHC160" s="498"/>
      <c r="VHD160" s="498"/>
      <c r="VHE160" s="498"/>
      <c r="VHF160" s="498"/>
      <c r="VHG160" s="498"/>
      <c r="VHH160" s="498"/>
      <c r="VHI160" s="498"/>
      <c r="VHJ160" s="498"/>
      <c r="VHK160" s="498"/>
      <c r="VHL160" s="498"/>
      <c r="VHM160" s="498"/>
      <c r="VHN160" s="498"/>
      <c r="VHO160" s="498"/>
      <c r="VHP160" s="498"/>
      <c r="VHQ160" s="498"/>
      <c r="VHR160" s="498"/>
      <c r="VHS160" s="498"/>
      <c r="VHT160" s="498"/>
      <c r="VHU160" s="498"/>
      <c r="VHV160" s="498"/>
      <c r="VHW160" s="498"/>
      <c r="VHX160" s="498"/>
      <c r="VHY160" s="498"/>
      <c r="VHZ160" s="498"/>
      <c r="VIA160" s="498"/>
      <c r="VIB160" s="498"/>
      <c r="VIC160" s="498"/>
      <c r="VID160" s="498"/>
      <c r="VIE160" s="498"/>
      <c r="VIF160" s="498"/>
      <c r="VIG160" s="498"/>
      <c r="VIH160" s="498"/>
      <c r="VII160" s="498"/>
      <c r="VIJ160" s="498"/>
      <c r="VIK160" s="498"/>
      <c r="VIL160" s="498"/>
      <c r="VIM160" s="498"/>
      <c r="VIN160" s="498"/>
      <c r="VIO160" s="498"/>
      <c r="VIP160" s="498"/>
      <c r="VIQ160" s="498"/>
      <c r="VIR160" s="498"/>
      <c r="VIS160" s="498"/>
      <c r="VIT160" s="498"/>
      <c r="VIU160" s="498"/>
      <c r="VIV160" s="498"/>
      <c r="VIW160" s="498"/>
      <c r="VIX160" s="498"/>
      <c r="VIY160" s="498"/>
      <c r="VIZ160" s="498"/>
      <c r="VJA160" s="498"/>
      <c r="VJB160" s="498"/>
      <c r="VJC160" s="498"/>
      <c r="VJD160" s="498"/>
      <c r="VJE160" s="498"/>
      <c r="VJF160" s="498"/>
      <c r="VJG160" s="498"/>
      <c r="VJH160" s="498"/>
      <c r="VJI160" s="498"/>
      <c r="VJJ160" s="498"/>
      <c r="VJK160" s="498"/>
      <c r="VJL160" s="498"/>
      <c r="VJM160" s="498"/>
      <c r="VJN160" s="498"/>
      <c r="VJO160" s="498"/>
      <c r="VJP160" s="498"/>
      <c r="VJQ160" s="498"/>
      <c r="VJR160" s="498"/>
      <c r="VJS160" s="498"/>
      <c r="VJT160" s="498"/>
      <c r="VJU160" s="498"/>
      <c r="VJV160" s="498"/>
      <c r="VJW160" s="498"/>
      <c r="VJX160" s="498"/>
      <c r="VJY160" s="498"/>
      <c r="VJZ160" s="498"/>
      <c r="VKA160" s="498"/>
      <c r="VKB160" s="498"/>
      <c r="VKC160" s="498"/>
      <c r="VKD160" s="498"/>
      <c r="VKE160" s="498"/>
      <c r="VKF160" s="498"/>
      <c r="VKG160" s="498"/>
      <c r="VKH160" s="498"/>
      <c r="VKI160" s="498"/>
      <c r="VKJ160" s="498"/>
      <c r="VKK160" s="498"/>
      <c r="VKL160" s="498"/>
      <c r="VKM160" s="498"/>
      <c r="VKN160" s="498"/>
      <c r="VKO160" s="498"/>
      <c r="VKP160" s="498"/>
      <c r="VKQ160" s="498"/>
      <c r="VKR160" s="498"/>
      <c r="VKS160" s="498"/>
      <c r="VKT160" s="498"/>
      <c r="VKU160" s="498"/>
      <c r="VKV160" s="498"/>
      <c r="VKW160" s="498"/>
      <c r="VKX160" s="498"/>
      <c r="VKY160" s="498"/>
      <c r="VKZ160" s="498"/>
      <c r="VLA160" s="498"/>
      <c r="VLB160" s="498"/>
      <c r="VLC160" s="498"/>
      <c r="VLD160" s="498"/>
      <c r="VLE160" s="498"/>
      <c r="VLF160" s="498"/>
      <c r="VLG160" s="498"/>
      <c r="VLH160" s="498"/>
      <c r="VLI160" s="498"/>
      <c r="VLJ160" s="498"/>
      <c r="VLK160" s="498"/>
      <c r="VLL160" s="498"/>
      <c r="VLM160" s="498"/>
      <c r="VLN160" s="498"/>
      <c r="VLO160" s="498"/>
      <c r="VLP160" s="498"/>
      <c r="VLQ160" s="498"/>
      <c r="VLR160" s="498"/>
      <c r="VLS160" s="498"/>
      <c r="VLT160" s="498"/>
      <c r="VLU160" s="498"/>
      <c r="VLV160" s="498"/>
      <c r="VLW160" s="498"/>
      <c r="VLX160" s="498"/>
      <c r="VLY160" s="498"/>
      <c r="VLZ160" s="498"/>
      <c r="VMA160" s="498"/>
      <c r="VMB160" s="498"/>
      <c r="VMC160" s="498"/>
      <c r="VMD160" s="498"/>
      <c r="VME160" s="498"/>
      <c r="VMF160" s="498"/>
      <c r="VMG160" s="498"/>
      <c r="VMH160" s="498"/>
      <c r="VMI160" s="498"/>
      <c r="VMJ160" s="498"/>
      <c r="VMK160" s="498"/>
      <c r="VML160" s="498"/>
      <c r="VMM160" s="498"/>
      <c r="VMN160" s="498"/>
      <c r="VMO160" s="498"/>
      <c r="VMP160" s="498"/>
      <c r="VMQ160" s="498"/>
      <c r="VMR160" s="498"/>
      <c r="VMS160" s="498"/>
      <c r="VMT160" s="498"/>
      <c r="VMU160" s="498"/>
      <c r="VMV160" s="498"/>
      <c r="VMW160" s="498"/>
      <c r="VMX160" s="498"/>
      <c r="VMY160" s="498"/>
      <c r="VMZ160" s="498"/>
      <c r="VNA160" s="498"/>
      <c r="VNB160" s="498"/>
      <c r="VNC160" s="498"/>
      <c r="VND160" s="498"/>
      <c r="VNE160" s="498"/>
      <c r="VNF160" s="498"/>
      <c r="VNG160" s="498"/>
      <c r="VNH160" s="498"/>
      <c r="VNI160" s="498"/>
      <c r="VNJ160" s="498"/>
      <c r="VNK160" s="498"/>
      <c r="VNL160" s="498"/>
      <c r="VNM160" s="498"/>
      <c r="VNN160" s="498"/>
      <c r="VNO160" s="498"/>
      <c r="VNP160" s="498"/>
      <c r="VNQ160" s="498"/>
      <c r="VNR160" s="498"/>
      <c r="VNS160" s="498"/>
      <c r="VNT160" s="498"/>
      <c r="VNU160" s="498"/>
      <c r="VNV160" s="498"/>
      <c r="VNW160" s="498"/>
      <c r="VNX160" s="498"/>
      <c r="VNY160" s="498"/>
      <c r="VNZ160" s="498"/>
      <c r="VOA160" s="498"/>
      <c r="VOB160" s="498"/>
      <c r="VOC160" s="498"/>
      <c r="VOD160" s="498"/>
      <c r="VOE160" s="498"/>
      <c r="VOF160" s="498"/>
      <c r="VOG160" s="498"/>
      <c r="VOH160" s="498"/>
      <c r="VOI160" s="498"/>
      <c r="VOJ160" s="498"/>
      <c r="VOK160" s="498"/>
      <c r="VOL160" s="498"/>
      <c r="VOM160" s="498"/>
      <c r="VON160" s="498"/>
      <c r="VOO160" s="498"/>
      <c r="VOP160" s="498"/>
      <c r="VOQ160" s="498"/>
      <c r="VOR160" s="498"/>
      <c r="VOS160" s="498"/>
      <c r="VOT160" s="498"/>
      <c r="VOU160" s="498"/>
      <c r="VOV160" s="498"/>
      <c r="VOW160" s="498"/>
      <c r="VOX160" s="498"/>
      <c r="VOY160" s="498"/>
      <c r="VOZ160" s="498"/>
      <c r="VPA160" s="498"/>
      <c r="VPB160" s="498"/>
      <c r="VPC160" s="498"/>
      <c r="VPD160" s="498"/>
      <c r="VPE160" s="498"/>
      <c r="VPF160" s="498"/>
      <c r="VPG160" s="498"/>
      <c r="VPH160" s="498"/>
      <c r="VPI160" s="498"/>
      <c r="VPJ160" s="498"/>
      <c r="VPK160" s="498"/>
      <c r="VPL160" s="498"/>
      <c r="VPM160" s="498"/>
      <c r="VPN160" s="498"/>
      <c r="VPO160" s="498"/>
      <c r="VPP160" s="498"/>
      <c r="VPQ160" s="498"/>
      <c r="VPR160" s="498"/>
      <c r="VPS160" s="498"/>
      <c r="VPT160" s="498"/>
      <c r="VPU160" s="498"/>
      <c r="VPV160" s="498"/>
      <c r="VPW160" s="498"/>
      <c r="VPX160" s="498"/>
      <c r="VPY160" s="498"/>
      <c r="VPZ160" s="498"/>
      <c r="VQA160" s="498"/>
      <c r="VQB160" s="498"/>
      <c r="VQC160" s="498"/>
      <c r="VQD160" s="498"/>
      <c r="VQE160" s="498"/>
      <c r="VQF160" s="498"/>
      <c r="VQG160" s="498"/>
      <c r="VQH160" s="498"/>
      <c r="VQI160" s="498"/>
      <c r="VQJ160" s="498"/>
      <c r="VQK160" s="498"/>
      <c r="VQL160" s="498"/>
      <c r="VQM160" s="498"/>
      <c r="VQN160" s="498"/>
      <c r="VQO160" s="498"/>
      <c r="VQP160" s="498"/>
      <c r="VQQ160" s="498"/>
      <c r="VQR160" s="498"/>
      <c r="VQS160" s="498"/>
      <c r="VQT160" s="498"/>
      <c r="VQU160" s="498"/>
      <c r="VQV160" s="498"/>
      <c r="VQW160" s="498"/>
      <c r="VQX160" s="498"/>
      <c r="VQY160" s="498"/>
      <c r="VQZ160" s="498"/>
      <c r="VRA160" s="498"/>
      <c r="VRB160" s="498"/>
      <c r="VRC160" s="498"/>
      <c r="VRD160" s="498"/>
      <c r="VRE160" s="498"/>
      <c r="VRF160" s="498"/>
      <c r="VRG160" s="498"/>
      <c r="VRH160" s="498"/>
      <c r="VRI160" s="498"/>
      <c r="VRJ160" s="498"/>
      <c r="VRK160" s="498"/>
      <c r="VRL160" s="498"/>
      <c r="VRM160" s="498"/>
      <c r="VRN160" s="498"/>
      <c r="VRO160" s="498"/>
      <c r="VRP160" s="498"/>
      <c r="VRQ160" s="498"/>
      <c r="VRR160" s="498"/>
      <c r="VRS160" s="498"/>
      <c r="VRT160" s="498"/>
      <c r="VRU160" s="498"/>
      <c r="VRV160" s="498"/>
      <c r="VRW160" s="498"/>
      <c r="VRX160" s="498"/>
      <c r="VRY160" s="498"/>
      <c r="VRZ160" s="498"/>
      <c r="VSA160" s="498"/>
      <c r="VSB160" s="498"/>
      <c r="VSC160" s="498"/>
      <c r="VSD160" s="498"/>
      <c r="VSE160" s="498"/>
      <c r="VSF160" s="498"/>
      <c r="VSG160" s="498"/>
      <c r="VSH160" s="498"/>
      <c r="VSI160" s="498"/>
      <c r="VSJ160" s="498"/>
      <c r="VSK160" s="498"/>
      <c r="VSL160" s="498"/>
      <c r="VSM160" s="498"/>
      <c r="VSN160" s="498"/>
      <c r="VSO160" s="498"/>
      <c r="VSP160" s="498"/>
      <c r="VSQ160" s="498"/>
      <c r="VSR160" s="498"/>
      <c r="VSS160" s="498"/>
      <c r="VST160" s="498"/>
      <c r="VSU160" s="498"/>
      <c r="VSV160" s="498"/>
      <c r="VSW160" s="498"/>
      <c r="VSX160" s="498"/>
      <c r="VSY160" s="498"/>
      <c r="VSZ160" s="498"/>
      <c r="VTA160" s="498"/>
      <c r="VTB160" s="498"/>
      <c r="VTC160" s="498"/>
      <c r="VTD160" s="498"/>
      <c r="VTE160" s="498"/>
      <c r="VTF160" s="498"/>
      <c r="VTG160" s="498"/>
      <c r="VTH160" s="498"/>
      <c r="VTI160" s="498"/>
      <c r="VTJ160" s="498"/>
      <c r="VTK160" s="498"/>
      <c r="VTL160" s="498"/>
      <c r="VTM160" s="498"/>
      <c r="VTN160" s="498"/>
      <c r="VTO160" s="498"/>
      <c r="VTP160" s="498"/>
      <c r="VTQ160" s="498"/>
      <c r="VTR160" s="498"/>
      <c r="VTS160" s="498"/>
      <c r="VTT160" s="498"/>
      <c r="VTU160" s="498"/>
      <c r="VTV160" s="498"/>
      <c r="VTW160" s="498"/>
      <c r="VTX160" s="498"/>
      <c r="VTY160" s="498"/>
      <c r="VTZ160" s="498"/>
      <c r="VUA160" s="498"/>
      <c r="VUB160" s="498"/>
      <c r="VUC160" s="498"/>
      <c r="VUD160" s="498"/>
      <c r="VUE160" s="498"/>
      <c r="VUF160" s="498"/>
      <c r="VUG160" s="498"/>
      <c r="VUH160" s="498"/>
      <c r="VUI160" s="498"/>
      <c r="VUJ160" s="498"/>
      <c r="VUK160" s="498"/>
      <c r="VUL160" s="498"/>
      <c r="VUM160" s="498"/>
      <c r="VUN160" s="498"/>
      <c r="VUO160" s="498"/>
      <c r="VUP160" s="498"/>
      <c r="VUQ160" s="498"/>
      <c r="VUR160" s="498"/>
      <c r="VUS160" s="498"/>
      <c r="VUT160" s="498"/>
      <c r="VUU160" s="498"/>
      <c r="VUV160" s="498"/>
      <c r="VUW160" s="498"/>
      <c r="VUX160" s="498"/>
      <c r="VUY160" s="498"/>
      <c r="VUZ160" s="498"/>
      <c r="VVA160" s="498"/>
      <c r="VVB160" s="498"/>
      <c r="VVC160" s="498"/>
      <c r="VVD160" s="498"/>
      <c r="VVE160" s="498"/>
      <c r="VVF160" s="498"/>
      <c r="VVG160" s="498"/>
      <c r="VVH160" s="498"/>
      <c r="VVI160" s="498"/>
      <c r="VVJ160" s="498"/>
      <c r="VVK160" s="498"/>
      <c r="VVL160" s="498"/>
      <c r="VVM160" s="498"/>
      <c r="VVN160" s="498"/>
      <c r="VVO160" s="498"/>
      <c r="VVP160" s="498"/>
      <c r="VVQ160" s="498"/>
      <c r="VVR160" s="498"/>
      <c r="VVS160" s="498"/>
      <c r="VVT160" s="498"/>
      <c r="VVU160" s="498"/>
      <c r="VVV160" s="498"/>
      <c r="VVW160" s="498"/>
      <c r="VVX160" s="498"/>
      <c r="VVY160" s="498"/>
      <c r="VVZ160" s="498"/>
      <c r="VWA160" s="498"/>
      <c r="VWB160" s="498"/>
      <c r="VWC160" s="498"/>
      <c r="VWD160" s="498"/>
      <c r="VWE160" s="498"/>
      <c r="VWF160" s="498"/>
      <c r="VWG160" s="498"/>
      <c r="VWH160" s="498"/>
      <c r="VWI160" s="498"/>
      <c r="VWJ160" s="498"/>
      <c r="VWK160" s="498"/>
      <c r="VWL160" s="498"/>
      <c r="VWM160" s="498"/>
      <c r="VWN160" s="498"/>
      <c r="VWO160" s="498"/>
      <c r="VWP160" s="498"/>
      <c r="VWQ160" s="498"/>
      <c r="VWR160" s="498"/>
      <c r="VWS160" s="498"/>
      <c r="VWT160" s="498"/>
      <c r="VWU160" s="498"/>
      <c r="VWV160" s="498"/>
      <c r="VWW160" s="498"/>
      <c r="VWX160" s="498"/>
      <c r="VWY160" s="498"/>
      <c r="VWZ160" s="498"/>
      <c r="VXA160" s="498"/>
      <c r="VXB160" s="498"/>
      <c r="VXC160" s="498"/>
      <c r="VXD160" s="498"/>
      <c r="VXE160" s="498"/>
      <c r="VXF160" s="498"/>
      <c r="VXG160" s="498"/>
      <c r="VXH160" s="498"/>
      <c r="VXI160" s="498"/>
      <c r="VXJ160" s="498"/>
      <c r="VXK160" s="498"/>
      <c r="VXL160" s="498"/>
      <c r="VXM160" s="498"/>
      <c r="VXN160" s="498"/>
      <c r="VXO160" s="498"/>
      <c r="VXP160" s="498"/>
      <c r="VXQ160" s="498"/>
      <c r="VXR160" s="498"/>
      <c r="VXS160" s="498"/>
      <c r="VXT160" s="498"/>
      <c r="VXU160" s="498"/>
      <c r="VXV160" s="498"/>
      <c r="VXW160" s="498"/>
      <c r="VXX160" s="498"/>
      <c r="VXY160" s="498"/>
      <c r="VXZ160" s="498"/>
      <c r="VYA160" s="498"/>
      <c r="VYB160" s="498"/>
      <c r="VYC160" s="498"/>
      <c r="VYD160" s="498"/>
      <c r="VYE160" s="498"/>
      <c r="VYF160" s="498"/>
      <c r="VYG160" s="498"/>
      <c r="VYH160" s="498"/>
      <c r="VYI160" s="498"/>
      <c r="VYJ160" s="498"/>
      <c r="VYK160" s="498"/>
      <c r="VYL160" s="498"/>
      <c r="VYM160" s="498"/>
      <c r="VYN160" s="498"/>
      <c r="VYO160" s="498"/>
      <c r="VYP160" s="498"/>
      <c r="VYQ160" s="498"/>
      <c r="VYR160" s="498"/>
      <c r="VYS160" s="498"/>
      <c r="VYT160" s="498"/>
      <c r="VYU160" s="498"/>
      <c r="VYV160" s="498"/>
      <c r="VYW160" s="498"/>
      <c r="VYX160" s="498"/>
      <c r="VYY160" s="498"/>
      <c r="VYZ160" s="498"/>
      <c r="VZA160" s="498"/>
      <c r="VZB160" s="498"/>
      <c r="VZC160" s="498"/>
      <c r="VZD160" s="498"/>
      <c r="VZE160" s="498"/>
      <c r="VZF160" s="498"/>
      <c r="VZG160" s="498"/>
      <c r="VZH160" s="498"/>
      <c r="VZI160" s="498"/>
      <c r="VZJ160" s="498"/>
      <c r="VZK160" s="498"/>
      <c r="VZL160" s="498"/>
      <c r="VZM160" s="498"/>
      <c r="VZN160" s="498"/>
      <c r="VZO160" s="498"/>
      <c r="VZP160" s="498"/>
      <c r="VZQ160" s="498"/>
      <c r="VZR160" s="498"/>
      <c r="VZS160" s="498"/>
      <c r="VZT160" s="498"/>
      <c r="VZU160" s="498"/>
      <c r="VZV160" s="498"/>
      <c r="VZW160" s="498"/>
      <c r="VZX160" s="498"/>
      <c r="VZY160" s="498"/>
      <c r="VZZ160" s="498"/>
      <c r="WAA160" s="498"/>
      <c r="WAB160" s="498"/>
      <c r="WAC160" s="498"/>
      <c r="WAD160" s="498"/>
      <c r="WAE160" s="498"/>
      <c r="WAF160" s="498"/>
      <c r="WAG160" s="498"/>
      <c r="WAH160" s="498"/>
      <c r="WAI160" s="498"/>
      <c r="WAJ160" s="498"/>
      <c r="WAK160" s="498"/>
      <c r="WAL160" s="498"/>
      <c r="WAM160" s="498"/>
      <c r="WAN160" s="498"/>
      <c r="WAO160" s="498"/>
      <c r="WAP160" s="498"/>
      <c r="WAQ160" s="498"/>
      <c r="WAR160" s="498"/>
      <c r="WAS160" s="498"/>
      <c r="WAT160" s="498"/>
      <c r="WAU160" s="498"/>
      <c r="WAV160" s="498"/>
      <c r="WAW160" s="498"/>
      <c r="WAX160" s="498"/>
      <c r="WAY160" s="498"/>
      <c r="WAZ160" s="498"/>
      <c r="WBA160" s="498"/>
      <c r="WBB160" s="498"/>
      <c r="WBC160" s="498"/>
      <c r="WBD160" s="498"/>
      <c r="WBE160" s="498"/>
      <c r="WBF160" s="498"/>
      <c r="WBG160" s="498"/>
      <c r="WBH160" s="498"/>
      <c r="WBI160" s="498"/>
      <c r="WBJ160" s="498"/>
      <c r="WBK160" s="498"/>
      <c r="WBL160" s="498"/>
      <c r="WBM160" s="498"/>
      <c r="WBN160" s="498"/>
      <c r="WBO160" s="498"/>
      <c r="WBP160" s="498"/>
      <c r="WBQ160" s="498"/>
      <c r="WBR160" s="498"/>
      <c r="WBS160" s="498"/>
      <c r="WBT160" s="498"/>
      <c r="WBU160" s="498"/>
      <c r="WBV160" s="498"/>
      <c r="WBW160" s="498"/>
      <c r="WBX160" s="498"/>
      <c r="WBY160" s="498"/>
      <c r="WBZ160" s="498"/>
      <c r="WCA160" s="498"/>
      <c r="WCB160" s="498"/>
      <c r="WCC160" s="498"/>
      <c r="WCD160" s="498"/>
      <c r="WCE160" s="498"/>
      <c r="WCF160" s="498"/>
      <c r="WCG160" s="498"/>
      <c r="WCH160" s="498"/>
      <c r="WCI160" s="498"/>
      <c r="WCJ160" s="498"/>
      <c r="WCK160" s="498"/>
      <c r="WCL160" s="498"/>
      <c r="WCM160" s="498"/>
      <c r="WCN160" s="498"/>
      <c r="WCO160" s="498"/>
      <c r="WCP160" s="498"/>
      <c r="WCQ160" s="498"/>
      <c r="WCR160" s="498"/>
      <c r="WCS160" s="498"/>
      <c r="WCT160" s="498"/>
      <c r="WCU160" s="498"/>
      <c r="WCV160" s="498"/>
      <c r="WCW160" s="498"/>
      <c r="WCX160" s="498"/>
      <c r="WCY160" s="498"/>
      <c r="WCZ160" s="498"/>
      <c r="WDA160" s="498"/>
      <c r="WDB160" s="498"/>
      <c r="WDC160" s="498"/>
      <c r="WDD160" s="498"/>
      <c r="WDE160" s="498"/>
      <c r="WDF160" s="498"/>
      <c r="WDG160" s="498"/>
      <c r="WDH160" s="498"/>
      <c r="WDI160" s="498"/>
      <c r="WDJ160" s="498"/>
      <c r="WDK160" s="498"/>
      <c r="WDL160" s="498"/>
      <c r="WDM160" s="498"/>
      <c r="WDN160" s="498"/>
      <c r="WDO160" s="498"/>
      <c r="WDP160" s="498"/>
      <c r="WDQ160" s="498"/>
      <c r="WDR160" s="498"/>
      <c r="WDS160" s="498"/>
      <c r="WDT160" s="498"/>
      <c r="WDU160" s="498"/>
      <c r="WDV160" s="498"/>
      <c r="WDW160" s="498"/>
      <c r="WDX160" s="498"/>
      <c r="WDY160" s="498"/>
      <c r="WDZ160" s="498"/>
      <c r="WEA160" s="498"/>
      <c r="WEB160" s="498"/>
      <c r="WEC160" s="498"/>
      <c r="WED160" s="498"/>
      <c r="WEE160" s="498"/>
      <c r="WEF160" s="498"/>
      <c r="WEG160" s="498"/>
      <c r="WEH160" s="498"/>
      <c r="WEI160" s="498"/>
      <c r="WEJ160" s="498"/>
      <c r="WEK160" s="498"/>
      <c r="WEL160" s="498"/>
      <c r="WEM160" s="498"/>
      <c r="WEN160" s="498"/>
      <c r="WEO160" s="498"/>
      <c r="WEP160" s="498"/>
      <c r="WEQ160" s="498"/>
      <c r="WER160" s="498"/>
      <c r="WES160" s="498"/>
      <c r="WET160" s="498"/>
      <c r="WEU160" s="498"/>
      <c r="WEV160" s="498"/>
      <c r="WEW160" s="498"/>
      <c r="WEX160" s="498"/>
      <c r="WEY160" s="498"/>
      <c r="WEZ160" s="498"/>
      <c r="WFA160" s="498"/>
      <c r="WFB160" s="498"/>
      <c r="WFC160" s="498"/>
      <c r="WFD160" s="498"/>
      <c r="WFE160" s="498"/>
      <c r="WFF160" s="498"/>
      <c r="WFG160" s="498"/>
      <c r="WFH160" s="498"/>
      <c r="WFI160" s="498"/>
      <c r="WFJ160" s="498"/>
      <c r="WFK160" s="498"/>
      <c r="WFL160" s="498"/>
      <c r="WFM160" s="498"/>
      <c r="WFN160" s="498"/>
      <c r="WFO160" s="498"/>
      <c r="WFP160" s="498"/>
      <c r="WFQ160" s="498"/>
      <c r="WFR160" s="498"/>
      <c r="WFS160" s="498"/>
      <c r="WFT160" s="498"/>
      <c r="WFU160" s="498"/>
      <c r="WFV160" s="498"/>
      <c r="WFW160" s="498"/>
      <c r="WFX160" s="498"/>
      <c r="WFY160" s="498"/>
      <c r="WFZ160" s="498"/>
      <c r="WGA160" s="498"/>
      <c r="WGB160" s="498"/>
      <c r="WGC160" s="498"/>
      <c r="WGD160" s="498"/>
      <c r="WGE160" s="498"/>
      <c r="WGF160" s="498"/>
      <c r="WGG160" s="498"/>
      <c r="WGH160" s="498"/>
      <c r="WGI160" s="498"/>
      <c r="WGJ160" s="498"/>
      <c r="WGK160" s="498"/>
      <c r="WGL160" s="498"/>
      <c r="WGM160" s="498"/>
      <c r="WGN160" s="498"/>
      <c r="WGO160" s="498"/>
      <c r="WGP160" s="498"/>
      <c r="WGQ160" s="498"/>
      <c r="WGR160" s="498"/>
      <c r="WGS160" s="498"/>
      <c r="WGT160" s="498"/>
      <c r="WGU160" s="498"/>
      <c r="WGV160" s="498"/>
      <c r="WGW160" s="498"/>
      <c r="WGX160" s="498"/>
      <c r="WGY160" s="498"/>
      <c r="WGZ160" s="498"/>
      <c r="WHA160" s="498"/>
      <c r="WHB160" s="498"/>
      <c r="WHC160" s="498"/>
      <c r="WHD160" s="498"/>
      <c r="WHE160" s="498"/>
      <c r="WHF160" s="498"/>
      <c r="WHG160" s="498"/>
      <c r="WHH160" s="498"/>
      <c r="WHI160" s="498"/>
      <c r="WHJ160" s="498"/>
      <c r="WHK160" s="498"/>
      <c r="WHL160" s="498"/>
      <c r="WHM160" s="498"/>
      <c r="WHN160" s="498"/>
      <c r="WHO160" s="498"/>
      <c r="WHP160" s="498"/>
      <c r="WHQ160" s="498"/>
      <c r="WHR160" s="498"/>
      <c r="WHS160" s="498"/>
      <c r="WHT160" s="498"/>
      <c r="WHU160" s="498"/>
      <c r="WHV160" s="498"/>
      <c r="WHW160" s="498"/>
      <c r="WHX160" s="498"/>
      <c r="WHY160" s="498"/>
      <c r="WHZ160" s="498"/>
      <c r="WIA160" s="498"/>
      <c r="WIB160" s="498"/>
      <c r="WIC160" s="498"/>
      <c r="WID160" s="498"/>
      <c r="WIE160" s="498"/>
      <c r="WIF160" s="498"/>
      <c r="WIG160" s="498"/>
      <c r="WIH160" s="498"/>
      <c r="WII160" s="498"/>
      <c r="WIJ160" s="498"/>
      <c r="WIK160" s="498"/>
      <c r="WIL160" s="498"/>
      <c r="WIM160" s="498"/>
      <c r="WIN160" s="498"/>
      <c r="WIO160" s="498"/>
      <c r="WIP160" s="498"/>
      <c r="WIQ160" s="498"/>
      <c r="WIR160" s="498"/>
      <c r="WIS160" s="498"/>
      <c r="WIT160" s="498"/>
      <c r="WIU160" s="498"/>
      <c r="WIV160" s="498"/>
      <c r="WIW160" s="498"/>
      <c r="WIX160" s="498"/>
      <c r="WIY160" s="498"/>
      <c r="WIZ160" s="498"/>
      <c r="WJA160" s="498"/>
      <c r="WJB160" s="498"/>
      <c r="WJC160" s="498"/>
      <c r="WJD160" s="498"/>
      <c r="WJE160" s="498"/>
      <c r="WJF160" s="498"/>
      <c r="WJG160" s="498"/>
      <c r="WJH160" s="498"/>
      <c r="WJI160" s="498"/>
      <c r="WJJ160" s="498"/>
      <c r="WJK160" s="498"/>
      <c r="WJL160" s="498"/>
      <c r="WJM160" s="498"/>
      <c r="WJN160" s="498"/>
      <c r="WJO160" s="498"/>
      <c r="WJP160" s="498"/>
      <c r="WJQ160" s="498"/>
      <c r="WJR160" s="498"/>
      <c r="WJS160" s="498"/>
      <c r="WJT160" s="498"/>
      <c r="WJU160" s="498"/>
      <c r="WJV160" s="498"/>
      <c r="WJW160" s="498"/>
      <c r="WJX160" s="498"/>
      <c r="WJY160" s="498"/>
      <c r="WJZ160" s="498"/>
      <c r="WKA160" s="498"/>
      <c r="WKB160" s="498"/>
      <c r="WKC160" s="498"/>
      <c r="WKD160" s="498"/>
      <c r="WKE160" s="498"/>
      <c r="WKF160" s="498"/>
      <c r="WKG160" s="498"/>
      <c r="WKH160" s="498"/>
      <c r="WKI160" s="498"/>
      <c r="WKJ160" s="498"/>
      <c r="WKK160" s="498"/>
      <c r="WKL160" s="498"/>
      <c r="WKM160" s="498"/>
      <c r="WKN160" s="498"/>
      <c r="WKO160" s="498"/>
      <c r="WKP160" s="498"/>
      <c r="WKQ160" s="498"/>
      <c r="WKR160" s="498"/>
      <c r="WKS160" s="498"/>
      <c r="WKT160" s="498"/>
      <c r="WKU160" s="498"/>
      <c r="WKV160" s="498"/>
      <c r="WKW160" s="498"/>
      <c r="WKX160" s="498"/>
      <c r="WKY160" s="498"/>
      <c r="WKZ160" s="498"/>
      <c r="WLA160" s="498"/>
      <c r="WLB160" s="498"/>
      <c r="WLC160" s="498"/>
      <c r="WLD160" s="498"/>
      <c r="WLE160" s="498"/>
      <c r="WLF160" s="498"/>
      <c r="WLG160" s="498"/>
      <c r="WLH160" s="498"/>
      <c r="WLI160" s="498"/>
      <c r="WLJ160" s="498"/>
      <c r="WLK160" s="498"/>
      <c r="WLL160" s="498"/>
      <c r="WLM160" s="498"/>
      <c r="WLN160" s="498"/>
      <c r="WLO160" s="498"/>
      <c r="WLP160" s="498"/>
      <c r="WLQ160" s="498"/>
      <c r="WLR160" s="498"/>
      <c r="WLS160" s="498"/>
      <c r="WLT160" s="498"/>
      <c r="WLU160" s="498"/>
      <c r="WLV160" s="498"/>
      <c r="WLW160" s="498"/>
      <c r="WLX160" s="498"/>
      <c r="WLY160" s="498"/>
      <c r="WLZ160" s="498"/>
      <c r="WMA160" s="498"/>
      <c r="WMB160" s="498"/>
      <c r="WMC160" s="498"/>
      <c r="WMD160" s="498"/>
      <c r="WME160" s="498"/>
      <c r="WMF160" s="498"/>
      <c r="WMG160" s="498"/>
      <c r="WMH160" s="498"/>
      <c r="WMI160" s="498"/>
      <c r="WMJ160" s="498"/>
      <c r="WMK160" s="498"/>
      <c r="WML160" s="498"/>
      <c r="WMM160" s="498"/>
      <c r="WMN160" s="498"/>
      <c r="WMO160" s="498"/>
      <c r="WMP160" s="498"/>
      <c r="WMQ160" s="498"/>
      <c r="WMR160" s="498"/>
      <c r="WMS160" s="498"/>
      <c r="WMT160" s="498"/>
      <c r="WMU160" s="498"/>
      <c r="WMV160" s="498"/>
      <c r="WMW160" s="498"/>
      <c r="WMX160" s="498"/>
      <c r="WMY160" s="498"/>
      <c r="WMZ160" s="498"/>
      <c r="WNA160" s="498"/>
      <c r="WNB160" s="498"/>
      <c r="WNC160" s="498"/>
      <c r="WND160" s="498"/>
      <c r="WNE160" s="498"/>
      <c r="WNF160" s="498"/>
      <c r="WNG160" s="498"/>
      <c r="WNH160" s="498"/>
      <c r="WNI160" s="498"/>
      <c r="WNJ160" s="498"/>
      <c r="WNK160" s="498"/>
      <c r="WNL160" s="498"/>
      <c r="WNM160" s="498"/>
      <c r="WNN160" s="498"/>
      <c r="WNO160" s="498"/>
      <c r="WNP160" s="498"/>
      <c r="WNQ160" s="498"/>
      <c r="WNR160" s="498"/>
      <c r="WNS160" s="498"/>
      <c r="WNT160" s="498"/>
      <c r="WNU160" s="498"/>
      <c r="WNV160" s="498"/>
      <c r="WNW160" s="498"/>
      <c r="WNX160" s="498"/>
      <c r="WNY160" s="498"/>
      <c r="WNZ160" s="498"/>
      <c r="WOA160" s="498"/>
      <c r="WOB160" s="498"/>
      <c r="WOC160" s="498"/>
      <c r="WOD160" s="498"/>
      <c r="WOE160" s="498"/>
      <c r="WOF160" s="498"/>
      <c r="WOG160" s="498"/>
      <c r="WOH160" s="498"/>
      <c r="WOI160" s="498"/>
      <c r="WOJ160" s="498"/>
      <c r="WOK160" s="498"/>
      <c r="WOL160" s="498"/>
      <c r="WOM160" s="498"/>
      <c r="WON160" s="498"/>
      <c r="WOO160" s="498"/>
      <c r="WOP160" s="498"/>
      <c r="WOQ160" s="498"/>
      <c r="WOR160" s="498"/>
      <c r="WOS160" s="498"/>
      <c r="WOT160" s="498"/>
      <c r="WOU160" s="498"/>
      <c r="WOV160" s="498"/>
      <c r="WOW160" s="498"/>
      <c r="WOX160" s="498"/>
      <c r="WOY160" s="498"/>
      <c r="WOZ160" s="498"/>
      <c r="WPA160" s="498"/>
      <c r="WPB160" s="498"/>
      <c r="WPC160" s="498"/>
      <c r="WPD160" s="498"/>
      <c r="WPE160" s="498"/>
      <c r="WPF160" s="498"/>
      <c r="WPG160" s="498"/>
      <c r="WPH160" s="498"/>
      <c r="WPI160" s="498"/>
      <c r="WPJ160" s="498"/>
      <c r="WPK160" s="498"/>
      <c r="WPL160" s="498"/>
      <c r="WPM160" s="498"/>
      <c r="WPN160" s="498"/>
      <c r="WPO160" s="498"/>
      <c r="WPP160" s="498"/>
      <c r="WPQ160" s="498"/>
      <c r="WPR160" s="498"/>
      <c r="WPS160" s="498"/>
      <c r="WPT160" s="498"/>
      <c r="WPU160" s="498"/>
      <c r="WPV160" s="498"/>
      <c r="WPW160" s="498"/>
      <c r="WPX160" s="498"/>
      <c r="WPY160" s="498"/>
      <c r="WPZ160" s="498"/>
      <c r="WQA160" s="498"/>
      <c r="WQB160" s="498"/>
      <c r="WQC160" s="498"/>
      <c r="WQD160" s="498"/>
      <c r="WQE160" s="498"/>
      <c r="WQF160" s="498"/>
      <c r="WQG160" s="498"/>
      <c r="WQH160" s="498"/>
      <c r="WQI160" s="498"/>
      <c r="WQJ160" s="498"/>
      <c r="WQK160" s="498"/>
      <c r="WQL160" s="498"/>
      <c r="WQM160" s="498"/>
      <c r="WQN160" s="498"/>
      <c r="WQO160" s="498"/>
      <c r="WQP160" s="498"/>
      <c r="WQQ160" s="498"/>
      <c r="WQR160" s="498"/>
      <c r="WQS160" s="498"/>
      <c r="WQT160" s="498"/>
      <c r="WQU160" s="498"/>
      <c r="WQV160" s="498"/>
      <c r="WQW160" s="498"/>
      <c r="WQX160" s="498"/>
      <c r="WQY160" s="498"/>
      <c r="WQZ160" s="498"/>
      <c r="WRA160" s="498"/>
      <c r="WRB160" s="498"/>
      <c r="WRC160" s="498"/>
      <c r="WRD160" s="498"/>
      <c r="WRE160" s="498"/>
      <c r="WRF160" s="498"/>
      <c r="WRG160" s="498"/>
      <c r="WRH160" s="498"/>
      <c r="WRI160" s="498"/>
      <c r="WRJ160" s="498"/>
      <c r="WRK160" s="498"/>
      <c r="WRL160" s="498"/>
      <c r="WRM160" s="498"/>
      <c r="WRN160" s="498"/>
      <c r="WRO160" s="498"/>
      <c r="WRP160" s="498"/>
      <c r="WRQ160" s="498"/>
      <c r="WRR160" s="498"/>
      <c r="WRS160" s="498"/>
      <c r="WRT160" s="498"/>
      <c r="WRU160" s="498"/>
      <c r="WRV160" s="498"/>
      <c r="WRW160" s="498"/>
      <c r="WRX160" s="498"/>
      <c r="WRY160" s="498"/>
      <c r="WRZ160" s="498"/>
      <c r="WSA160" s="498"/>
      <c r="WSB160" s="498"/>
      <c r="WSC160" s="498"/>
      <c r="WSD160" s="498"/>
      <c r="WSE160" s="498"/>
      <c r="WSF160" s="498"/>
      <c r="WSG160" s="498"/>
      <c r="WSH160" s="498"/>
      <c r="WSI160" s="498"/>
      <c r="WSJ160" s="498"/>
      <c r="WSK160" s="498"/>
      <c r="WSL160" s="498"/>
      <c r="WSM160" s="498"/>
      <c r="WSN160" s="498"/>
      <c r="WSO160" s="498"/>
      <c r="WSP160" s="498"/>
      <c r="WSQ160" s="498"/>
      <c r="WSR160" s="498"/>
      <c r="WSS160" s="498"/>
      <c r="WST160" s="498"/>
      <c r="WSU160" s="498"/>
      <c r="WSV160" s="498"/>
      <c r="WSW160" s="498"/>
      <c r="WSX160" s="498"/>
      <c r="WSY160" s="498"/>
      <c r="WSZ160" s="498"/>
      <c r="WTA160" s="498"/>
      <c r="WTB160" s="498"/>
      <c r="WTC160" s="498"/>
      <c r="WTD160" s="498"/>
      <c r="WTE160" s="498"/>
      <c r="WTF160" s="498"/>
      <c r="WTG160" s="498"/>
      <c r="WTH160" s="498"/>
      <c r="WTI160" s="498"/>
      <c r="WTJ160" s="498"/>
      <c r="WTK160" s="498"/>
      <c r="WTL160" s="498"/>
      <c r="WTM160" s="498"/>
      <c r="WTN160" s="498"/>
      <c r="WTO160" s="498"/>
      <c r="WTP160" s="498"/>
      <c r="WTQ160" s="498"/>
      <c r="WTR160" s="498"/>
      <c r="WTS160" s="498"/>
      <c r="WTT160" s="498"/>
      <c r="WTU160" s="498"/>
      <c r="WTV160" s="498"/>
      <c r="WTW160" s="498"/>
      <c r="WTX160" s="498"/>
      <c r="WTY160" s="498"/>
      <c r="WTZ160" s="498"/>
      <c r="WUA160" s="498"/>
      <c r="WUB160" s="498"/>
      <c r="WUC160" s="498"/>
      <c r="WUD160" s="498"/>
      <c r="WUE160" s="498"/>
      <c r="WUF160" s="498"/>
      <c r="WUG160" s="498"/>
      <c r="WUH160" s="498"/>
      <c r="WUI160" s="498"/>
      <c r="WUJ160" s="498"/>
      <c r="WUK160" s="498"/>
      <c r="WUL160" s="498"/>
      <c r="WUM160" s="498"/>
      <c r="WUN160" s="498"/>
      <c r="WUO160" s="498"/>
      <c r="WUP160" s="498"/>
      <c r="WUQ160" s="498"/>
      <c r="WUR160" s="498"/>
      <c r="WUS160" s="498"/>
      <c r="WUT160" s="498"/>
      <c r="WUU160" s="498"/>
      <c r="WUV160" s="498"/>
      <c r="WUW160" s="498"/>
      <c r="WUX160" s="498"/>
      <c r="WUY160" s="498"/>
      <c r="WUZ160" s="498"/>
      <c r="WVA160" s="498"/>
      <c r="WVB160" s="498"/>
      <c r="WVC160" s="498"/>
      <c r="WVD160" s="498"/>
      <c r="WVE160" s="498"/>
      <c r="WVF160" s="498"/>
      <c r="WVG160" s="498"/>
      <c r="WVH160" s="498"/>
      <c r="WVI160" s="498"/>
      <c r="WVJ160" s="498"/>
      <c r="WVK160" s="498"/>
      <c r="WVL160" s="498"/>
      <c r="WVM160" s="498"/>
      <c r="WVN160" s="498"/>
      <c r="WVO160" s="498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1" manualBreakCount="1">
    <brk id="83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5</vt:i4>
      </vt:variant>
    </vt:vector>
  </HeadingPairs>
  <TitlesOfParts>
    <vt:vector size="11" baseType="lpstr">
      <vt:lpstr>Zał.Nr1</vt:lpstr>
      <vt:lpstr>Zał.Nr2</vt:lpstr>
      <vt:lpstr>Zał.Nr3</vt:lpstr>
      <vt:lpstr>Zał.Nr4</vt:lpstr>
      <vt:lpstr>Zał.Nr5</vt:lpstr>
      <vt:lpstr>Zał.Nr6</vt:lpstr>
      <vt:lpstr>Zał.Nr1!Obszar_wydruku</vt:lpstr>
      <vt:lpstr>Zał.Nr6!Obszar_wydruku</vt:lpstr>
      <vt:lpstr>Zał.Nr1!Tytuły_wydruku</vt:lpstr>
      <vt:lpstr>Zał.Nr4!Tytuły_wydruku</vt:lpstr>
      <vt:lpstr>Zał.Nr6!Tytuły_wydruku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128/2023 Prezydenta Miasta Włocławek z dn. 31 marca 2023 r.</dc:title>
  <dc:creator>Beata Duszeńska</dc:creator>
  <cp:keywords>Załącznik do Zarządzenia nr 128/2023 Prezydenta Miasta Włocławek</cp:keywords>
  <cp:lastModifiedBy>Karolina Budziszewska</cp:lastModifiedBy>
  <cp:lastPrinted>2023-04-06T08:52:49Z</cp:lastPrinted>
  <dcterms:created xsi:type="dcterms:W3CDTF">2023-03-02T08:45:21Z</dcterms:created>
  <dcterms:modified xsi:type="dcterms:W3CDTF">2023-04-07T05:54:09Z</dcterms:modified>
</cp:coreProperties>
</file>